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6.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7.xml" ContentType="application/vnd.openxmlformats-officedocument.drawing+xml"/>
  <Override PartName="/xl/charts/chart24.xml" ContentType="application/vnd.openxmlformats-officedocument.drawingml.chart+xml"/>
  <Override PartName="/xl/drawings/drawing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9.xml" ContentType="application/vnd.openxmlformats-officedocument.drawing+xml"/>
  <Override PartName="/xl/charts/chart27.xml" ContentType="application/vnd.openxmlformats-officedocument.drawingml.chart+xml"/>
  <Override PartName="/xl/drawings/drawing10.xml" ContentType="application/vnd.openxmlformats-officedocument.drawingml.chartshapes+xml"/>
  <Override PartName="/xl/charts/chart28.xml" ContentType="application/vnd.openxmlformats-officedocument.drawingml.chart+xml"/>
  <Override PartName="/xl/drawings/drawing11.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14.xml" ContentType="application/vnd.openxmlformats-officedocument.drawing+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15.xml" ContentType="application/vnd.openxmlformats-officedocument.drawing+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6.xml" ContentType="application/vnd.openxmlformats-officedocument.drawingml.chartshapes+xml"/>
  <Override PartName="/xl/charts/chart47.xml" ContentType="application/vnd.openxmlformats-officedocument.drawingml.chart+xml"/>
  <Override PartName="/xl/drawings/drawing17.xml" ContentType="application/vnd.openxmlformats-officedocument.drawing+xml"/>
  <Override PartName="/xl/charts/chart48.xml" ContentType="application/vnd.openxmlformats-officedocument.drawingml.chart+xml"/>
  <Override PartName="/xl/drawings/drawing18.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9.xml" ContentType="application/vnd.openxmlformats-officedocument.drawing+xml"/>
  <Override PartName="/xl/charts/chart52.xml" ContentType="application/vnd.openxmlformats-officedocument.drawingml.chart+xml"/>
  <Override PartName="/xl/drawings/drawing20.xml" ContentType="application/vnd.openxmlformats-officedocument.drawingml.chartshapes+xml"/>
  <Override PartName="/xl/charts/chart53.xml" ContentType="application/vnd.openxmlformats-officedocument.drawingml.chart+xml"/>
  <Override PartName="/xl/drawings/drawing21.xml" ContentType="application/vnd.openxmlformats-officedocument.drawingml.chartshapes+xml"/>
  <Override PartName="/xl/charts/chart54.xml" ContentType="application/vnd.openxmlformats-officedocument.drawingml.chart+xml"/>
  <Override PartName="/xl/drawings/drawing22.xml" ContentType="application/vnd.openxmlformats-officedocument.drawingml.chartshapes+xml"/>
  <Override PartName="/xl/charts/chart55.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56.xml" ContentType="application/vnd.openxmlformats-officedocument.drawingml.chart+xml"/>
  <Override PartName="/xl/drawings/drawing25.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26.xml" ContentType="application/vnd.openxmlformats-officedocument.drawing+xml"/>
  <Override PartName="/xl/charts/chart67.xml" ContentType="application/vnd.openxmlformats-officedocument.drawingml.chart+xml"/>
  <Override PartName="/xl/drawings/drawing27.xml" ContentType="application/vnd.openxmlformats-officedocument.drawing+xml"/>
  <Override PartName="/xl/charts/chart68.xml" ContentType="application/vnd.openxmlformats-officedocument.drawingml.chart+xml"/>
  <Override PartName="/xl/drawings/drawing28.xml" ContentType="application/vnd.openxmlformats-officedocument.drawing+xml"/>
  <Override PartName="/xl/charts/chart69.xml" ContentType="application/vnd.openxmlformats-officedocument.drawingml.chart+xml"/>
  <Override PartName="/xl/drawings/drawing29.xml" ContentType="application/vnd.openxmlformats-officedocument.drawing+xml"/>
  <Override PartName="/xl/charts/chart70.xml" ContentType="application/vnd.openxmlformats-officedocument.drawingml.chart+xml"/>
  <Override PartName="/xl/drawings/drawing30.xml" ContentType="application/vnd.openxmlformats-officedocument.drawing+xml"/>
  <Override PartName="/xl/charts/chart71.xml" ContentType="application/vnd.openxmlformats-officedocument.drawingml.chart+xml"/>
  <Override PartName="/xl/charts/chart72.xml" ContentType="application/vnd.openxmlformats-officedocument.drawingml.chart+xml"/>
  <Override PartName="/xl/drawings/drawing31.xml" ContentType="application/vnd.openxmlformats-officedocument.drawing+xml"/>
  <Override PartName="/xl/charts/chart73.xml" ContentType="application/vnd.openxmlformats-officedocument.drawingml.chart+xml"/>
  <Override PartName="/xl/charts/chart74.xml" ContentType="application/vnd.openxmlformats-officedocument.drawingml.chart+xml"/>
  <Override PartName="/xl/drawings/drawing32.xml" ContentType="application/vnd.openxmlformats-officedocument.drawing+xml"/>
  <Override PartName="/xl/charts/chart75.xml" ContentType="application/vnd.openxmlformats-officedocument.drawingml.chart+xml"/>
  <Override PartName="/xl/charts/chart76.xml" ContentType="application/vnd.openxmlformats-officedocument.drawingml.chart+xml"/>
  <Override PartName="/xl/drawings/drawing33.xml" ContentType="application/vnd.openxmlformats-officedocument.drawing+xml"/>
  <Override PartName="/xl/charts/chart77.xml" ContentType="application/vnd.openxmlformats-officedocument.drawingml.chart+xml"/>
  <Override PartName="/xl/drawings/drawing34.xml" ContentType="application/vnd.openxmlformats-officedocument.drawing+xml"/>
  <Override PartName="/xl/charts/chart78.xml" ContentType="application/vnd.openxmlformats-officedocument.drawingml.chart+xml"/>
  <Override PartName="/xl/drawings/drawing35.xml" ContentType="application/vnd.openxmlformats-officedocument.drawingml.chartshapes+xml"/>
  <Override PartName="/xl/charts/chart79.xml" ContentType="application/vnd.openxmlformats-officedocument.drawingml.chart+xml"/>
  <Override PartName="/xl/drawings/drawing36.xml" ContentType="application/vnd.openxmlformats-officedocument.drawingml.chartshapes+xml"/>
  <Override PartName="/xl/charts/chart80.xml" ContentType="application/vnd.openxmlformats-officedocument.drawingml.chart+xml"/>
  <Override PartName="/xl/drawings/drawing37.xml" ContentType="application/vnd.openxmlformats-officedocument.drawingml.chartshapes+xml"/>
  <Override PartName="/xl/charts/chart81.xml" ContentType="application/vnd.openxmlformats-officedocument.drawingml.chart+xml"/>
  <Override PartName="/xl/drawings/drawing38.xml" ContentType="application/vnd.openxmlformats-officedocument.drawingml.chartshapes+xml"/>
  <Override PartName="/xl/charts/chart82.xml" ContentType="application/vnd.openxmlformats-officedocument.drawingml.chart+xml"/>
  <Override PartName="/xl/drawings/drawing39.xml" ContentType="application/vnd.openxmlformats-officedocument.drawingml.chartshapes+xml"/>
  <Override PartName="/xl/charts/chart83.xml" ContentType="application/vnd.openxmlformats-officedocument.drawingml.chart+xml"/>
  <Override PartName="/xl/drawings/drawing40.xml" ContentType="application/vnd.openxmlformats-officedocument.drawingml.chartshapes+xml"/>
  <Override PartName="/xl/charts/chart84.xml" ContentType="application/vnd.openxmlformats-officedocument.drawingml.chart+xml"/>
  <Override PartName="/xl/charts/chart85.xml" ContentType="application/vnd.openxmlformats-officedocument.drawingml.chart+xml"/>
  <Override PartName="/xl/drawings/drawing41.xml" ContentType="application/vnd.openxmlformats-officedocument.drawing+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drawings/drawing42.xml" ContentType="application/vnd.openxmlformats-officedocument.drawing+xml"/>
  <Override PartName="/xl/charts/chart90.xml" ContentType="application/vnd.openxmlformats-officedocument.drawingml.chart+xml"/>
  <Override PartName="/xl/charts/chart91.xml" ContentType="application/vnd.openxmlformats-officedocument.drawingml.chart+xml"/>
  <Override PartName="/xl/drawings/drawing43.xml" ContentType="application/vnd.openxmlformats-officedocument.drawing+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drawings/drawing44.xml" ContentType="application/vnd.openxmlformats-officedocument.drawing+xml"/>
  <Override PartName="/xl/charts/chart97.xml" ContentType="application/vnd.openxmlformats-officedocument.drawingml.chart+xml"/>
  <Override PartName="/xl/drawings/drawing45.xml" ContentType="application/vnd.openxmlformats-officedocument.drawing+xml"/>
  <Override PartName="/xl/charts/chart98.xml" ContentType="application/vnd.openxmlformats-officedocument.drawingml.chart+xml"/>
  <Override PartName="/xl/drawings/drawing46.xml" ContentType="application/vnd.openxmlformats-officedocument.drawing+xml"/>
  <Override PartName="/xl/charts/chart99.xml" ContentType="application/vnd.openxmlformats-officedocument.drawingml.chart+xml"/>
  <Override PartName="/xl/charts/chart100.xml" ContentType="application/vnd.openxmlformats-officedocument.drawingml.chart+xml"/>
  <Override PartName="/xl/drawings/drawing47.xml" ContentType="application/vnd.openxmlformats-officedocument.drawing+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drawings/drawing48.xml" ContentType="application/vnd.openxmlformats-officedocument.drawing+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drawings/drawing49.xml" ContentType="application/vnd.openxmlformats-officedocument.drawing+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drawings/drawing50.xml" ContentType="application/vnd.openxmlformats-officedocument.drawing+xml"/>
  <Override PartName="/xl/charts/chart115.xml" ContentType="application/vnd.openxmlformats-officedocument.drawingml.chart+xml"/>
  <Override PartName="/xl/charts/chart116.xml" ContentType="application/vnd.openxmlformats-officedocument.drawingml.chart+xml"/>
  <Override PartName="/xl/drawings/drawing51.xml" ContentType="application/vnd.openxmlformats-officedocument.drawing+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drawings/drawing52.xml" ContentType="application/vnd.openxmlformats-officedocument.drawingml.chartshapes+xml"/>
  <Override PartName="/xl/charts/chart122.xml" ContentType="application/vnd.openxmlformats-officedocument.drawingml.chart+xml"/>
  <Override PartName="/xl/charts/chart123.xml" ContentType="application/vnd.openxmlformats-officedocument.drawingml.chart+xml"/>
  <Override PartName="/xl/drawings/drawing53.xml" ContentType="application/vnd.openxmlformats-officedocument.drawing+xml"/>
  <Override PartName="/xl/charts/chart124.xml" ContentType="application/vnd.openxmlformats-officedocument.drawingml.chart+xml"/>
  <Override PartName="/xl/drawings/drawing54.xml" ContentType="application/vnd.openxmlformats-officedocument.drawing+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drawings/drawing55.xml" ContentType="application/vnd.openxmlformats-officedocument.drawing+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drawings/drawing56.xml" ContentType="application/vnd.openxmlformats-officedocument.drawing+xml"/>
  <Override PartName="/xl/charts/chart131.xml" ContentType="application/vnd.openxmlformats-officedocument.drawingml.chart+xml"/>
  <Override PartName="/xl/drawings/drawing57.xml" ContentType="application/vnd.openxmlformats-officedocument.drawing+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drawings/drawing58.xml" ContentType="application/vnd.openxmlformats-officedocument.drawing+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drawings/drawing59.xml" ContentType="application/vnd.openxmlformats-officedocument.drawing+xml"/>
  <Override PartName="/xl/charts/chart138.xml" ContentType="application/vnd.openxmlformats-officedocument.drawingml.chart+xml"/>
  <Override PartName="/xl/charts/chart139.xml" ContentType="application/vnd.openxmlformats-officedocument.drawingml.chart+xml"/>
  <Override PartName="/xl/drawings/drawing60.xml" ContentType="application/vnd.openxmlformats-officedocument.drawing+xml"/>
  <Override PartName="/xl/drawings/drawing61.xml" ContentType="application/vnd.openxmlformats-officedocument.drawing+xml"/>
  <Override PartName="/xl/charts/chart140.xml" ContentType="application/vnd.openxmlformats-officedocument.drawingml.chart+xml"/>
  <Override PartName="/xl/drawings/drawing62.xml" ContentType="application/vnd.openxmlformats-officedocument.drawing+xml"/>
  <Override PartName="/xl/charts/chart141.xml" ContentType="application/vnd.openxmlformats-officedocument.drawingml.chart+xml"/>
  <Override PartName="/xl/charts/chart142.xml" ContentType="application/vnd.openxmlformats-officedocument.drawingml.chart+xml"/>
  <Override PartName="/xl/drawings/drawing63.xml" ContentType="application/vnd.openxmlformats-officedocument.drawing+xml"/>
  <Override PartName="/xl/charts/chart143.xml" ContentType="application/vnd.openxmlformats-officedocument.drawingml.chart+xml"/>
  <Override PartName="/xl/charts/chart144.xml" ContentType="application/vnd.openxmlformats-officedocument.drawingml.chart+xml"/>
  <Override PartName="/xl/drawings/drawing64.xml" ContentType="application/vnd.openxmlformats-officedocument.drawing+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drawings/drawing65.xml" ContentType="application/vnd.openxmlformats-officedocument.drawing+xml"/>
  <Override PartName="/xl/charts/chart149.xml" ContentType="application/vnd.openxmlformats-officedocument.drawingml.chart+xml"/>
  <Override PartName="/xl/charts/chart150.xml" ContentType="application/vnd.openxmlformats-officedocument.drawingml.chart+xml"/>
  <Override PartName="/xl/drawings/drawing66.xml" ContentType="application/vnd.openxmlformats-officedocument.drawing+xml"/>
  <Override PartName="/xl/charts/chart151.xml" ContentType="application/vnd.openxmlformats-officedocument.drawingml.chart+xml"/>
  <Override PartName="/xl/charts/chart152.xml" ContentType="application/vnd.openxmlformats-officedocument.drawingml.chart+xml"/>
  <Override PartName="/xl/drawings/drawing67.xml" ContentType="application/vnd.openxmlformats-officedocument.drawing+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drawings/drawing68.xml" ContentType="application/vnd.openxmlformats-officedocument.drawing+xml"/>
  <Override PartName="/xl/charts/chart157.xml" ContentType="application/vnd.openxmlformats-officedocument.drawingml.chart+xml"/>
  <Override PartName="/xl/charts/chart158.xml" ContentType="application/vnd.openxmlformats-officedocument.drawingml.chart+xml"/>
  <Override PartName="/xl/drawings/drawing69.xml" ContentType="application/vnd.openxmlformats-officedocument.drawing+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P:\DATA201\Group Project\"/>
    </mc:Choice>
  </mc:AlternateContent>
  <bookViews>
    <workbookView xWindow="0" yWindow="0" windowWidth="28800" windowHeight="12240" tabRatio="875" activeTab="7"/>
  </bookViews>
  <sheets>
    <sheet name="Contents" sheetId="45" r:id="rId1"/>
    <sheet name="1.1, 1.2" sheetId="13" r:id="rId2"/>
    <sheet name="1.1extra" sheetId="57" r:id="rId3"/>
    <sheet name="1.3a,c" sheetId="1" r:id="rId4"/>
    <sheet name="1.4 to 1.7" sheetId="7" r:id="rId5"/>
    <sheet name="1.5b" sheetId="84" r:id="rId6"/>
    <sheet name="1.8" sheetId="37" r:id="rId7"/>
    <sheet name="1.9" sheetId="40" r:id="rId8"/>
    <sheet name="1.10" sheetId="44" r:id="rId9"/>
    <sheet name="1.11" sheetId="85" r:id="rId10"/>
    <sheet name="2.1, 2.2, 2.3,2.4" sheetId="8" r:id="rId11"/>
    <sheet name="2.5a-2.8a" sheetId="3" r:id="rId12"/>
    <sheet name="2.5b- 2.8" sheetId="15" r:id="rId13"/>
    <sheet name="2.9" sheetId="58" r:id="rId14"/>
    <sheet name="2.10" sheetId="73" r:id="rId15"/>
    <sheet name="2.11" sheetId="83" r:id="rId16"/>
    <sheet name="2.13" sheetId="78" r:id="rId17"/>
    <sheet name="3.1,3.2,3.4,8.3" sheetId="11" r:id="rId18"/>
    <sheet name="3.2b" sheetId="2" r:id="rId19"/>
    <sheet name="3.5" sheetId="12" r:id="rId20"/>
    <sheet name="4.1a" sheetId="6" r:id="rId21"/>
    <sheet name="4.1b" sheetId="41" r:id="rId22"/>
    <sheet name="4.2a,b" sheetId="14" r:id="rId23"/>
    <sheet name="4.3a,b" sheetId="21" r:id="rId24"/>
    <sheet name="Table 3" sheetId="55" r:id="rId25"/>
    <sheet name="4.4" sheetId="64" r:id="rId26"/>
    <sheet name="4.5" sheetId="65" r:id="rId27"/>
    <sheet name="5.1" sheetId="61" r:id="rId28"/>
    <sheet name="5.2abcd" sheetId="52" r:id="rId29"/>
    <sheet name="5.3" sheetId="62" r:id="rId30"/>
    <sheet name="6.1,6.2a,c" sheetId="18" r:id="rId31"/>
    <sheet name="6.2b" sheetId="56" r:id="rId32"/>
    <sheet name="6.3" sheetId="42" r:id="rId33"/>
    <sheet name="6.4a,b" sheetId="23" r:id="rId34"/>
    <sheet name="6.5a,b" sheetId="60" r:id="rId35"/>
    <sheet name="6.7a" sheetId="59" r:id="rId36"/>
    <sheet name="6.7b" sheetId="93" r:id="rId37"/>
    <sheet name="6.8" sheetId="77" r:id="rId38"/>
    <sheet name="7.1,7.2" sheetId="19" r:id="rId39"/>
    <sheet name="7.2b" sheetId="81" r:id="rId40"/>
    <sheet name="7.3abc" sheetId="74" r:id="rId41"/>
    <sheet name="7.3de" sheetId="75" r:id="rId42"/>
    <sheet name="7.4" sheetId="20" r:id="rId43"/>
    <sheet name="8.1a,b,c" sheetId="53" r:id="rId44"/>
    <sheet name="8.2a,b,c" sheetId="25" r:id="rId45"/>
    <sheet name="Table6" sheetId="79" r:id="rId46"/>
    <sheet name="8.4" sheetId="80" r:id="rId47"/>
    <sheet name="9.0a,b" sheetId="92" r:id="rId48"/>
    <sheet name="9.0 extra" sheetId="87" r:id="rId49"/>
    <sheet name="9.1a,b" sheetId="88" r:id="rId50"/>
    <sheet name="9.2a,b" sheetId="89" r:id="rId51"/>
    <sheet name="9.3abcd" sheetId="90" r:id="rId52"/>
    <sheet name="9.4" sheetId="91" r:id="rId53"/>
    <sheet name="9.5" sheetId="76" r:id="rId54"/>
    <sheet name="9.11" sheetId="82" r:id="rId55"/>
    <sheet name="10.1, 10.2" sheetId="22" r:id="rId56"/>
    <sheet name="11.1,11.2" sheetId="63" r:id="rId57"/>
    <sheet name="Offroad" sheetId="51" r:id="rId58"/>
  </sheets>
  <definedNames>
    <definedName name="_xlnm.Print_Area" localSheetId="8">'1.10'!$H$3:$R$27</definedName>
    <definedName name="_xlnm.Print_Area" localSheetId="6">'1.8'!$D$2:$N$25</definedName>
    <definedName name="_xlnm.Print_Area" localSheetId="55">'10.1, 10.2'!$A$37:$T$62</definedName>
    <definedName name="_xlnm.Print_Area" localSheetId="10">'2.1, 2.2, 2.3,2.4'!$L$17:$V$46</definedName>
    <definedName name="_xlnm.Print_Area" localSheetId="11">'2.5a-2.8a'!$T$2:$AB$25</definedName>
    <definedName name="_xlnm.Print_Area" localSheetId="12">'2.5b- 2.8'!$A$63:$L$87</definedName>
    <definedName name="_xlnm.Print_Area" localSheetId="13">'2.9'!$D$3:$N$28</definedName>
    <definedName name="_xlnm.Print_Area" localSheetId="17">'3.1,3.2,3.4,8.3'!$A$35:$J$60</definedName>
    <definedName name="_xlnm.Print_Area" localSheetId="18">'3.2b'!$A$7:$L$35</definedName>
    <definedName name="_xlnm.Print_Area" localSheetId="20">'4.1a'!$F$2:$P$32</definedName>
    <definedName name="_xlnm.Print_Area" localSheetId="21">'4.1b'!$J$2:$S$32</definedName>
    <definedName name="_xlnm.Print_Area" localSheetId="23">'4.3a,b'!$L$3:$V$52</definedName>
    <definedName name="_xlnm.Print_Area" localSheetId="28">'5.2abcd'!$P$50:$Y$100</definedName>
    <definedName name="_xlnm.Print_Area" localSheetId="29">'5.3'!#REF!</definedName>
    <definedName name="_xlnm.Print_Area" localSheetId="30">'6.1,6.2a,c'!$S$2:$W$28</definedName>
    <definedName name="_xlnm.Print_Area" localSheetId="31">'6.2b'!$F$37:$S$68</definedName>
    <definedName name="_xlnm.Print_Area" localSheetId="32">'6.3'!$D$3:$O$31</definedName>
    <definedName name="_xlnm.Print_Area" localSheetId="33">'6.4a,b'!$A$10:$T$36</definedName>
    <definedName name="_xlnm.Print_Area" localSheetId="34">'6.5a,b'!$O$2:$X$60</definedName>
    <definedName name="_xlnm.Print_Area" localSheetId="35">'6.7a'!$K$80:$T$104</definedName>
    <definedName name="_xlnm.Print_Area" localSheetId="36">'6.7b'!$G$80:$P$104</definedName>
    <definedName name="_xlnm.Print_Area" localSheetId="38">'7.1,7.2'!$U$27:$AE$72</definedName>
    <definedName name="_xlnm.Print_Area" localSheetId="42">'7.4'!$J$2:$T$39</definedName>
    <definedName name="_xlnm.Print_Area" localSheetId="43">'8.1a,b,c'!$A$50:$L$75</definedName>
    <definedName name="_xlnm.Print_Area" localSheetId="44">'8.2a,b,c'!$J$7:$U$59</definedName>
    <definedName name="_xlnm.Print_Area" localSheetId="48">'9.0 extra'!$H$3:$S$29</definedName>
    <definedName name="_xlnm.Print_Area" localSheetId="0">Contents!$A$1:$E$47</definedName>
  </definedNames>
  <calcPr calcId="162913"/>
</workbook>
</file>

<file path=xl/calcChain.xml><?xml version="1.0" encoding="utf-8"?>
<calcChain xmlns="http://schemas.openxmlformats.org/spreadsheetml/2006/main">
  <c r="C34" i="56" l="1"/>
  <c r="D34" i="56"/>
  <c r="E34" i="56"/>
  <c r="F34" i="56"/>
  <c r="G34" i="56"/>
  <c r="H34" i="56"/>
  <c r="I34" i="56"/>
  <c r="J34" i="56"/>
  <c r="K34" i="56"/>
  <c r="L34" i="56"/>
  <c r="M34" i="56"/>
  <c r="N34" i="56"/>
  <c r="O34" i="56"/>
  <c r="P34" i="56"/>
  <c r="Q34" i="56"/>
  <c r="R34" i="56"/>
  <c r="S34" i="56"/>
  <c r="T34" i="56"/>
  <c r="U34" i="56"/>
  <c r="V34" i="56"/>
  <c r="W34" i="56"/>
  <c r="X34" i="56"/>
  <c r="Y34" i="56"/>
  <c r="Z34" i="56"/>
  <c r="AA34" i="56"/>
  <c r="AB34" i="56"/>
  <c r="AC34" i="56"/>
  <c r="AD34" i="56"/>
  <c r="AE34" i="56"/>
  <c r="AF34" i="56"/>
  <c r="AG34" i="56"/>
  <c r="AH34" i="56"/>
  <c r="AI34" i="56"/>
  <c r="AJ34" i="56"/>
  <c r="AK34" i="56"/>
  <c r="B34" i="56"/>
  <c r="G15" i="58"/>
  <c r="G14" i="58"/>
  <c r="G13" i="58"/>
  <c r="AH7" i="8"/>
  <c r="AH8" i="8"/>
  <c r="AH9" i="8"/>
  <c r="AH10" i="8"/>
  <c r="AH11" i="8"/>
  <c r="AH12" i="8"/>
  <c r="AH13" i="8"/>
  <c r="AH14" i="8"/>
  <c r="AH15" i="8"/>
  <c r="AH16" i="8"/>
  <c r="AH17" i="8"/>
  <c r="AH18" i="8"/>
  <c r="AH19" i="8"/>
  <c r="AH20" i="8"/>
  <c r="AH21" i="8"/>
  <c r="AH5" i="8"/>
  <c r="AH6" i="8"/>
  <c r="AH4" i="8"/>
  <c r="R20" i="13" l="1"/>
  <c r="Y20" i="13"/>
  <c r="R12" i="15" l="1"/>
  <c r="O12" i="15"/>
  <c r="M11" i="15"/>
  <c r="L11" i="15"/>
  <c r="Q26" i="7" l="1"/>
  <c r="Q25" i="7"/>
  <c r="R24" i="7"/>
  <c r="S24" i="7"/>
  <c r="T24" i="7"/>
  <c r="U24" i="7"/>
  <c r="V24" i="7"/>
  <c r="Q24" i="7"/>
  <c r="T25" i="13"/>
  <c r="C32" i="37" l="1"/>
  <c r="C33" i="37"/>
  <c r="C34" i="37"/>
  <c r="C35" i="37"/>
  <c r="C36" i="37"/>
  <c r="C37" i="37"/>
  <c r="C38" i="37"/>
  <c r="C31" i="37"/>
  <c r="C30" i="37"/>
  <c r="G55" i="19" l="1"/>
  <c r="H55" i="19"/>
  <c r="G56" i="19"/>
  <c r="H56" i="19"/>
  <c r="G57" i="19"/>
  <c r="H57" i="19"/>
  <c r="G58" i="19"/>
  <c r="H58" i="19"/>
  <c r="G59" i="19"/>
  <c r="H59" i="19"/>
  <c r="G60" i="19"/>
  <c r="H60" i="19"/>
  <c r="G61" i="19"/>
  <c r="H61" i="19"/>
  <c r="G62" i="19"/>
  <c r="H62" i="19"/>
  <c r="G63" i="19"/>
  <c r="H63" i="19"/>
  <c r="G64" i="19"/>
  <c r="H64" i="19"/>
  <c r="G65" i="19"/>
  <c r="H65" i="19"/>
  <c r="G66" i="19"/>
  <c r="H66" i="19"/>
  <c r="G67" i="19"/>
  <c r="H67" i="19"/>
  <c r="G68" i="19"/>
  <c r="H68" i="19"/>
  <c r="G69" i="19"/>
  <c r="H69" i="19"/>
  <c r="G70" i="19"/>
  <c r="H70" i="19"/>
  <c r="H54" i="19"/>
  <c r="G54" i="19"/>
  <c r="B48" i="56"/>
  <c r="C48" i="56"/>
  <c r="B49" i="56"/>
  <c r="C49" i="56"/>
  <c r="B50" i="56"/>
  <c r="C50" i="56"/>
  <c r="B51" i="56"/>
  <c r="C51" i="56"/>
  <c r="B52" i="56"/>
  <c r="C52" i="56"/>
  <c r="B53" i="56"/>
  <c r="C53" i="56"/>
  <c r="M34" i="83" l="1"/>
  <c r="M33" i="83"/>
  <c r="M32" i="83"/>
  <c r="M40" i="83"/>
  <c r="M38" i="83"/>
  <c r="E42" i="63" l="1"/>
  <c r="E43" i="63"/>
  <c r="C42" i="63"/>
  <c r="C43" i="63"/>
  <c r="H11" i="63"/>
  <c r="H12" i="63"/>
  <c r="H13" i="63"/>
  <c r="H14" i="63"/>
  <c r="H15" i="63"/>
  <c r="H16" i="63"/>
  <c r="H17" i="63"/>
  <c r="H18" i="63"/>
  <c r="H19" i="63"/>
  <c r="H20" i="63"/>
  <c r="H21" i="63"/>
  <c r="H22" i="63"/>
  <c r="H23" i="63"/>
  <c r="H24" i="63"/>
  <c r="H25" i="63"/>
  <c r="I25" i="63" l="1"/>
  <c r="J25" i="63"/>
  <c r="C11" i="63"/>
  <c r="C12" i="63"/>
  <c r="C13" i="63"/>
  <c r="C14" i="63"/>
  <c r="C15" i="63"/>
  <c r="C16" i="63"/>
  <c r="C17" i="63"/>
  <c r="C18" i="63"/>
  <c r="C19" i="63"/>
  <c r="C20" i="63"/>
  <c r="C21" i="63"/>
  <c r="C22" i="63"/>
  <c r="C23" i="63"/>
  <c r="C24" i="63"/>
  <c r="C25" i="63"/>
  <c r="D90" i="61" l="1"/>
  <c r="E90" i="61"/>
  <c r="F90" i="61"/>
  <c r="C90" i="61"/>
  <c r="J24" i="63"/>
  <c r="I24" i="63"/>
  <c r="E18" i="76" l="1"/>
  <c r="F18" i="76"/>
  <c r="G18" i="76"/>
  <c r="H18" i="76"/>
  <c r="J18" i="76"/>
  <c r="K18" i="76"/>
  <c r="L18" i="76"/>
  <c r="M18" i="76"/>
  <c r="N18" i="76"/>
  <c r="E19" i="76"/>
  <c r="F19" i="76"/>
  <c r="G19" i="76"/>
  <c r="H19" i="76"/>
  <c r="I19" i="76"/>
  <c r="J19" i="76"/>
  <c r="K19" i="76"/>
  <c r="L19" i="76"/>
  <c r="M19" i="76"/>
  <c r="N19" i="76"/>
  <c r="O19" i="76"/>
  <c r="E20" i="76"/>
  <c r="F20" i="76"/>
  <c r="G20" i="76"/>
  <c r="H20" i="76"/>
  <c r="I20" i="76"/>
  <c r="J20" i="76"/>
  <c r="K20" i="76"/>
  <c r="L20" i="76"/>
  <c r="M20" i="76"/>
  <c r="N20" i="76"/>
  <c r="O20" i="76"/>
  <c r="E21" i="76"/>
  <c r="F21" i="76"/>
  <c r="G21" i="76"/>
  <c r="H21" i="76"/>
  <c r="I21" i="76"/>
  <c r="J21" i="76"/>
  <c r="K21" i="76"/>
  <c r="L21" i="76"/>
  <c r="M21" i="76"/>
  <c r="N21" i="76"/>
  <c r="O21" i="76"/>
  <c r="E22" i="76"/>
  <c r="F22" i="76"/>
  <c r="G22" i="76"/>
  <c r="H22" i="76"/>
  <c r="I22" i="76"/>
  <c r="J22" i="76"/>
  <c r="K22" i="76"/>
  <c r="L22" i="76"/>
  <c r="M22" i="76"/>
  <c r="N22" i="76"/>
  <c r="O22" i="76"/>
  <c r="E23" i="76"/>
  <c r="F23" i="76"/>
  <c r="G23" i="76"/>
  <c r="H23" i="76"/>
  <c r="I23" i="76"/>
  <c r="J23" i="76"/>
  <c r="K23" i="76"/>
  <c r="L23" i="76"/>
  <c r="M23" i="76"/>
  <c r="N23" i="76"/>
  <c r="O23" i="76"/>
  <c r="C38" i="82" l="1"/>
  <c r="E69" i="91" l="1"/>
  <c r="F69" i="91"/>
  <c r="D69" i="91"/>
  <c r="C69" i="91"/>
  <c r="E68" i="91"/>
  <c r="F68" i="91"/>
  <c r="D68" i="91"/>
  <c r="C68" i="91"/>
  <c r="S50" i="90"/>
  <c r="S51" i="90"/>
  <c r="S52" i="90"/>
  <c r="S53" i="90"/>
  <c r="S54" i="90"/>
  <c r="C104" i="88"/>
  <c r="D104" i="88"/>
  <c r="E104" i="88"/>
  <c r="F104" i="88"/>
  <c r="G104" i="88"/>
  <c r="H104" i="88"/>
  <c r="I104" i="88"/>
  <c r="J104" i="88"/>
  <c r="C105" i="88"/>
  <c r="D105" i="88"/>
  <c r="E105" i="88"/>
  <c r="F105" i="88"/>
  <c r="G105" i="88"/>
  <c r="H105" i="88"/>
  <c r="I105" i="88"/>
  <c r="J105" i="88"/>
  <c r="C106" i="88"/>
  <c r="D106" i="88"/>
  <c r="E106" i="88"/>
  <c r="F106" i="88"/>
  <c r="G106" i="88"/>
  <c r="H106" i="88"/>
  <c r="I106" i="88"/>
  <c r="J106" i="88"/>
  <c r="C107" i="88"/>
  <c r="D107" i="88"/>
  <c r="E107" i="88"/>
  <c r="F107" i="88"/>
  <c r="G107" i="88"/>
  <c r="H107" i="88"/>
  <c r="I107" i="88"/>
  <c r="J107" i="88"/>
  <c r="C108" i="88"/>
  <c r="D108" i="88"/>
  <c r="E108" i="88"/>
  <c r="F108" i="88"/>
  <c r="G108" i="88"/>
  <c r="H108" i="88"/>
  <c r="I108" i="88"/>
  <c r="J108" i="88"/>
  <c r="C47" i="56" l="1"/>
  <c r="C46" i="56"/>
  <c r="C45" i="56"/>
  <c r="C44" i="56"/>
  <c r="C43" i="56"/>
  <c r="C42" i="56"/>
  <c r="C41" i="56"/>
  <c r="C40" i="56"/>
  <c r="B47" i="56"/>
  <c r="B46" i="56"/>
  <c r="B45" i="56"/>
  <c r="B44" i="56"/>
  <c r="B43" i="56"/>
  <c r="B42" i="56"/>
  <c r="B41" i="56"/>
  <c r="B40" i="56"/>
  <c r="C39" i="56"/>
  <c r="B39" i="56"/>
  <c r="G128" i="18"/>
  <c r="G110" i="18"/>
  <c r="G92" i="18"/>
  <c r="G74" i="18"/>
  <c r="G56" i="18"/>
  <c r="G38" i="18"/>
  <c r="G20" i="18"/>
  <c r="C23" i="62"/>
  <c r="D23" i="62"/>
  <c r="E23" i="62"/>
  <c r="F23" i="62"/>
  <c r="G23" i="62"/>
  <c r="H23" i="62"/>
  <c r="I23" i="62"/>
  <c r="B23" i="62"/>
  <c r="E25" i="62"/>
  <c r="AB126" i="61"/>
  <c r="AD126" i="61" s="1"/>
  <c r="AC126" i="61"/>
  <c r="AB106" i="61"/>
  <c r="AD106" i="61" s="1"/>
  <c r="AC106" i="61"/>
  <c r="AB86" i="61"/>
  <c r="AD86" i="61" s="1"/>
  <c r="AC86" i="61"/>
  <c r="AB66" i="61"/>
  <c r="AD66" i="61" s="1"/>
  <c r="AC66" i="61"/>
  <c r="AB46" i="61"/>
  <c r="C116" i="61"/>
  <c r="D116" i="61"/>
  <c r="M88" i="61"/>
  <c r="N88" i="61"/>
  <c r="Q88" i="61"/>
  <c r="M71" i="61"/>
  <c r="N71" i="61"/>
  <c r="O71" i="61"/>
  <c r="P71" i="61"/>
  <c r="Q71" i="61"/>
  <c r="M54" i="61"/>
  <c r="N54" i="61"/>
  <c r="O54" i="61"/>
  <c r="P54" i="61"/>
  <c r="Q54" i="61"/>
  <c r="Q5" i="61"/>
  <c r="Q6" i="61"/>
  <c r="Q7" i="61"/>
  <c r="Q8" i="61"/>
  <c r="Q9" i="61"/>
  <c r="Q10" i="61"/>
  <c r="Q11" i="61"/>
  <c r="Q12" i="61"/>
  <c r="Q13" i="61"/>
  <c r="Q14" i="61"/>
  <c r="Q15" i="61"/>
  <c r="Q16" i="61"/>
  <c r="Q17" i="61"/>
  <c r="Q18" i="61"/>
  <c r="Q19" i="61"/>
  <c r="Q20" i="61"/>
  <c r="Q4" i="61"/>
  <c r="M37" i="61"/>
  <c r="N37" i="61"/>
  <c r="Q37" i="61"/>
  <c r="M20" i="61"/>
  <c r="N20" i="61"/>
  <c r="B3" i="2"/>
  <c r="C3" i="2"/>
  <c r="D3" i="2"/>
  <c r="E3" i="2"/>
  <c r="F3" i="2"/>
  <c r="A3" i="2"/>
  <c r="O21" i="64"/>
  <c r="P21" i="64"/>
  <c r="Q21" i="64"/>
  <c r="R21" i="64"/>
  <c r="J207" i="14"/>
  <c r="K207" i="14"/>
  <c r="L207" i="14"/>
  <c r="M207" i="14"/>
  <c r="N207" i="14"/>
  <c r="O207" i="14"/>
  <c r="J208" i="14"/>
  <c r="K208" i="14"/>
  <c r="L208" i="14"/>
  <c r="M208" i="14"/>
  <c r="N208" i="14"/>
  <c r="O208" i="14"/>
  <c r="J209" i="14"/>
  <c r="K209" i="14"/>
  <c r="L209" i="14"/>
  <c r="M209" i="14"/>
  <c r="N209" i="14"/>
  <c r="O209" i="14"/>
  <c r="J210" i="14"/>
  <c r="K210" i="14"/>
  <c r="L210" i="14"/>
  <c r="M210" i="14"/>
  <c r="N210" i="14"/>
  <c r="O210" i="14"/>
  <c r="J211" i="14"/>
  <c r="K211" i="14"/>
  <c r="L211" i="14"/>
  <c r="M211" i="14"/>
  <c r="N211" i="14"/>
  <c r="O211" i="14"/>
  <c r="J212" i="14"/>
  <c r="K212" i="14"/>
  <c r="L212" i="14"/>
  <c r="M212" i="14"/>
  <c r="N212" i="14"/>
  <c r="O212" i="14"/>
  <c r="J213" i="14"/>
  <c r="K213" i="14"/>
  <c r="L213" i="14"/>
  <c r="M213" i="14"/>
  <c r="N213" i="14"/>
  <c r="O213" i="14"/>
  <c r="J214" i="14"/>
  <c r="K214" i="14"/>
  <c r="L214" i="14"/>
  <c r="M214" i="14"/>
  <c r="N214" i="14"/>
  <c r="O214" i="14"/>
  <c r="J215" i="14"/>
  <c r="K215" i="14"/>
  <c r="L215" i="14"/>
  <c r="M215" i="14"/>
  <c r="N215" i="14"/>
  <c r="O215" i="14"/>
  <c r="J216" i="14"/>
  <c r="K216" i="14"/>
  <c r="L216" i="14"/>
  <c r="M216" i="14"/>
  <c r="N216" i="14"/>
  <c r="O216" i="14"/>
  <c r="J217" i="14"/>
  <c r="K217" i="14"/>
  <c r="L217" i="14"/>
  <c r="M217" i="14"/>
  <c r="N217" i="14"/>
  <c r="O217" i="14"/>
  <c r="J218" i="14"/>
  <c r="K218" i="14"/>
  <c r="L218" i="14"/>
  <c r="M218" i="14"/>
  <c r="N218" i="14"/>
  <c r="O218" i="14"/>
  <c r="D25" i="62" l="1"/>
  <c r="H50" i="25"/>
  <c r="G50" i="25"/>
  <c r="H49" i="25"/>
  <c r="G49" i="25"/>
  <c r="H48" i="25"/>
  <c r="G48" i="25"/>
  <c r="B63" i="25"/>
  <c r="C63" i="25"/>
  <c r="D63" i="25"/>
  <c r="B43" i="25"/>
  <c r="C43" i="25"/>
  <c r="D43" i="25"/>
  <c r="E43" i="25"/>
  <c r="F43" i="25"/>
  <c r="G43" i="25"/>
  <c r="H43" i="25"/>
  <c r="I43" i="25"/>
  <c r="J43" i="25"/>
  <c r="L43" i="25"/>
  <c r="M43" i="25"/>
  <c r="X20" i="25"/>
  <c r="AA20" i="25" s="1"/>
  <c r="Y20" i="25"/>
  <c r="AB20" i="25" s="1"/>
  <c r="C43" i="55"/>
  <c r="G43" i="55"/>
  <c r="C44" i="55"/>
  <c r="G44" i="55"/>
  <c r="O21" i="55"/>
  <c r="P21" i="55"/>
  <c r="Q21" i="55"/>
  <c r="R21" i="55"/>
  <c r="S21" i="55"/>
  <c r="O20" i="55"/>
  <c r="D43" i="55" s="1"/>
  <c r="P20" i="55"/>
  <c r="Q20" i="55"/>
  <c r="R20" i="55"/>
  <c r="S20" i="55"/>
  <c r="B7" i="11"/>
  <c r="G53" i="11" s="1"/>
  <c r="C7" i="11"/>
  <c r="D7" i="11"/>
  <c r="E7" i="11"/>
  <c r="F7" i="11"/>
  <c r="G7" i="11"/>
  <c r="H7" i="11"/>
  <c r="I7" i="11"/>
  <c r="J7" i="11"/>
  <c r="K7" i="11"/>
  <c r="L7" i="11"/>
  <c r="M7" i="11"/>
  <c r="N7" i="11"/>
  <c r="O7" i="11"/>
  <c r="P7" i="11"/>
  <c r="Q7" i="11"/>
  <c r="R7" i="11"/>
  <c r="S7" i="11"/>
  <c r="T7" i="11"/>
  <c r="U7" i="11"/>
  <c r="V7" i="11"/>
  <c r="W7" i="11"/>
  <c r="F34" i="85"/>
  <c r="C15" i="85"/>
  <c r="C16" i="85"/>
  <c r="C17" i="85"/>
  <c r="L21" i="40"/>
  <c r="M21" i="40"/>
  <c r="E44" i="55" l="1"/>
  <c r="D44" i="55"/>
  <c r="E43" i="55"/>
  <c r="F43" i="55"/>
  <c r="W45" i="7"/>
  <c r="X45" i="7"/>
  <c r="Y45" i="7"/>
  <c r="Z45" i="7"/>
  <c r="AA45" i="7"/>
  <c r="W46" i="7"/>
  <c r="X46" i="7"/>
  <c r="Y46" i="7"/>
  <c r="Z46" i="7"/>
  <c r="AA46" i="7"/>
  <c r="AC44" i="7"/>
  <c r="AD44" i="7"/>
  <c r="AC45" i="7"/>
  <c r="AD45" i="7"/>
  <c r="AC46" i="7"/>
  <c r="AD46" i="7"/>
  <c r="AG20" i="7"/>
  <c r="G20" i="7"/>
  <c r="H20" i="7"/>
  <c r="I20" i="7"/>
  <c r="K20" i="7"/>
  <c r="M20" i="7"/>
  <c r="N20" i="7"/>
  <c r="Z20" i="7"/>
  <c r="AA20" i="7"/>
  <c r="X20" i="7"/>
  <c r="Y20" i="7" l="1"/>
  <c r="F44" i="55"/>
  <c r="P20" i="7"/>
  <c r="AC20" i="7"/>
  <c r="AD20" i="7"/>
  <c r="C63" i="84"/>
  <c r="D63" i="84"/>
  <c r="E63" i="84"/>
  <c r="F63" i="84"/>
  <c r="G63" i="84"/>
  <c r="H63" i="84"/>
  <c r="I63" i="84"/>
  <c r="J63" i="84"/>
  <c r="K63" i="84"/>
  <c r="L63" i="84"/>
  <c r="M63" i="84"/>
  <c r="N63" i="84"/>
  <c r="O63" i="84"/>
  <c r="P63" i="84"/>
  <c r="R42" i="84"/>
  <c r="R63" i="84" s="1"/>
  <c r="AE20" i="7" l="1"/>
  <c r="N8" i="80"/>
  <c r="N9" i="80"/>
  <c r="N10" i="80"/>
  <c r="N11" i="80"/>
  <c r="N12" i="80"/>
  <c r="N13" i="80"/>
  <c r="N14" i="80"/>
  <c r="N15" i="80"/>
  <c r="N16" i="80"/>
  <c r="N17" i="80"/>
  <c r="N18" i="80"/>
  <c r="N19" i="80"/>
  <c r="N20" i="80"/>
  <c r="N21" i="80"/>
  <c r="N22" i="80"/>
  <c r="N23" i="80"/>
  <c r="N24" i="80"/>
  <c r="N7" i="80"/>
  <c r="U20" i="53"/>
  <c r="V20" i="53"/>
  <c r="W20" i="53"/>
  <c r="X20" i="53"/>
  <c r="Y20" i="53" s="1"/>
  <c r="AA20" i="53"/>
  <c r="Y53" i="83"/>
  <c r="Y54" i="83"/>
  <c r="Y55" i="83"/>
  <c r="X53" i="83"/>
  <c r="X54" i="83"/>
  <c r="X55" i="83"/>
  <c r="X56" i="83"/>
  <c r="V53" i="83"/>
  <c r="V54" i="83"/>
  <c r="V55" i="83"/>
  <c r="V56" i="83"/>
  <c r="V57" i="83"/>
  <c r="V58" i="83"/>
  <c r="U53" i="83"/>
  <c r="U54" i="83"/>
  <c r="U55" i="83"/>
  <c r="U56" i="83"/>
  <c r="U57" i="83"/>
  <c r="U58" i="83"/>
  <c r="U59" i="83"/>
  <c r="T53" i="83"/>
  <c r="T54" i="83"/>
  <c r="T55" i="83"/>
  <c r="T56" i="83"/>
  <c r="T57" i="83"/>
  <c r="T58" i="83"/>
  <c r="T59" i="83"/>
  <c r="T60" i="83"/>
  <c r="S54" i="83"/>
  <c r="S55" i="83"/>
  <c r="S56" i="83"/>
  <c r="S57" i="83"/>
  <c r="S58" i="83"/>
  <c r="S59" i="83"/>
  <c r="S60" i="83"/>
  <c r="S61" i="83"/>
  <c r="S53" i="83"/>
  <c r="R54" i="83"/>
  <c r="R55" i="83"/>
  <c r="R56" i="83"/>
  <c r="R57" i="83"/>
  <c r="R58" i="83"/>
  <c r="R59" i="83"/>
  <c r="R60" i="83"/>
  <c r="R61" i="83"/>
  <c r="R62" i="83"/>
  <c r="R53" i="83"/>
  <c r="Q54" i="83"/>
  <c r="Q55" i="83"/>
  <c r="Q56" i="83"/>
  <c r="Q57" i="83"/>
  <c r="Q58" i="83"/>
  <c r="Q59" i="83"/>
  <c r="Q60" i="83"/>
  <c r="Q61" i="83"/>
  <c r="Q62" i="83"/>
  <c r="Q63" i="83"/>
  <c r="Q53" i="83"/>
  <c r="Y52" i="83"/>
  <c r="X52" i="83"/>
  <c r="W52" i="83"/>
  <c r="V52" i="83"/>
  <c r="U52" i="83"/>
  <c r="T52" i="83"/>
  <c r="S52" i="83"/>
  <c r="R52" i="83"/>
  <c r="Q52" i="83"/>
  <c r="P54" i="83"/>
  <c r="P55" i="83"/>
  <c r="P56" i="83"/>
  <c r="P57" i="83"/>
  <c r="P58" i="83"/>
  <c r="P59" i="83"/>
  <c r="P60" i="83"/>
  <c r="P61" i="83"/>
  <c r="P62" i="83"/>
  <c r="P63" i="83"/>
  <c r="P64" i="83"/>
  <c r="P53" i="83"/>
  <c r="P52" i="83"/>
  <c r="P46" i="83"/>
  <c r="Q46" i="83"/>
  <c r="R46" i="83"/>
  <c r="S46" i="83"/>
  <c r="T46" i="83"/>
  <c r="U46" i="83"/>
  <c r="V46" i="83"/>
  <c r="W46" i="83"/>
  <c r="X46" i="83"/>
  <c r="Y46" i="83"/>
  <c r="P24" i="83"/>
  <c r="Q24" i="83"/>
  <c r="R24" i="83"/>
  <c r="S24" i="83"/>
  <c r="T24" i="83"/>
  <c r="U24" i="83"/>
  <c r="V24" i="83"/>
  <c r="W24" i="83"/>
  <c r="X24" i="83"/>
  <c r="Y24" i="83"/>
  <c r="M24" i="83"/>
  <c r="AJ3" i="73"/>
  <c r="AK3" i="73"/>
  <c r="AJ4" i="73"/>
  <c r="AK4" i="73"/>
  <c r="AJ5" i="73"/>
  <c r="AK5" i="73"/>
  <c r="AJ6" i="73"/>
  <c r="AK6" i="73"/>
  <c r="AJ7" i="73"/>
  <c r="AK7" i="73"/>
  <c r="R8" i="73"/>
  <c r="U24" i="3"/>
  <c r="U21" i="3"/>
  <c r="Q4" i="3"/>
  <c r="Q3" i="3"/>
  <c r="P3" i="3"/>
  <c r="L52" i="3"/>
  <c r="X21" i="8"/>
  <c r="Y21" i="8"/>
  <c r="Z21" i="8"/>
  <c r="AA21" i="8"/>
  <c r="AB21" i="8"/>
  <c r="AC21" i="8"/>
  <c r="AD21" i="8"/>
  <c r="AE21" i="8"/>
  <c r="AF21" i="8"/>
  <c r="AG21" i="8"/>
  <c r="Z20" i="53" l="1"/>
  <c r="Z24" i="83"/>
  <c r="T43" i="13"/>
  <c r="U20" i="13"/>
  <c r="V20" i="13"/>
  <c r="V3" i="13"/>
  <c r="U3" i="13"/>
  <c r="W20" i="13" l="1"/>
  <c r="W3" i="13"/>
  <c r="B20" i="7"/>
  <c r="S20" i="13"/>
  <c r="T20" i="13"/>
  <c r="J20" i="13"/>
  <c r="K20" i="13"/>
  <c r="L20" i="13"/>
  <c r="M20" i="13"/>
  <c r="N20" i="13"/>
  <c r="O20" i="13"/>
  <c r="H20" i="13"/>
  <c r="F20" i="7" l="1"/>
  <c r="J20" i="7"/>
  <c r="X19" i="7"/>
  <c r="X18" i="7"/>
  <c r="X17" i="7"/>
  <c r="X16" i="7"/>
  <c r="X15" i="7"/>
  <c r="X14" i="7"/>
  <c r="X13" i="7"/>
  <c r="X12" i="7"/>
  <c r="X11" i="7"/>
  <c r="X10" i="7"/>
  <c r="X9" i="7"/>
  <c r="X8" i="7"/>
  <c r="X7" i="7"/>
  <c r="X6" i="7"/>
  <c r="X5" i="7"/>
  <c r="X4" i="7"/>
  <c r="W24" i="7" s="1"/>
  <c r="C41" i="63"/>
  <c r="I23" i="63"/>
  <c r="C10" i="63"/>
  <c r="J23" i="63"/>
  <c r="M20" i="40" l="1"/>
  <c r="L20" i="40"/>
  <c r="AD19" i="7"/>
  <c r="AC19" i="7"/>
  <c r="AG19" i="7"/>
  <c r="AE19" i="7" l="1"/>
  <c r="C67" i="91"/>
  <c r="S49" i="90"/>
  <c r="S48" i="90"/>
  <c r="S47" i="90"/>
  <c r="J103" i="88"/>
  <c r="I103" i="88"/>
  <c r="H103" i="88"/>
  <c r="G103" i="88"/>
  <c r="F103" i="88"/>
  <c r="E103" i="88"/>
  <c r="D103" i="88"/>
  <c r="C103" i="88"/>
  <c r="J102" i="88"/>
  <c r="I102" i="88"/>
  <c r="H102" i="88"/>
  <c r="G102" i="88"/>
  <c r="F102" i="88"/>
  <c r="E102" i="88"/>
  <c r="D102" i="88"/>
  <c r="C102" i="88"/>
  <c r="J101" i="88"/>
  <c r="I101" i="88"/>
  <c r="H101" i="88"/>
  <c r="G101" i="88"/>
  <c r="F101" i="88"/>
  <c r="E101" i="88"/>
  <c r="D101" i="88"/>
  <c r="C101" i="88"/>
  <c r="F67" i="91"/>
  <c r="E67" i="91"/>
  <c r="D67" i="91"/>
  <c r="F66" i="91"/>
  <c r="E66" i="91"/>
  <c r="D66" i="91"/>
  <c r="C66" i="91"/>
  <c r="F65" i="91"/>
  <c r="E65" i="91"/>
  <c r="D65" i="91"/>
  <c r="C65" i="91"/>
  <c r="F64" i="91"/>
  <c r="E64" i="91"/>
  <c r="D64" i="91"/>
  <c r="C64" i="91"/>
  <c r="F63" i="91"/>
  <c r="E63" i="91"/>
  <c r="D63" i="91"/>
  <c r="C63" i="91"/>
  <c r="F62" i="91"/>
  <c r="E62" i="91"/>
  <c r="D62" i="91"/>
  <c r="C62" i="91"/>
  <c r="F61" i="91"/>
  <c r="E61" i="91"/>
  <c r="D61" i="91"/>
  <c r="C61" i="91"/>
  <c r="F60" i="91"/>
  <c r="E60" i="91"/>
  <c r="D60" i="91"/>
  <c r="C60" i="91"/>
  <c r="F59" i="91"/>
  <c r="E59" i="91"/>
  <c r="D59" i="91"/>
  <c r="C59" i="91"/>
  <c r="F58" i="91"/>
  <c r="E58" i="91"/>
  <c r="D58" i="91"/>
  <c r="C58" i="91"/>
  <c r="F57" i="91"/>
  <c r="E57" i="91"/>
  <c r="D57" i="91"/>
  <c r="C57" i="91"/>
  <c r="A13" i="91"/>
  <c r="A17" i="91" s="1"/>
  <c r="A21" i="91" s="1"/>
  <c r="A25" i="91" s="1"/>
  <c r="A29" i="91" s="1"/>
  <c r="A33" i="91" s="1"/>
  <c r="A37" i="91" s="1"/>
  <c r="A10" i="91"/>
  <c r="A14" i="91" s="1"/>
  <c r="A18" i="91" s="1"/>
  <c r="A22" i="91" s="1"/>
  <c r="A26" i="91" s="1"/>
  <c r="A30" i="91" s="1"/>
  <c r="A34" i="91" s="1"/>
  <c r="A9" i="91"/>
  <c r="A8" i="91"/>
  <c r="A12" i="91" s="1"/>
  <c r="A16" i="91" s="1"/>
  <c r="A20" i="91" s="1"/>
  <c r="A24" i="91" s="1"/>
  <c r="A28" i="91" s="1"/>
  <c r="A32" i="91" s="1"/>
  <c r="A36" i="91" s="1"/>
  <c r="A7" i="91"/>
  <c r="A11" i="91" s="1"/>
  <c r="A15" i="91" s="1"/>
  <c r="A19" i="91" s="1"/>
  <c r="A23" i="91" s="1"/>
  <c r="A27" i="91" s="1"/>
  <c r="A31" i="91" s="1"/>
  <c r="A35" i="91" s="1"/>
  <c r="S46" i="90"/>
  <c r="S45" i="90"/>
  <c r="S44" i="90"/>
  <c r="S43" i="90"/>
  <c r="S42" i="90"/>
  <c r="S41" i="90"/>
  <c r="S40" i="90"/>
  <c r="S39" i="90"/>
  <c r="S38" i="90"/>
  <c r="S37" i="90"/>
  <c r="S36" i="90"/>
  <c r="S35" i="90"/>
  <c r="S34" i="90"/>
  <c r="S33" i="90"/>
  <c r="S32" i="90"/>
  <c r="S31" i="90"/>
  <c r="S30" i="90"/>
  <c r="S29" i="90"/>
  <c r="S28" i="90"/>
  <c r="S27" i="90"/>
  <c r="S26" i="90"/>
  <c r="S25" i="90"/>
  <c r="S24" i="90"/>
  <c r="S23" i="90"/>
  <c r="S22" i="90"/>
  <c r="S21" i="90"/>
  <c r="S20" i="90"/>
  <c r="S19" i="90"/>
  <c r="S18" i="90"/>
  <c r="S17" i="90"/>
  <c r="S16" i="90"/>
  <c r="S15" i="90"/>
  <c r="S14" i="90"/>
  <c r="S13" i="90"/>
  <c r="S12" i="90"/>
  <c r="S11" i="90"/>
  <c r="A11" i="90"/>
  <c r="A15" i="90" s="1"/>
  <c r="A19" i="90" s="1"/>
  <c r="A23" i="90" s="1"/>
  <c r="A27" i="90" s="1"/>
  <c r="A31" i="90" s="1"/>
  <c r="A35" i="90" s="1"/>
  <c r="S10" i="90"/>
  <c r="A10" i="90"/>
  <c r="A14" i="90" s="1"/>
  <c r="A18" i="90" s="1"/>
  <c r="A22" i="90" s="1"/>
  <c r="A26" i="90" s="1"/>
  <c r="A30" i="90" s="1"/>
  <c r="A34" i="90" s="1"/>
  <c r="A38" i="90" s="1"/>
  <c r="S9" i="90"/>
  <c r="A9" i="90"/>
  <c r="A13" i="90" s="1"/>
  <c r="A17" i="90" s="1"/>
  <c r="A21" i="90" s="1"/>
  <c r="A25" i="90" s="1"/>
  <c r="A29" i="90" s="1"/>
  <c r="A33" i="90" s="1"/>
  <c r="A37" i="90" s="1"/>
  <c r="S8" i="90"/>
  <c r="A8" i="90"/>
  <c r="A12" i="90" s="1"/>
  <c r="A16" i="90" s="1"/>
  <c r="A20" i="90" s="1"/>
  <c r="A24" i="90" s="1"/>
  <c r="A28" i="90" s="1"/>
  <c r="A32" i="90" s="1"/>
  <c r="A36" i="90" s="1"/>
  <c r="S7" i="90"/>
  <c r="S6" i="90"/>
  <c r="S5" i="90"/>
  <c r="S4" i="90"/>
  <c r="J100" i="88"/>
  <c r="I100" i="88"/>
  <c r="H100" i="88"/>
  <c r="G100" i="88"/>
  <c r="F100" i="88"/>
  <c r="E100" i="88"/>
  <c r="D100" i="88"/>
  <c r="C100" i="88"/>
  <c r="J99" i="88"/>
  <c r="I99" i="88"/>
  <c r="H99" i="88"/>
  <c r="G99" i="88"/>
  <c r="F99" i="88"/>
  <c r="E99" i="88"/>
  <c r="D99" i="88"/>
  <c r="C99" i="88"/>
  <c r="J98" i="88"/>
  <c r="I98" i="88"/>
  <c r="H98" i="88"/>
  <c r="G98" i="88"/>
  <c r="F98" i="88"/>
  <c r="E98" i="88"/>
  <c r="D98" i="88"/>
  <c r="C98" i="88"/>
  <c r="J97" i="88"/>
  <c r="I97" i="88"/>
  <c r="H97" i="88"/>
  <c r="G97" i="88"/>
  <c r="F97" i="88"/>
  <c r="E97" i="88"/>
  <c r="D97" i="88"/>
  <c r="C97" i="88"/>
  <c r="J96" i="88"/>
  <c r="I96" i="88"/>
  <c r="H96" i="88"/>
  <c r="G96" i="88"/>
  <c r="F96" i="88"/>
  <c r="E96" i="88"/>
  <c r="D96" i="88"/>
  <c r="C96" i="88"/>
  <c r="J95" i="88"/>
  <c r="I95" i="88"/>
  <c r="H95" i="88"/>
  <c r="G95" i="88"/>
  <c r="F95" i="88"/>
  <c r="E95" i="88"/>
  <c r="D95" i="88"/>
  <c r="C95" i="88"/>
  <c r="J94" i="88"/>
  <c r="I94" i="88"/>
  <c r="H94" i="88"/>
  <c r="G94" i="88"/>
  <c r="F94" i="88"/>
  <c r="E94" i="88"/>
  <c r="D94" i="88"/>
  <c r="C94" i="88"/>
  <c r="J93" i="88"/>
  <c r="I93" i="88"/>
  <c r="H93" i="88"/>
  <c r="G93" i="88"/>
  <c r="F93" i="88"/>
  <c r="E93" i="88"/>
  <c r="D93" i="88"/>
  <c r="C93" i="88"/>
  <c r="J92" i="88"/>
  <c r="I92" i="88"/>
  <c r="H92" i="88"/>
  <c r="G92" i="88"/>
  <c r="F92" i="88"/>
  <c r="E92" i="88"/>
  <c r="D92" i="88"/>
  <c r="C92" i="88"/>
  <c r="J91" i="88"/>
  <c r="I91" i="88"/>
  <c r="H91" i="88"/>
  <c r="G91" i="88"/>
  <c r="F91" i="88"/>
  <c r="E91" i="88"/>
  <c r="D91" i="88"/>
  <c r="C91" i="88"/>
  <c r="J90" i="88"/>
  <c r="I90" i="88"/>
  <c r="H90" i="88"/>
  <c r="G90" i="88"/>
  <c r="F90" i="88"/>
  <c r="E90" i="88"/>
  <c r="D90" i="88"/>
  <c r="C90" i="88"/>
  <c r="J89" i="88"/>
  <c r="I89" i="88"/>
  <c r="H89" i="88"/>
  <c r="G89" i="88"/>
  <c r="F89" i="88"/>
  <c r="E89" i="88"/>
  <c r="D89" i="88"/>
  <c r="C89" i="88"/>
  <c r="J88" i="88"/>
  <c r="I88" i="88"/>
  <c r="H88" i="88"/>
  <c r="G88" i="88"/>
  <c r="F88" i="88"/>
  <c r="E88" i="88"/>
  <c r="D88" i="88"/>
  <c r="C88" i="88"/>
  <c r="J87" i="88"/>
  <c r="I87" i="88"/>
  <c r="H87" i="88"/>
  <c r="G87" i="88"/>
  <c r="F87" i="88"/>
  <c r="E87" i="88"/>
  <c r="D87" i="88"/>
  <c r="C87" i="88"/>
  <c r="J86" i="88"/>
  <c r="I86" i="88"/>
  <c r="H86" i="88"/>
  <c r="G86" i="88"/>
  <c r="F86" i="88"/>
  <c r="E86" i="88"/>
  <c r="D86" i="88"/>
  <c r="C86" i="88"/>
  <c r="J85" i="88"/>
  <c r="I85" i="88"/>
  <c r="H85" i="88"/>
  <c r="G85" i="88"/>
  <c r="F85" i="88"/>
  <c r="E85" i="88"/>
  <c r="D85" i="88"/>
  <c r="C85" i="88"/>
  <c r="J84" i="88"/>
  <c r="I84" i="88"/>
  <c r="H84" i="88"/>
  <c r="G84" i="88"/>
  <c r="F84" i="88"/>
  <c r="E84" i="88"/>
  <c r="D84" i="88"/>
  <c r="C84" i="88"/>
  <c r="J83" i="88"/>
  <c r="I83" i="88"/>
  <c r="H83" i="88"/>
  <c r="G83" i="88"/>
  <c r="F83" i="88"/>
  <c r="E83" i="88"/>
  <c r="D83" i="88"/>
  <c r="C83" i="88"/>
  <c r="J82" i="88"/>
  <c r="I82" i="88"/>
  <c r="H82" i="88"/>
  <c r="G82" i="88"/>
  <c r="F82" i="88"/>
  <c r="E82" i="88"/>
  <c r="D82" i="88"/>
  <c r="C82" i="88"/>
  <c r="J81" i="88"/>
  <c r="I81" i="88"/>
  <c r="H81" i="88"/>
  <c r="G81" i="88"/>
  <c r="F81" i="88"/>
  <c r="E81" i="88"/>
  <c r="D81" i="88"/>
  <c r="C81" i="88"/>
  <c r="J80" i="88"/>
  <c r="I80" i="88"/>
  <c r="H80" i="88"/>
  <c r="G80" i="88"/>
  <c r="F80" i="88"/>
  <c r="E80" i="88"/>
  <c r="D80" i="88"/>
  <c r="C80" i="88"/>
  <c r="J79" i="88"/>
  <c r="I79" i="88"/>
  <c r="H79" i="88"/>
  <c r="G79" i="88"/>
  <c r="F79" i="88"/>
  <c r="E79" i="88"/>
  <c r="D79" i="88"/>
  <c r="C79" i="88"/>
  <c r="J78" i="88"/>
  <c r="I78" i="88"/>
  <c r="H78" i="88"/>
  <c r="G78" i="88"/>
  <c r="F78" i="88"/>
  <c r="E78" i="88"/>
  <c r="D78" i="88"/>
  <c r="C78" i="88"/>
  <c r="J77" i="88"/>
  <c r="I77" i="88"/>
  <c r="H77" i="88"/>
  <c r="G77" i="88"/>
  <c r="F77" i="88"/>
  <c r="E77" i="88"/>
  <c r="D77" i="88"/>
  <c r="C77" i="88"/>
  <c r="J76" i="88"/>
  <c r="I76" i="88"/>
  <c r="H76" i="88"/>
  <c r="G76" i="88"/>
  <c r="F76" i="88"/>
  <c r="E76" i="88"/>
  <c r="D76" i="88"/>
  <c r="C76" i="88"/>
  <c r="J75" i="88"/>
  <c r="I75" i="88"/>
  <c r="H75" i="88"/>
  <c r="G75" i="88"/>
  <c r="F75" i="88"/>
  <c r="E75" i="88"/>
  <c r="D75" i="88"/>
  <c r="C75" i="88"/>
  <c r="J74" i="88"/>
  <c r="I74" i="88"/>
  <c r="H74" i="88"/>
  <c r="G74" i="88"/>
  <c r="F74" i="88"/>
  <c r="E74" i="88"/>
  <c r="D74" i="88"/>
  <c r="C74" i="88"/>
  <c r="J73" i="88"/>
  <c r="I73" i="88"/>
  <c r="H73" i="88"/>
  <c r="G73" i="88"/>
  <c r="F73" i="88"/>
  <c r="E73" i="88"/>
  <c r="D73" i="88"/>
  <c r="C73" i="88"/>
  <c r="J72" i="88"/>
  <c r="I72" i="88"/>
  <c r="H72" i="88"/>
  <c r="G72" i="88"/>
  <c r="F72" i="88"/>
  <c r="E72" i="88"/>
  <c r="D72" i="88"/>
  <c r="C72" i="88"/>
  <c r="J71" i="88"/>
  <c r="I71" i="88"/>
  <c r="H71" i="88"/>
  <c r="G71" i="88"/>
  <c r="F71" i="88"/>
  <c r="E71" i="88"/>
  <c r="D71" i="88"/>
  <c r="C71" i="88"/>
  <c r="J70" i="88"/>
  <c r="I70" i="88"/>
  <c r="H70" i="88"/>
  <c r="G70" i="88"/>
  <c r="F70" i="88"/>
  <c r="E70" i="88"/>
  <c r="D70" i="88"/>
  <c r="C70" i="88"/>
  <c r="J69" i="88"/>
  <c r="I69" i="88"/>
  <c r="H69" i="88"/>
  <c r="G69" i="88"/>
  <c r="F69" i="88"/>
  <c r="E69" i="88"/>
  <c r="D69" i="88"/>
  <c r="C69" i="88"/>
  <c r="J68" i="88"/>
  <c r="I68" i="88"/>
  <c r="H68" i="88"/>
  <c r="G68" i="88"/>
  <c r="F68" i="88"/>
  <c r="E68" i="88"/>
  <c r="D68" i="88"/>
  <c r="C68" i="88"/>
  <c r="J67" i="88"/>
  <c r="I67" i="88"/>
  <c r="H67" i="88"/>
  <c r="G67" i="88"/>
  <c r="F67" i="88"/>
  <c r="E67" i="88"/>
  <c r="D67" i="88"/>
  <c r="C67" i="88"/>
  <c r="J66" i="88"/>
  <c r="I66" i="88"/>
  <c r="H66" i="88"/>
  <c r="G66" i="88"/>
  <c r="F66" i="88"/>
  <c r="E66" i="88"/>
  <c r="D66" i="88"/>
  <c r="C66" i="88"/>
  <c r="J65" i="88"/>
  <c r="I65" i="88"/>
  <c r="H65" i="88"/>
  <c r="G65" i="88"/>
  <c r="F65" i="88"/>
  <c r="E65" i="88"/>
  <c r="D65" i="88"/>
  <c r="C65" i="88"/>
  <c r="J64" i="88"/>
  <c r="I64" i="88"/>
  <c r="H64" i="88"/>
  <c r="G64" i="88"/>
  <c r="F64" i="88"/>
  <c r="E64" i="88"/>
  <c r="D64" i="88"/>
  <c r="C64" i="88"/>
  <c r="J63" i="88"/>
  <c r="I63" i="88"/>
  <c r="H63" i="88"/>
  <c r="G63" i="88"/>
  <c r="F63" i="88"/>
  <c r="E63" i="88"/>
  <c r="D63" i="88"/>
  <c r="C63" i="88"/>
  <c r="J62" i="88"/>
  <c r="I62" i="88"/>
  <c r="H62" i="88"/>
  <c r="G62" i="88"/>
  <c r="F62" i="88"/>
  <c r="E62" i="88"/>
  <c r="D62" i="88"/>
  <c r="C62" i="88"/>
  <c r="J61" i="88"/>
  <c r="I61" i="88"/>
  <c r="H61" i="88"/>
  <c r="G61" i="88"/>
  <c r="F61" i="88"/>
  <c r="E61" i="88"/>
  <c r="D61" i="88"/>
  <c r="C61" i="88"/>
  <c r="J60" i="88"/>
  <c r="I60" i="88"/>
  <c r="H60" i="88"/>
  <c r="G60" i="88"/>
  <c r="F60" i="88"/>
  <c r="E60" i="88"/>
  <c r="D60" i="88"/>
  <c r="C60" i="88"/>
  <c r="J59" i="88"/>
  <c r="I59" i="88"/>
  <c r="H59" i="88"/>
  <c r="G59" i="88"/>
  <c r="F59" i="88"/>
  <c r="E59" i="88"/>
  <c r="D59" i="88"/>
  <c r="C59" i="88"/>
  <c r="J58" i="88"/>
  <c r="I58" i="88"/>
  <c r="H58" i="88"/>
  <c r="G58" i="88"/>
  <c r="F58" i="88"/>
  <c r="E58" i="88"/>
  <c r="D58" i="88"/>
  <c r="C58" i="88"/>
  <c r="D115" i="61" l="1"/>
  <c r="C115" i="61"/>
  <c r="AC125" i="61"/>
  <c r="AB125" i="61"/>
  <c r="AC105" i="61"/>
  <c r="AB105" i="61"/>
  <c r="AC85" i="61"/>
  <c r="AB85" i="61"/>
  <c r="AB50" i="61"/>
  <c r="AC65" i="61"/>
  <c r="AB65" i="61"/>
  <c r="AB45" i="61"/>
  <c r="D62" i="25"/>
  <c r="C62" i="25"/>
  <c r="B62" i="25"/>
  <c r="M42" i="25"/>
  <c r="L42" i="25"/>
  <c r="J42" i="25"/>
  <c r="I42" i="25"/>
  <c r="H42" i="25"/>
  <c r="G42" i="25"/>
  <c r="F42" i="25"/>
  <c r="E42" i="25"/>
  <c r="D42" i="25"/>
  <c r="C42" i="25"/>
  <c r="B42" i="25"/>
  <c r="Y19" i="25"/>
  <c r="AB19" i="25" s="1"/>
  <c r="X19" i="25"/>
  <c r="AA19" i="25" s="1"/>
  <c r="AA19" i="53"/>
  <c r="X19" i="53"/>
  <c r="W19" i="53"/>
  <c r="V19" i="53"/>
  <c r="U19" i="53"/>
  <c r="AC5" i="7"/>
  <c r="AC6" i="7"/>
  <c r="AD7" i="7"/>
  <c r="AD8" i="7"/>
  <c r="AD9" i="7"/>
  <c r="AD12" i="7"/>
  <c r="AC13" i="7"/>
  <c r="AD15" i="7"/>
  <c r="AD16" i="7"/>
  <c r="AD17" i="7"/>
  <c r="G127" i="18"/>
  <c r="G126" i="18"/>
  <c r="G125" i="18"/>
  <c r="G124" i="18"/>
  <c r="G123" i="18"/>
  <c r="G122" i="18"/>
  <c r="G121" i="18"/>
  <c r="Q87" i="61"/>
  <c r="N87" i="61"/>
  <c r="M87" i="61"/>
  <c r="Q70" i="61"/>
  <c r="P70" i="61"/>
  <c r="O70" i="61"/>
  <c r="N70" i="61"/>
  <c r="M70" i="61"/>
  <c r="Q53" i="61"/>
  <c r="P53" i="61"/>
  <c r="O53" i="61"/>
  <c r="N53" i="61"/>
  <c r="M53" i="61"/>
  <c r="Q36" i="61"/>
  <c r="N36" i="61"/>
  <c r="M36" i="61"/>
  <c r="N19" i="61"/>
  <c r="M19" i="61"/>
  <c r="R20" i="64"/>
  <c r="Q20" i="64"/>
  <c r="P20" i="64"/>
  <c r="O20" i="64"/>
  <c r="O206" i="14"/>
  <c r="N206" i="14"/>
  <c r="M206" i="14"/>
  <c r="L206" i="14"/>
  <c r="K206" i="14"/>
  <c r="J206" i="14"/>
  <c r="O205" i="14"/>
  <c r="N205" i="14"/>
  <c r="M205" i="14"/>
  <c r="L205" i="14"/>
  <c r="K205" i="14"/>
  <c r="J205" i="14"/>
  <c r="O204" i="14"/>
  <c r="N204" i="14"/>
  <c r="M204" i="14"/>
  <c r="L204" i="14"/>
  <c r="K204" i="14"/>
  <c r="J204" i="14"/>
  <c r="O203" i="14"/>
  <c r="N203" i="14"/>
  <c r="M203" i="14"/>
  <c r="L203" i="14"/>
  <c r="K203" i="14"/>
  <c r="J203" i="14"/>
  <c r="O202" i="14"/>
  <c r="N202" i="14"/>
  <c r="M202" i="14"/>
  <c r="L202" i="14"/>
  <c r="K202" i="14"/>
  <c r="J202" i="14"/>
  <c r="O201" i="14"/>
  <c r="N201" i="14"/>
  <c r="M201" i="14"/>
  <c r="L201" i="14"/>
  <c r="K201" i="14"/>
  <c r="J201" i="14"/>
  <c r="O200" i="14"/>
  <c r="N200" i="14"/>
  <c r="M200" i="14"/>
  <c r="L200" i="14"/>
  <c r="K200" i="14"/>
  <c r="J200" i="14"/>
  <c r="O199" i="14"/>
  <c r="N199" i="14"/>
  <c r="M199" i="14"/>
  <c r="L199" i="14"/>
  <c r="K199" i="14"/>
  <c r="J199" i="14"/>
  <c r="O198" i="14"/>
  <c r="N198" i="14"/>
  <c r="M198" i="14"/>
  <c r="L198" i="14"/>
  <c r="K198" i="14"/>
  <c r="J198" i="14"/>
  <c r="O197" i="14"/>
  <c r="N197" i="14"/>
  <c r="M197" i="14"/>
  <c r="L197" i="14"/>
  <c r="K197" i="14"/>
  <c r="J197" i="14"/>
  <c r="O196" i="14"/>
  <c r="N196" i="14"/>
  <c r="M196" i="14"/>
  <c r="L196" i="14"/>
  <c r="K196" i="14"/>
  <c r="J196" i="14"/>
  <c r="O195" i="14"/>
  <c r="N195" i="14"/>
  <c r="M195" i="14"/>
  <c r="L195" i="14"/>
  <c r="K195" i="14"/>
  <c r="J195" i="14"/>
  <c r="F33" i="85"/>
  <c r="P62" i="84"/>
  <c r="O62" i="84"/>
  <c r="N62" i="84"/>
  <c r="M62" i="84"/>
  <c r="L62" i="84"/>
  <c r="K62" i="84"/>
  <c r="J62" i="84"/>
  <c r="I62" i="84"/>
  <c r="H62" i="84"/>
  <c r="G62" i="84"/>
  <c r="F62" i="84"/>
  <c r="E62" i="84"/>
  <c r="D62" i="84"/>
  <c r="C62" i="84"/>
  <c r="R41" i="84"/>
  <c r="R62" i="84" s="1"/>
  <c r="R40" i="84"/>
  <c r="R39" i="84"/>
  <c r="R38" i="84"/>
  <c r="R37" i="84"/>
  <c r="R36" i="84"/>
  <c r="R35" i="84"/>
  <c r="R34" i="84"/>
  <c r="R33" i="84"/>
  <c r="R32" i="84"/>
  <c r="R31" i="84"/>
  <c r="R30" i="84"/>
  <c r="R29" i="84"/>
  <c r="R28" i="84"/>
  <c r="R27" i="84"/>
  <c r="R26" i="84"/>
  <c r="W57" i="83"/>
  <c r="M23" i="83"/>
  <c r="Z46" i="83" s="1"/>
  <c r="Y45" i="83"/>
  <c r="X45" i="83"/>
  <c r="W45" i="83"/>
  <c r="V45" i="83"/>
  <c r="U45" i="83"/>
  <c r="T45" i="83"/>
  <c r="S45" i="83"/>
  <c r="R45" i="83"/>
  <c r="Q45" i="83"/>
  <c r="P45" i="83"/>
  <c r="Y23" i="83"/>
  <c r="X23" i="83"/>
  <c r="W23" i="83"/>
  <c r="V23" i="83"/>
  <c r="U23" i="83"/>
  <c r="T23" i="83"/>
  <c r="S23" i="83"/>
  <c r="R23" i="83"/>
  <c r="Q23" i="83"/>
  <c r="P23" i="83"/>
  <c r="S8" i="73"/>
  <c r="P40" i="3"/>
  <c r="P4" i="3"/>
  <c r="L51" i="3"/>
  <c r="AG20" i="8"/>
  <c r="AF20" i="8"/>
  <c r="AE20" i="8"/>
  <c r="AD20" i="8"/>
  <c r="AC20" i="8"/>
  <c r="AB20" i="8"/>
  <c r="AA20" i="8"/>
  <c r="Z20" i="8"/>
  <c r="Y20" i="8"/>
  <c r="X20" i="8"/>
  <c r="AC10" i="7"/>
  <c r="AD11" i="7"/>
  <c r="AC14" i="7"/>
  <c r="Y19" i="7"/>
  <c r="AA19" i="7"/>
  <c r="Z19" i="7"/>
  <c r="N19" i="7"/>
  <c r="M19" i="7"/>
  <c r="K19" i="7"/>
  <c r="I19" i="7"/>
  <c r="H19" i="7"/>
  <c r="G19" i="7"/>
  <c r="V19" i="13"/>
  <c r="U19" i="13"/>
  <c r="T19" i="13"/>
  <c r="R19" i="13"/>
  <c r="B19" i="7" s="1"/>
  <c r="O20" i="7" s="1"/>
  <c r="O19" i="13"/>
  <c r="N19" i="13"/>
  <c r="M19" i="13"/>
  <c r="L19" i="13"/>
  <c r="K19" i="13"/>
  <c r="J19" i="13"/>
  <c r="H19" i="13"/>
  <c r="AD18" i="7"/>
  <c r="AD14" i="7"/>
  <c r="AD6" i="7"/>
  <c r="AG18" i="7"/>
  <c r="AG17" i="7"/>
  <c r="AG16" i="7"/>
  <c r="AG15" i="7"/>
  <c r="AG14" i="7"/>
  <c r="AG13" i="7"/>
  <c r="AG12" i="7"/>
  <c r="AG11" i="7"/>
  <c r="AG10" i="7"/>
  <c r="AG9" i="7"/>
  <c r="AG8" i="7"/>
  <c r="AG7" i="7"/>
  <c r="AG6" i="7"/>
  <c r="AG5" i="7"/>
  <c r="AG4" i="7"/>
  <c r="AC17" i="7"/>
  <c r="AC11" i="7"/>
  <c r="AC18" i="7"/>
  <c r="T36" i="7" l="1"/>
  <c r="AF46" i="7"/>
  <c r="AD85" i="61"/>
  <c r="AD125" i="61"/>
  <c r="AD65" i="61"/>
  <c r="AD105" i="61"/>
  <c r="Y19" i="53"/>
  <c r="Z19" i="53"/>
  <c r="Z23" i="83"/>
  <c r="AC9" i="7"/>
  <c r="AE9" i="7" s="1"/>
  <c r="AC8" i="7"/>
  <c r="AE8" i="7" s="1"/>
  <c r="AD4" i="7"/>
  <c r="F19" i="7"/>
  <c r="J19" i="7"/>
  <c r="P19" i="7"/>
  <c r="AC15" i="7"/>
  <c r="AE15" i="7" s="1"/>
  <c r="AC12" i="7"/>
  <c r="AE12" i="7" s="1"/>
  <c r="AE14" i="7"/>
  <c r="AE6" i="7"/>
  <c r="AC7" i="7"/>
  <c r="AE7" i="7" s="1"/>
  <c r="AE18" i="7"/>
  <c r="AC16" i="7"/>
  <c r="AE16" i="7" s="1"/>
  <c r="AE11" i="7"/>
  <c r="AD10" i="7"/>
  <c r="AE10" i="7" s="1"/>
  <c r="AC4" i="7"/>
  <c r="AD5" i="7"/>
  <c r="AE5" i="7" s="1"/>
  <c r="AD13" i="7"/>
  <c r="AE13" i="7" s="1"/>
  <c r="AE17" i="7"/>
  <c r="W19" i="13"/>
  <c r="AE4" i="7" l="1"/>
  <c r="AJ9" i="73"/>
  <c r="F4" i="58"/>
  <c r="G4" i="58" s="1"/>
  <c r="F5" i="58"/>
  <c r="F6" i="58"/>
  <c r="F7" i="58"/>
  <c r="F8" i="58"/>
  <c r="F9" i="58"/>
  <c r="F10" i="58"/>
  <c r="F11" i="58"/>
  <c r="F12" i="58"/>
  <c r="F13" i="58"/>
  <c r="F14" i="58"/>
  <c r="F15" i="58"/>
  <c r="G5" i="58" l="1"/>
  <c r="G6" i="58" s="1"/>
  <c r="G7" i="58" s="1"/>
  <c r="G8" i="58" s="1"/>
  <c r="G9" i="58" s="1"/>
  <c r="G10" i="58" s="1"/>
  <c r="G11" i="58" s="1"/>
  <c r="G12" i="58" s="1"/>
  <c r="V18" i="13"/>
  <c r="U18" i="13"/>
  <c r="W18" i="13" l="1"/>
  <c r="D9" i="1"/>
  <c r="N18" i="7" l="1"/>
  <c r="N17" i="7"/>
  <c r="N16" i="7"/>
  <c r="N15" i="7"/>
  <c r="N14" i="7"/>
  <c r="N13" i="7"/>
  <c r="N12" i="7"/>
  <c r="N11" i="7"/>
  <c r="N10" i="7"/>
  <c r="N9" i="7"/>
  <c r="N8" i="7"/>
  <c r="N7" i="7"/>
  <c r="N6" i="7"/>
  <c r="N5" i="7"/>
  <c r="N86" i="61" l="1"/>
  <c r="M86" i="61"/>
  <c r="N85" i="61"/>
  <c r="M85" i="61"/>
  <c r="N84" i="61"/>
  <c r="M84" i="61"/>
  <c r="N83" i="61"/>
  <c r="M83" i="61"/>
  <c r="N82" i="61"/>
  <c r="M82" i="61"/>
  <c r="Q86" i="61"/>
  <c r="Q85" i="61"/>
  <c r="Q84" i="61"/>
  <c r="Q83" i="61"/>
  <c r="Q82" i="61"/>
  <c r="Q81" i="61"/>
  <c r="Q80" i="61"/>
  <c r="Q79" i="61"/>
  <c r="Q78" i="61"/>
  <c r="Q77" i="61"/>
  <c r="Q76" i="61"/>
  <c r="Q75" i="61"/>
  <c r="Q74" i="61"/>
  <c r="Q73" i="61"/>
  <c r="Q72" i="61"/>
  <c r="P69" i="61"/>
  <c r="O69" i="61"/>
  <c r="P68" i="61"/>
  <c r="O68" i="61"/>
  <c r="P67" i="61"/>
  <c r="O67" i="61"/>
  <c r="P66" i="61"/>
  <c r="O66" i="61"/>
  <c r="Q69" i="61"/>
  <c r="Q68" i="61"/>
  <c r="Q67" i="61"/>
  <c r="Q66" i="61"/>
  <c r="M31" i="83"/>
  <c r="M30" i="83"/>
  <c r="AA44" i="7"/>
  <c r="Z44" i="7"/>
  <c r="Y44" i="7"/>
  <c r="X44" i="7"/>
  <c r="W44" i="7"/>
  <c r="AA43" i="7"/>
  <c r="Z43" i="7"/>
  <c r="Y43" i="7"/>
  <c r="X43" i="7"/>
  <c r="W43" i="7"/>
  <c r="AA42" i="7"/>
  <c r="Z42" i="7"/>
  <c r="Y42" i="7"/>
  <c r="X42" i="7"/>
  <c r="W42" i="7"/>
  <c r="AA41" i="7"/>
  <c r="Z41" i="7"/>
  <c r="Y41" i="7"/>
  <c r="X41" i="7"/>
  <c r="W41" i="7"/>
  <c r="AA40" i="7"/>
  <c r="Z40" i="7"/>
  <c r="Y40" i="7"/>
  <c r="X40" i="7"/>
  <c r="W40" i="7"/>
  <c r="AA39" i="7"/>
  <c r="Z39" i="7"/>
  <c r="Y39" i="7"/>
  <c r="X39" i="7"/>
  <c r="W39" i="7"/>
  <c r="AA38" i="7"/>
  <c r="Z38" i="7"/>
  <c r="Y38" i="7"/>
  <c r="X38" i="7"/>
  <c r="W38" i="7"/>
  <c r="AA37" i="7"/>
  <c r="Z37" i="7"/>
  <c r="Y37" i="7"/>
  <c r="X37" i="7"/>
  <c r="W37" i="7"/>
  <c r="AA36" i="7"/>
  <c r="Z36" i="7"/>
  <c r="Y36" i="7"/>
  <c r="X36" i="7"/>
  <c r="W36" i="7"/>
  <c r="AA35" i="7"/>
  <c r="Z35" i="7"/>
  <c r="Y35" i="7"/>
  <c r="X35" i="7"/>
  <c r="W35" i="7"/>
  <c r="AA34" i="7"/>
  <c r="Z34" i="7"/>
  <c r="Y34" i="7"/>
  <c r="X34" i="7"/>
  <c r="W34" i="7"/>
  <c r="AA33" i="7"/>
  <c r="Z33" i="7"/>
  <c r="Y33" i="7"/>
  <c r="X33" i="7"/>
  <c r="W33" i="7"/>
  <c r="AA32" i="7"/>
  <c r="Z32" i="7"/>
  <c r="Y32" i="7"/>
  <c r="X32" i="7"/>
  <c r="W32" i="7"/>
  <c r="AA31" i="7"/>
  <c r="Z31" i="7"/>
  <c r="Y31" i="7"/>
  <c r="X31" i="7"/>
  <c r="W31" i="7"/>
  <c r="AA30" i="7"/>
  <c r="Z30" i="7"/>
  <c r="Y30" i="7"/>
  <c r="X30" i="7"/>
  <c r="W30" i="7"/>
  <c r="O18" i="13"/>
  <c r="N18" i="13"/>
  <c r="M18" i="13"/>
  <c r="L18" i="13"/>
  <c r="K18" i="13"/>
  <c r="J18" i="13"/>
  <c r="O17" i="13"/>
  <c r="N17" i="13"/>
  <c r="M17" i="13"/>
  <c r="L17" i="13"/>
  <c r="K17" i="13"/>
  <c r="J17" i="13"/>
  <c r="O16" i="13"/>
  <c r="N16" i="13"/>
  <c r="M16" i="13"/>
  <c r="L16" i="13"/>
  <c r="K16" i="13"/>
  <c r="J16" i="13"/>
  <c r="O15" i="13"/>
  <c r="N15" i="13"/>
  <c r="M15" i="13"/>
  <c r="L15" i="13"/>
  <c r="K15" i="13"/>
  <c r="J15" i="13"/>
  <c r="O14" i="13"/>
  <c r="N14" i="13"/>
  <c r="M14" i="13"/>
  <c r="L14" i="13"/>
  <c r="K14" i="13"/>
  <c r="J14" i="13"/>
  <c r="O13" i="13"/>
  <c r="N13" i="13"/>
  <c r="M13" i="13"/>
  <c r="L13" i="13"/>
  <c r="K13" i="13"/>
  <c r="J13" i="13"/>
  <c r="O12" i="13"/>
  <c r="N12" i="13"/>
  <c r="M12" i="13"/>
  <c r="L12" i="13"/>
  <c r="K12" i="13"/>
  <c r="J12" i="13"/>
  <c r="O11" i="13"/>
  <c r="N11" i="13"/>
  <c r="M11" i="13"/>
  <c r="L11" i="13"/>
  <c r="K11" i="13"/>
  <c r="J11" i="13"/>
  <c r="O10" i="13"/>
  <c r="N10" i="13"/>
  <c r="M10" i="13"/>
  <c r="L10" i="13"/>
  <c r="K10" i="13"/>
  <c r="J10" i="13"/>
  <c r="O9" i="13"/>
  <c r="N9" i="13"/>
  <c r="M9" i="13"/>
  <c r="L9" i="13"/>
  <c r="K9" i="13"/>
  <c r="J9" i="13"/>
  <c r="O8" i="13"/>
  <c r="N8" i="13"/>
  <c r="M8" i="13"/>
  <c r="L8" i="13"/>
  <c r="K8" i="13"/>
  <c r="J8" i="13"/>
  <c r="O7" i="13"/>
  <c r="N7" i="13"/>
  <c r="M7" i="13"/>
  <c r="L7" i="13"/>
  <c r="K7" i="13"/>
  <c r="J7" i="13"/>
  <c r="O6" i="13"/>
  <c r="N6" i="13"/>
  <c r="M6" i="13"/>
  <c r="L6" i="13"/>
  <c r="K6" i="13"/>
  <c r="J6" i="13"/>
  <c r="O5" i="13"/>
  <c r="N5" i="13"/>
  <c r="M5" i="13"/>
  <c r="L5" i="13"/>
  <c r="K5" i="13"/>
  <c r="J5" i="13"/>
  <c r="O4" i="13"/>
  <c r="N4" i="13"/>
  <c r="M4" i="13"/>
  <c r="L4" i="13"/>
  <c r="K4" i="13"/>
  <c r="J4" i="13"/>
  <c r="E41" i="63" l="1"/>
  <c r="C40" i="63"/>
  <c r="P61" i="84" l="1"/>
  <c r="O61" i="84"/>
  <c r="N61" i="84"/>
  <c r="M61" i="84"/>
  <c r="L61" i="84"/>
  <c r="K61" i="84"/>
  <c r="J61" i="84"/>
  <c r="I61" i="84"/>
  <c r="H61" i="84"/>
  <c r="G61" i="84"/>
  <c r="F61" i="84"/>
  <c r="E61" i="84"/>
  <c r="D61" i="84"/>
  <c r="C61" i="84"/>
  <c r="P60" i="84"/>
  <c r="O60" i="84"/>
  <c r="N60" i="84"/>
  <c r="M60" i="84"/>
  <c r="L60" i="84"/>
  <c r="K60" i="84"/>
  <c r="J60" i="84"/>
  <c r="I60" i="84"/>
  <c r="H60" i="84"/>
  <c r="G60" i="84"/>
  <c r="F60" i="84"/>
  <c r="E60" i="84"/>
  <c r="D60" i="84"/>
  <c r="C60" i="84"/>
  <c r="P59" i="84"/>
  <c r="O59" i="84"/>
  <c r="N59" i="84"/>
  <c r="M59" i="84"/>
  <c r="L59" i="84"/>
  <c r="K59" i="84"/>
  <c r="J59" i="84"/>
  <c r="I59" i="84"/>
  <c r="H59" i="84"/>
  <c r="G59" i="84"/>
  <c r="F59" i="84"/>
  <c r="E59" i="84"/>
  <c r="D59" i="84"/>
  <c r="C59" i="84"/>
  <c r="P58" i="84"/>
  <c r="O58" i="84"/>
  <c r="N58" i="84"/>
  <c r="M58" i="84"/>
  <c r="L58" i="84"/>
  <c r="K58" i="84"/>
  <c r="J58" i="84"/>
  <c r="I58" i="84"/>
  <c r="H58" i="84"/>
  <c r="G58" i="84"/>
  <c r="F58" i="84"/>
  <c r="E58" i="84"/>
  <c r="D58" i="84"/>
  <c r="C58" i="84"/>
  <c r="P57" i="84"/>
  <c r="O57" i="84"/>
  <c r="N57" i="84"/>
  <c r="M57" i="84"/>
  <c r="L57" i="84"/>
  <c r="K57" i="84"/>
  <c r="J57" i="84"/>
  <c r="I57" i="84"/>
  <c r="H57" i="84"/>
  <c r="G57" i="84"/>
  <c r="F57" i="84"/>
  <c r="E57" i="84"/>
  <c r="D57" i="84"/>
  <c r="C57" i="84"/>
  <c r="P56" i="84"/>
  <c r="O56" i="84"/>
  <c r="N56" i="84"/>
  <c r="M56" i="84"/>
  <c r="L56" i="84"/>
  <c r="K56" i="84"/>
  <c r="J56" i="84"/>
  <c r="I56" i="84"/>
  <c r="H56" i="84"/>
  <c r="G56" i="84"/>
  <c r="F56" i="84"/>
  <c r="E56" i="84"/>
  <c r="D56" i="84"/>
  <c r="C56" i="84"/>
  <c r="P55" i="84"/>
  <c r="O55" i="84"/>
  <c r="N55" i="84"/>
  <c r="M55" i="84"/>
  <c r="L55" i="84"/>
  <c r="K55" i="84"/>
  <c r="J55" i="84"/>
  <c r="I55" i="84"/>
  <c r="H55" i="84"/>
  <c r="G55" i="84"/>
  <c r="F55" i="84"/>
  <c r="E55" i="84"/>
  <c r="D55" i="84"/>
  <c r="C55" i="84"/>
  <c r="P54" i="84"/>
  <c r="O54" i="84"/>
  <c r="N54" i="84"/>
  <c r="M54" i="84"/>
  <c r="L54" i="84"/>
  <c r="K54" i="84"/>
  <c r="J54" i="84"/>
  <c r="I54" i="84"/>
  <c r="H54" i="84"/>
  <c r="G54" i="84"/>
  <c r="F54" i="84"/>
  <c r="E54" i="84"/>
  <c r="D54" i="84"/>
  <c r="C54" i="84"/>
  <c r="P53" i="84"/>
  <c r="O53" i="84"/>
  <c r="N53" i="84"/>
  <c r="M53" i="84"/>
  <c r="L53" i="84"/>
  <c r="K53" i="84"/>
  <c r="J53" i="84"/>
  <c r="I53" i="84"/>
  <c r="H53" i="84"/>
  <c r="G53" i="84"/>
  <c r="F53" i="84"/>
  <c r="E53" i="84"/>
  <c r="D53" i="84"/>
  <c r="C53" i="84"/>
  <c r="P52" i="84"/>
  <c r="O52" i="84"/>
  <c r="N52" i="84"/>
  <c r="M52" i="84"/>
  <c r="L52" i="84"/>
  <c r="K52" i="84"/>
  <c r="J52" i="84"/>
  <c r="I52" i="84"/>
  <c r="H52" i="84"/>
  <c r="G52" i="84"/>
  <c r="F52" i="84"/>
  <c r="E52" i="84"/>
  <c r="D52" i="84"/>
  <c r="C52" i="84"/>
  <c r="P51" i="84"/>
  <c r="O51" i="84"/>
  <c r="N51" i="84"/>
  <c r="M51" i="84"/>
  <c r="L51" i="84"/>
  <c r="K51" i="84"/>
  <c r="J51" i="84"/>
  <c r="I51" i="84"/>
  <c r="H51" i="84"/>
  <c r="G51" i="84"/>
  <c r="F51" i="84"/>
  <c r="E51" i="84"/>
  <c r="D51" i="84"/>
  <c r="C51" i="84"/>
  <c r="P50" i="84"/>
  <c r="O50" i="84"/>
  <c r="N50" i="84"/>
  <c r="M50" i="84"/>
  <c r="L50" i="84"/>
  <c r="K50" i="84"/>
  <c r="J50" i="84"/>
  <c r="I50" i="84"/>
  <c r="H50" i="84"/>
  <c r="G50" i="84"/>
  <c r="F50" i="84"/>
  <c r="E50" i="84"/>
  <c r="D50" i="84"/>
  <c r="C50" i="84"/>
  <c r="P49" i="84"/>
  <c r="O49" i="84"/>
  <c r="N49" i="84"/>
  <c r="M49" i="84"/>
  <c r="L49" i="84"/>
  <c r="K49" i="84"/>
  <c r="J49" i="84"/>
  <c r="I49" i="84"/>
  <c r="H49" i="84"/>
  <c r="G49" i="84"/>
  <c r="F49" i="84"/>
  <c r="E49" i="84"/>
  <c r="D49" i="84"/>
  <c r="C49" i="84"/>
  <c r="P48" i="84"/>
  <c r="O48" i="84"/>
  <c r="N48" i="84"/>
  <c r="M48" i="84"/>
  <c r="L48" i="84"/>
  <c r="K48" i="84"/>
  <c r="J48" i="84"/>
  <c r="I48" i="84"/>
  <c r="H48" i="84"/>
  <c r="G48" i="84"/>
  <c r="F48" i="84"/>
  <c r="E48" i="84"/>
  <c r="D48" i="84"/>
  <c r="C48" i="84"/>
  <c r="P47" i="84"/>
  <c r="O47" i="84"/>
  <c r="N47" i="84"/>
  <c r="M47" i="84"/>
  <c r="L47" i="84"/>
  <c r="K47" i="84"/>
  <c r="J47" i="84"/>
  <c r="I47" i="84"/>
  <c r="H47" i="84"/>
  <c r="G47" i="84"/>
  <c r="F47" i="84"/>
  <c r="E47" i="84"/>
  <c r="D47" i="84"/>
  <c r="R61" i="84"/>
  <c r="L84" i="84" l="1"/>
  <c r="L83" i="84"/>
  <c r="E84" i="84"/>
  <c r="E83" i="84"/>
  <c r="M84" i="84"/>
  <c r="M83" i="84"/>
  <c r="F84" i="84"/>
  <c r="F83" i="84"/>
  <c r="G84" i="84"/>
  <c r="G83" i="84"/>
  <c r="O84" i="84"/>
  <c r="O83" i="84"/>
  <c r="N84" i="84"/>
  <c r="N83" i="84"/>
  <c r="K84" i="84"/>
  <c r="K83" i="84"/>
  <c r="P84" i="84"/>
  <c r="P83" i="84"/>
  <c r="I84" i="84"/>
  <c r="I83" i="84"/>
  <c r="H84" i="84"/>
  <c r="H83" i="84"/>
  <c r="J84" i="84"/>
  <c r="J83" i="84"/>
  <c r="D84" i="84"/>
  <c r="D83" i="84"/>
  <c r="F71" i="84"/>
  <c r="N71" i="84"/>
  <c r="N75" i="84"/>
  <c r="F79" i="84"/>
  <c r="K71" i="84"/>
  <c r="K75" i="84"/>
  <c r="K79" i="84"/>
  <c r="P74" i="84"/>
  <c r="J79" i="84"/>
  <c r="J71" i="84"/>
  <c r="L72" i="84"/>
  <c r="J75" i="84"/>
  <c r="D76" i="84"/>
  <c r="L80" i="84"/>
  <c r="P82" i="84"/>
  <c r="D70" i="84"/>
  <c r="J73" i="84"/>
  <c r="L74" i="84"/>
  <c r="D78" i="84"/>
  <c r="L82" i="84"/>
  <c r="H70" i="84"/>
  <c r="J69" i="84"/>
  <c r="L70" i="84"/>
  <c r="P72" i="84"/>
  <c r="D74" i="84"/>
  <c r="J77" i="84"/>
  <c r="L78" i="84"/>
  <c r="J81" i="84"/>
  <c r="D82" i="84"/>
  <c r="J70" i="84"/>
  <c r="D71" i="84"/>
  <c r="L71" i="84"/>
  <c r="J74" i="84"/>
  <c r="D75" i="84"/>
  <c r="L75" i="84"/>
  <c r="J78" i="84"/>
  <c r="D79" i="84"/>
  <c r="L79" i="84"/>
  <c r="J82" i="84"/>
  <c r="H80" i="84"/>
  <c r="H78" i="84"/>
  <c r="H69" i="84"/>
  <c r="O69" i="84"/>
  <c r="O73" i="84"/>
  <c r="N69" i="84"/>
  <c r="D72" i="84"/>
  <c r="F73" i="84"/>
  <c r="H74" i="84"/>
  <c r="L76" i="84"/>
  <c r="N77" i="84"/>
  <c r="P78" i="84"/>
  <c r="F81" i="84"/>
  <c r="H82" i="84"/>
  <c r="G70" i="84"/>
  <c r="K69" i="84"/>
  <c r="G71" i="84"/>
  <c r="O71" i="84"/>
  <c r="K73" i="84"/>
  <c r="G75" i="84"/>
  <c r="O75" i="84"/>
  <c r="K77" i="84"/>
  <c r="G79" i="84"/>
  <c r="O79" i="84"/>
  <c r="K81" i="84"/>
  <c r="H72" i="84"/>
  <c r="P80" i="84"/>
  <c r="H73" i="84"/>
  <c r="P73" i="84"/>
  <c r="H77" i="84"/>
  <c r="P77" i="84"/>
  <c r="H81" i="84"/>
  <c r="P81" i="84"/>
  <c r="P76" i="84"/>
  <c r="G69" i="84"/>
  <c r="G73" i="84"/>
  <c r="G77" i="84"/>
  <c r="O77" i="84"/>
  <c r="G81" i="84"/>
  <c r="O81" i="84"/>
  <c r="H76" i="84"/>
  <c r="P69" i="84"/>
  <c r="P70" i="84"/>
  <c r="D80" i="84"/>
  <c r="F72" i="84"/>
  <c r="N76" i="84"/>
  <c r="N80" i="84"/>
  <c r="E70" i="84"/>
  <c r="M70" i="84"/>
  <c r="I72" i="84"/>
  <c r="E74" i="84"/>
  <c r="M74" i="84"/>
  <c r="I76" i="84"/>
  <c r="E78" i="84"/>
  <c r="M78" i="84"/>
  <c r="I80" i="84"/>
  <c r="E82" i="84"/>
  <c r="M82" i="84"/>
  <c r="F69" i="84"/>
  <c r="N73" i="84"/>
  <c r="I69" i="84"/>
  <c r="K70" i="84"/>
  <c r="E71" i="84"/>
  <c r="M71" i="84"/>
  <c r="G72" i="84"/>
  <c r="O72" i="84"/>
  <c r="I73" i="84"/>
  <c r="K74" i="84"/>
  <c r="E75" i="84"/>
  <c r="M75" i="84"/>
  <c r="G76" i="84"/>
  <c r="O76" i="84"/>
  <c r="I77" i="84"/>
  <c r="K78" i="84"/>
  <c r="E79" i="84"/>
  <c r="M79" i="84"/>
  <c r="G80" i="84"/>
  <c r="O80" i="84"/>
  <c r="I81" i="84"/>
  <c r="K82" i="84"/>
  <c r="N72" i="84"/>
  <c r="F76" i="84"/>
  <c r="F80" i="84"/>
  <c r="F75" i="84"/>
  <c r="E76" i="84"/>
  <c r="M80" i="84"/>
  <c r="F77" i="84"/>
  <c r="E69" i="84"/>
  <c r="M69" i="84"/>
  <c r="O70" i="84"/>
  <c r="I71" i="84"/>
  <c r="K72" i="84"/>
  <c r="E73" i="84"/>
  <c r="M73" i="84"/>
  <c r="G74" i="84"/>
  <c r="O74" i="84"/>
  <c r="I75" i="84"/>
  <c r="K76" i="84"/>
  <c r="E77" i="84"/>
  <c r="M77" i="84"/>
  <c r="G78" i="84"/>
  <c r="O78" i="84"/>
  <c r="I79" i="84"/>
  <c r="K80" i="84"/>
  <c r="E81" i="84"/>
  <c r="M81" i="84"/>
  <c r="G82" i="84"/>
  <c r="O82" i="84"/>
  <c r="N79" i="84"/>
  <c r="I70" i="84"/>
  <c r="E72" i="84"/>
  <c r="M72" i="84"/>
  <c r="I74" i="84"/>
  <c r="M76" i="84"/>
  <c r="I78" i="84"/>
  <c r="E80" i="84"/>
  <c r="I82" i="84"/>
  <c r="N81" i="84"/>
  <c r="D69" i="84"/>
  <c r="L69" i="84"/>
  <c r="F70" i="84"/>
  <c r="N70" i="84"/>
  <c r="H71" i="84"/>
  <c r="P71" i="84"/>
  <c r="J72" i="84"/>
  <c r="D73" i="84"/>
  <c r="L73" i="84"/>
  <c r="F74" i="84"/>
  <c r="N74" i="84"/>
  <c r="H75" i="84"/>
  <c r="P75" i="84"/>
  <c r="J76" i="84"/>
  <c r="D77" i="84"/>
  <c r="L77" i="84"/>
  <c r="F78" i="84"/>
  <c r="N78" i="84"/>
  <c r="H79" i="84"/>
  <c r="P79" i="84"/>
  <c r="J80" i="84"/>
  <c r="D81" i="84"/>
  <c r="L81" i="84"/>
  <c r="F82" i="84"/>
  <c r="N82" i="84"/>
  <c r="C21" i="82"/>
  <c r="G120" i="18"/>
  <c r="G119" i="18"/>
  <c r="G118" i="18"/>
  <c r="G117" i="18"/>
  <c r="G116" i="18"/>
  <c r="G115" i="18"/>
  <c r="G114" i="18"/>
  <c r="D114" i="61"/>
  <c r="C114" i="61"/>
  <c r="D113" i="61"/>
  <c r="C113" i="61"/>
  <c r="D112" i="61"/>
  <c r="C112" i="61"/>
  <c r="D111" i="61"/>
  <c r="C111" i="61"/>
  <c r="D110" i="61"/>
  <c r="C110" i="61"/>
  <c r="D109" i="61"/>
  <c r="C109" i="61"/>
  <c r="D108" i="61"/>
  <c r="C108" i="61"/>
  <c r="D107" i="61"/>
  <c r="C107" i="61"/>
  <c r="D106" i="61"/>
  <c r="C106" i="61"/>
  <c r="D105" i="61"/>
  <c r="C105" i="61"/>
  <c r="D104" i="61"/>
  <c r="C104" i="61"/>
  <c r="D103" i="61"/>
  <c r="C103" i="61"/>
  <c r="D102" i="61"/>
  <c r="C102" i="61"/>
  <c r="D101" i="61"/>
  <c r="C101" i="61"/>
  <c r="D100" i="61"/>
  <c r="C100" i="61"/>
  <c r="AC124" i="61"/>
  <c r="AB124" i="61"/>
  <c r="AC123" i="61"/>
  <c r="AB123" i="61"/>
  <c r="AC122" i="61"/>
  <c r="AB122" i="61"/>
  <c r="AC121" i="61"/>
  <c r="AB121" i="61"/>
  <c r="AC120" i="61"/>
  <c r="AB120" i="61"/>
  <c r="AC119" i="61"/>
  <c r="AB119" i="61"/>
  <c r="AC118" i="61"/>
  <c r="AB118" i="61"/>
  <c r="AC117" i="61"/>
  <c r="AB117" i="61"/>
  <c r="AC116" i="61"/>
  <c r="AB116" i="61"/>
  <c r="AC115" i="61"/>
  <c r="AB115" i="61"/>
  <c r="AC114" i="61"/>
  <c r="AB114" i="61"/>
  <c r="AC113" i="61"/>
  <c r="AB113" i="61"/>
  <c r="AC112" i="61"/>
  <c r="AB112" i="61"/>
  <c r="AC111" i="61"/>
  <c r="AB111" i="61"/>
  <c r="AC110" i="61"/>
  <c r="AB110" i="61"/>
  <c r="AC104" i="61"/>
  <c r="AB104" i="61"/>
  <c r="AC84" i="61"/>
  <c r="AC83" i="61"/>
  <c r="AC82" i="61"/>
  <c r="AC81" i="61"/>
  <c r="AC80" i="61"/>
  <c r="AC79" i="61"/>
  <c r="AC78" i="61"/>
  <c r="AC77" i="61"/>
  <c r="AC76" i="61"/>
  <c r="AC75" i="61"/>
  <c r="AC74" i="61"/>
  <c r="AC73" i="61"/>
  <c r="AC72" i="61"/>
  <c r="AC71" i="61"/>
  <c r="AC70" i="61"/>
  <c r="AB84" i="61"/>
  <c r="AB83" i="61"/>
  <c r="AB82" i="61"/>
  <c r="AB81" i="61"/>
  <c r="AB80" i="61"/>
  <c r="AB79" i="61"/>
  <c r="AB78" i="61"/>
  <c r="AB77" i="61"/>
  <c r="AB76" i="61"/>
  <c r="AB75" i="61"/>
  <c r="AB74" i="61"/>
  <c r="AB73" i="61"/>
  <c r="AB72" i="61"/>
  <c r="AB71" i="61"/>
  <c r="AB70" i="61"/>
  <c r="AC64" i="61"/>
  <c r="AC63" i="61"/>
  <c r="AC62" i="61"/>
  <c r="AC61" i="61"/>
  <c r="AC60" i="61"/>
  <c r="AC59" i="61"/>
  <c r="AC58" i="61"/>
  <c r="AC57" i="61"/>
  <c r="AC56" i="61"/>
  <c r="AC55" i="61"/>
  <c r="AC54" i="61"/>
  <c r="AC53" i="61"/>
  <c r="AC52" i="61"/>
  <c r="AC51" i="61"/>
  <c r="AC50" i="61"/>
  <c r="AB64" i="61"/>
  <c r="AB63" i="61"/>
  <c r="AB62" i="61"/>
  <c r="AB61" i="61"/>
  <c r="AB60" i="61"/>
  <c r="AB59" i="61"/>
  <c r="AB58" i="61"/>
  <c r="AB57" i="61"/>
  <c r="AB56" i="61"/>
  <c r="AB55" i="61"/>
  <c r="AB54" i="61"/>
  <c r="AB53" i="61"/>
  <c r="AB52" i="61"/>
  <c r="AB51" i="61"/>
  <c r="AB44" i="61"/>
  <c r="AB43" i="61"/>
  <c r="AB42" i="61"/>
  <c r="AB41" i="61"/>
  <c r="AB40" i="61"/>
  <c r="AB39" i="61"/>
  <c r="AB38" i="61"/>
  <c r="AB37" i="61"/>
  <c r="AB36" i="61"/>
  <c r="AB35" i="61"/>
  <c r="AB34" i="61"/>
  <c r="AB33" i="61"/>
  <c r="AB32" i="61"/>
  <c r="AB31" i="61"/>
  <c r="AB30" i="61"/>
  <c r="G3" i="18"/>
  <c r="G4" i="18"/>
  <c r="G5" i="18"/>
  <c r="G6" i="18"/>
  <c r="G7" i="18"/>
  <c r="G8" i="18"/>
  <c r="G9" i="18"/>
  <c r="G10" i="18"/>
  <c r="G11" i="18"/>
  <c r="G12" i="18"/>
  <c r="G13" i="18"/>
  <c r="G14" i="18"/>
  <c r="G15" i="18"/>
  <c r="G16" i="18"/>
  <c r="G17" i="18"/>
  <c r="G18" i="18"/>
  <c r="G19" i="18"/>
  <c r="G21" i="18"/>
  <c r="G22" i="18"/>
  <c r="G23" i="18"/>
  <c r="G24" i="18"/>
  <c r="G25" i="18"/>
  <c r="G26" i="18"/>
  <c r="G27" i="18"/>
  <c r="G28" i="18"/>
  <c r="G29" i="18"/>
  <c r="G30" i="18"/>
  <c r="G31" i="18"/>
  <c r="G32" i="18"/>
  <c r="G33" i="18"/>
  <c r="G34" i="18"/>
  <c r="G35" i="18"/>
  <c r="G36" i="18"/>
  <c r="G37" i="18"/>
  <c r="G39" i="18"/>
  <c r="G40" i="18"/>
  <c r="G41" i="18"/>
  <c r="G42" i="18"/>
  <c r="G43" i="18"/>
  <c r="G44" i="18"/>
  <c r="G45" i="18"/>
  <c r="G46" i="18"/>
  <c r="G47" i="18"/>
  <c r="G48" i="18"/>
  <c r="G49" i="18"/>
  <c r="G50" i="18"/>
  <c r="G51" i="18"/>
  <c r="G52" i="18"/>
  <c r="G53" i="18"/>
  <c r="G54" i="18"/>
  <c r="G55" i="18"/>
  <c r="G57" i="18"/>
  <c r="G58" i="18"/>
  <c r="G59" i="18"/>
  <c r="G60" i="18"/>
  <c r="G61" i="18"/>
  <c r="G62" i="18"/>
  <c r="G63" i="18"/>
  <c r="G64" i="18"/>
  <c r="G65" i="18"/>
  <c r="G66" i="18"/>
  <c r="G67" i="18"/>
  <c r="G68" i="18"/>
  <c r="G69" i="18"/>
  <c r="G70" i="18"/>
  <c r="G71" i="18"/>
  <c r="G72" i="18"/>
  <c r="G73" i="18"/>
  <c r="G75" i="18"/>
  <c r="G76" i="18"/>
  <c r="G77" i="18"/>
  <c r="G78" i="18"/>
  <c r="G79" i="18"/>
  <c r="G80" i="18"/>
  <c r="G81" i="18"/>
  <c r="D61" i="25"/>
  <c r="C61" i="25"/>
  <c r="B61" i="25"/>
  <c r="M41" i="25"/>
  <c r="L41" i="25"/>
  <c r="J41" i="25"/>
  <c r="I41" i="25"/>
  <c r="H41" i="25"/>
  <c r="G41" i="25"/>
  <c r="F41" i="25"/>
  <c r="E41" i="25"/>
  <c r="D41" i="25"/>
  <c r="C41" i="25"/>
  <c r="B41" i="25"/>
  <c r="Y18" i="25"/>
  <c r="AB18" i="25" s="1"/>
  <c r="X18" i="25"/>
  <c r="AA18" i="25" s="1"/>
  <c r="G42" i="55"/>
  <c r="C42" i="55"/>
  <c r="S19" i="55"/>
  <c r="R19" i="55"/>
  <c r="Q19" i="55"/>
  <c r="P19" i="55"/>
  <c r="O19" i="55"/>
  <c r="U31" i="11"/>
  <c r="T31" i="11"/>
  <c r="S31" i="11"/>
  <c r="R31" i="11"/>
  <c r="Q31" i="11"/>
  <c r="P31" i="11"/>
  <c r="O31" i="11"/>
  <c r="N31" i="11"/>
  <c r="M31" i="11"/>
  <c r="L31" i="11"/>
  <c r="K31" i="11"/>
  <c r="F31" i="11"/>
  <c r="E31" i="11"/>
  <c r="D31" i="11"/>
  <c r="C31" i="11"/>
  <c r="B31" i="11"/>
  <c r="AA18" i="7"/>
  <c r="Z18" i="7"/>
  <c r="Y18" i="7"/>
  <c r="M18" i="7"/>
  <c r="K18" i="7"/>
  <c r="H18" i="7"/>
  <c r="G18" i="7"/>
  <c r="I18" i="7"/>
  <c r="R19" i="64"/>
  <c r="Q19" i="64"/>
  <c r="P19" i="64"/>
  <c r="O19" i="64"/>
  <c r="O194" i="14"/>
  <c r="N194" i="14"/>
  <c r="M194" i="14"/>
  <c r="L194" i="14"/>
  <c r="K194" i="14"/>
  <c r="J194" i="14"/>
  <c r="O193" i="14"/>
  <c r="N193" i="14"/>
  <c r="M193" i="14"/>
  <c r="L193" i="14"/>
  <c r="K193" i="14"/>
  <c r="J193" i="14"/>
  <c r="O192" i="14"/>
  <c r="N192" i="14"/>
  <c r="M192" i="14"/>
  <c r="L192" i="14"/>
  <c r="K192" i="14"/>
  <c r="J192" i="14"/>
  <c r="O191" i="14"/>
  <c r="N191" i="14"/>
  <c r="M191" i="14"/>
  <c r="L191" i="14"/>
  <c r="K191" i="14"/>
  <c r="J191" i="14"/>
  <c r="O190" i="14"/>
  <c r="N190" i="14"/>
  <c r="M190" i="14"/>
  <c r="L190" i="14"/>
  <c r="K190" i="14"/>
  <c r="J190" i="14"/>
  <c r="O189" i="14"/>
  <c r="N189" i="14"/>
  <c r="M189" i="14"/>
  <c r="L189" i="14"/>
  <c r="K189" i="14"/>
  <c r="J189" i="14"/>
  <c r="O188" i="14"/>
  <c r="N188" i="14"/>
  <c r="M188" i="14"/>
  <c r="L188" i="14"/>
  <c r="K188" i="14"/>
  <c r="J188" i="14"/>
  <c r="O187" i="14"/>
  <c r="N187" i="14"/>
  <c r="M187" i="14"/>
  <c r="L187" i="14"/>
  <c r="K187" i="14"/>
  <c r="J187" i="14"/>
  <c r="O186" i="14"/>
  <c r="N186" i="14"/>
  <c r="M186" i="14"/>
  <c r="L186" i="14"/>
  <c r="K186" i="14"/>
  <c r="J186" i="14"/>
  <c r="O185" i="14"/>
  <c r="N185" i="14"/>
  <c r="M185" i="14"/>
  <c r="L185" i="14"/>
  <c r="K185" i="14"/>
  <c r="J185" i="14"/>
  <c r="O184" i="14"/>
  <c r="N184" i="14"/>
  <c r="M184" i="14"/>
  <c r="L184" i="14"/>
  <c r="K184" i="14"/>
  <c r="J184" i="14"/>
  <c r="O183" i="14"/>
  <c r="N183" i="14"/>
  <c r="M183" i="14"/>
  <c r="L183" i="14"/>
  <c r="K183" i="14"/>
  <c r="J183" i="14"/>
  <c r="T35" i="7" l="1"/>
  <c r="AF45" i="7"/>
  <c r="AD124" i="61"/>
  <c r="AD64" i="61"/>
  <c r="AD84" i="61"/>
  <c r="AD104" i="61"/>
  <c r="E42" i="55"/>
  <c r="D42" i="55"/>
  <c r="P18" i="7"/>
  <c r="M19" i="40"/>
  <c r="L19" i="40"/>
  <c r="F42" i="55" l="1"/>
  <c r="AA18" i="53"/>
  <c r="X18" i="53"/>
  <c r="W18" i="53"/>
  <c r="V18" i="53"/>
  <c r="U18" i="53"/>
  <c r="W56" i="83"/>
  <c r="W55" i="83"/>
  <c r="Y44" i="83"/>
  <c r="X44" i="83"/>
  <c r="W44" i="83"/>
  <c r="V44" i="83"/>
  <c r="U44" i="83"/>
  <c r="T44" i="83"/>
  <c r="S44" i="83"/>
  <c r="R44" i="83"/>
  <c r="Q44" i="83"/>
  <c r="P44" i="83"/>
  <c r="Y22" i="83"/>
  <c r="X22" i="83"/>
  <c r="W22" i="83"/>
  <c r="V22" i="83"/>
  <c r="U22" i="83"/>
  <c r="T22" i="83"/>
  <c r="S22" i="83"/>
  <c r="R22" i="83"/>
  <c r="Q22" i="83"/>
  <c r="P22" i="83"/>
  <c r="M22" i="83"/>
  <c r="Q8" i="73"/>
  <c r="AI4" i="73" s="1"/>
  <c r="M10" i="15"/>
  <c r="L10" i="15"/>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Q5" i="3" s="1"/>
  <c r="L50" i="3"/>
  <c r="AG19" i="8"/>
  <c r="AF19" i="8"/>
  <c r="AE19" i="8"/>
  <c r="AD19" i="8"/>
  <c r="AC19" i="8"/>
  <c r="AB19" i="8"/>
  <c r="AA19" i="8"/>
  <c r="Z19" i="8"/>
  <c r="Y19" i="8"/>
  <c r="X19" i="8"/>
  <c r="T18" i="13"/>
  <c r="R18" i="13"/>
  <c r="H18" i="13"/>
  <c r="Z45" i="83" l="1"/>
  <c r="M39" i="83"/>
  <c r="B18" i="7"/>
  <c r="O19" i="7" s="1"/>
  <c r="T42" i="13"/>
  <c r="S19" i="13"/>
  <c r="AI5" i="73"/>
  <c r="Q6" i="3"/>
  <c r="AI6" i="73"/>
  <c r="AI3" i="73"/>
  <c r="AI7" i="73"/>
  <c r="Y18" i="53"/>
  <c r="Z18" i="53"/>
  <c r="Z22" i="83"/>
  <c r="V17" i="13"/>
  <c r="V16" i="13"/>
  <c r="V15" i="13"/>
  <c r="V14" i="13"/>
  <c r="V13" i="13"/>
  <c r="V12" i="13"/>
  <c r="V11" i="13"/>
  <c r="V10" i="13"/>
  <c r="V9" i="13"/>
  <c r="V8" i="13"/>
  <c r="V7" i="13"/>
  <c r="V6" i="13"/>
  <c r="V5" i="13"/>
  <c r="V4" i="13"/>
  <c r="F18" i="7" l="1"/>
  <c r="J18" i="7"/>
  <c r="AI9" i="73"/>
  <c r="I22" i="63"/>
  <c r="AD115" i="61"/>
  <c r="AB91" i="61"/>
  <c r="AC91" i="61"/>
  <c r="AB92" i="61"/>
  <c r="AC92" i="61"/>
  <c r="AB93" i="61"/>
  <c r="AC93" i="61"/>
  <c r="AB94" i="61"/>
  <c r="AC94" i="61"/>
  <c r="AB95" i="61"/>
  <c r="AC95" i="61"/>
  <c r="AB96" i="61"/>
  <c r="AC96" i="61"/>
  <c r="AB97" i="61"/>
  <c r="AC97" i="61"/>
  <c r="AB98" i="61"/>
  <c r="AC98" i="61"/>
  <c r="AB99" i="61"/>
  <c r="AC99" i="61"/>
  <c r="AB100" i="61"/>
  <c r="AC100" i="61"/>
  <c r="AB101" i="61"/>
  <c r="AC101" i="61"/>
  <c r="AB102" i="61"/>
  <c r="AC102" i="61"/>
  <c r="AB103" i="61"/>
  <c r="AC103" i="61"/>
  <c r="AC90" i="61"/>
  <c r="AB90" i="61"/>
  <c r="AD73" i="61"/>
  <c r="AD81" i="61"/>
  <c r="AD103" i="61" l="1"/>
  <c r="AD99" i="61"/>
  <c r="AD95" i="61"/>
  <c r="AD92" i="61"/>
  <c r="AD75" i="61"/>
  <c r="AD83" i="61"/>
  <c r="AD80" i="61"/>
  <c r="AD98" i="61"/>
  <c r="AD120" i="61"/>
  <c r="AD112" i="61"/>
  <c r="AD113" i="61"/>
  <c r="AD117" i="61"/>
  <c r="AD94" i="61"/>
  <c r="AD97" i="61"/>
  <c r="AD74" i="61"/>
  <c r="AD110" i="61"/>
  <c r="AD78" i="61"/>
  <c r="AD101" i="61"/>
  <c r="AD111" i="61"/>
  <c r="AD70" i="61"/>
  <c r="AD72" i="61"/>
  <c r="AD122" i="61"/>
  <c r="AD118" i="61"/>
  <c r="AD79" i="61"/>
  <c r="AD102" i="61"/>
  <c r="AD91" i="61"/>
  <c r="AD114" i="61"/>
  <c r="AD82" i="61"/>
  <c r="AD71" i="61"/>
  <c r="AD121" i="61"/>
  <c r="AD90" i="61"/>
  <c r="AD77" i="61"/>
  <c r="AD100" i="61"/>
  <c r="AD93" i="61"/>
  <c r="AD116" i="61"/>
  <c r="AD76" i="61"/>
  <c r="AD96" i="61"/>
  <c r="AD123" i="61"/>
  <c r="AD119" i="61"/>
  <c r="G113" i="18"/>
  <c r="G112" i="18"/>
  <c r="G111" i="18"/>
  <c r="G109" i="18"/>
  <c r="G108" i="18"/>
  <c r="G107" i="18"/>
  <c r="G106" i="18"/>
  <c r="G105" i="18"/>
  <c r="G104" i="18"/>
  <c r="G103" i="18"/>
  <c r="G102" i="18"/>
  <c r="G101" i="18"/>
  <c r="G100" i="18"/>
  <c r="G99" i="18"/>
  <c r="G98" i="18"/>
  <c r="G97" i="18"/>
  <c r="G96" i="18"/>
  <c r="G95" i="18"/>
  <c r="G94" i="18"/>
  <c r="G93" i="18"/>
  <c r="G91" i="18"/>
  <c r="G90" i="18"/>
  <c r="G89" i="18"/>
  <c r="G88" i="18"/>
  <c r="G87" i="18"/>
  <c r="G86" i="18"/>
  <c r="G85" i="18"/>
  <c r="G84" i="18"/>
  <c r="G83" i="18"/>
  <c r="G82" i="18"/>
  <c r="N81" i="61"/>
  <c r="N80" i="61"/>
  <c r="N79" i="61"/>
  <c r="N78" i="61"/>
  <c r="N77" i="61"/>
  <c r="N76" i="61"/>
  <c r="N75" i="61"/>
  <c r="N74" i="61"/>
  <c r="N73" i="61"/>
  <c r="N72" i="61"/>
  <c r="N69" i="61"/>
  <c r="N68" i="61"/>
  <c r="N67" i="61"/>
  <c r="N66" i="61"/>
  <c r="N65" i="61"/>
  <c r="N64" i="61"/>
  <c r="N63" i="61"/>
  <c r="N62" i="61"/>
  <c r="N61" i="61"/>
  <c r="N60" i="61"/>
  <c r="N59" i="61"/>
  <c r="N58" i="61"/>
  <c r="N57" i="61"/>
  <c r="N56" i="61"/>
  <c r="N55" i="61"/>
  <c r="N52" i="61"/>
  <c r="N51" i="61"/>
  <c r="N50" i="61"/>
  <c r="N49" i="61"/>
  <c r="N48" i="61"/>
  <c r="N47" i="61"/>
  <c r="N46" i="61"/>
  <c r="N45" i="61"/>
  <c r="N44" i="61"/>
  <c r="N43" i="61"/>
  <c r="N42" i="61"/>
  <c r="N41" i="61"/>
  <c r="N40" i="61"/>
  <c r="N39" i="61"/>
  <c r="N38" i="61"/>
  <c r="N35" i="61"/>
  <c r="N34" i="61"/>
  <c r="N33" i="61"/>
  <c r="N32" i="61"/>
  <c r="N31" i="61"/>
  <c r="N30" i="61"/>
  <c r="N29" i="61"/>
  <c r="N28" i="61"/>
  <c r="N27" i="61"/>
  <c r="N26" i="61"/>
  <c r="N25" i="61"/>
  <c r="N24" i="61"/>
  <c r="N23" i="61"/>
  <c r="N22" i="61"/>
  <c r="N21" i="61"/>
  <c r="N18" i="61"/>
  <c r="N17" i="61"/>
  <c r="N16" i="61"/>
  <c r="N15" i="61"/>
  <c r="N14" i="61"/>
  <c r="N13" i="61"/>
  <c r="N12" i="61"/>
  <c r="N11" i="61"/>
  <c r="N10" i="61"/>
  <c r="N9" i="61"/>
  <c r="N8" i="61"/>
  <c r="N7" i="61"/>
  <c r="N6" i="61"/>
  <c r="N5" i="61"/>
  <c r="N4" i="61"/>
  <c r="M17" i="61"/>
  <c r="M16" i="61"/>
  <c r="M15" i="61"/>
  <c r="M14" i="61"/>
  <c r="M13" i="61"/>
  <c r="M12" i="61"/>
  <c r="M11" i="61"/>
  <c r="M10" i="61"/>
  <c r="M9" i="61"/>
  <c r="M8" i="61"/>
  <c r="M7" i="61"/>
  <c r="M6" i="61"/>
  <c r="M5" i="61"/>
  <c r="M4" i="61"/>
  <c r="G41" i="55" l="1"/>
  <c r="G40" i="55"/>
  <c r="G39" i="55"/>
  <c r="G38" i="55"/>
  <c r="G37" i="55"/>
  <c r="G36" i="55"/>
  <c r="G35" i="55"/>
  <c r="G34" i="55"/>
  <c r="G33" i="55"/>
  <c r="G32" i="55"/>
  <c r="G31" i="55"/>
  <c r="G30" i="55"/>
  <c r="G29" i="55"/>
  <c r="G28" i="55"/>
  <c r="C41" i="55" l="1"/>
  <c r="Y43" i="83"/>
  <c r="X43" i="83"/>
  <c r="W43" i="83"/>
  <c r="V43" i="83"/>
  <c r="U43" i="83"/>
  <c r="T43" i="83"/>
  <c r="S43" i="83"/>
  <c r="R43" i="83"/>
  <c r="Q43" i="83"/>
  <c r="P43" i="83"/>
  <c r="Y21" i="83"/>
  <c r="X21" i="83"/>
  <c r="W21" i="83"/>
  <c r="V21" i="83"/>
  <c r="U21" i="83"/>
  <c r="T21" i="83"/>
  <c r="S21" i="83"/>
  <c r="R21" i="83"/>
  <c r="Q21" i="83"/>
  <c r="P21" i="83"/>
  <c r="Z21" i="83" l="1"/>
  <c r="F32" i="85"/>
  <c r="R60" i="84"/>
  <c r="J22" i="63" l="1"/>
  <c r="I21" i="63"/>
  <c r="I20" i="63"/>
  <c r="I19" i="63"/>
  <c r="I18" i="63"/>
  <c r="I17" i="63"/>
  <c r="I16" i="63"/>
  <c r="I15" i="63"/>
  <c r="I14" i="63"/>
  <c r="I13" i="63"/>
  <c r="I12" i="63"/>
  <c r="I11" i="63"/>
  <c r="I10" i="63"/>
  <c r="I9" i="63"/>
  <c r="E40" i="63"/>
  <c r="M81" i="61" l="1"/>
  <c r="Q65" i="61"/>
  <c r="P65" i="61"/>
  <c r="O65" i="61"/>
  <c r="M65" i="61"/>
  <c r="Q49" i="61"/>
  <c r="P49" i="61"/>
  <c r="O49" i="61"/>
  <c r="M49" i="61"/>
  <c r="Q33" i="61"/>
  <c r="M33" i="61"/>
  <c r="O182" i="14"/>
  <c r="N182" i="14"/>
  <c r="M182" i="14"/>
  <c r="L182" i="14"/>
  <c r="K182" i="14"/>
  <c r="J182" i="14"/>
  <c r="O181" i="14"/>
  <c r="N181" i="14"/>
  <c r="M181" i="14"/>
  <c r="L181" i="14"/>
  <c r="K181" i="14"/>
  <c r="J181" i="14"/>
  <c r="O180" i="14"/>
  <c r="N180" i="14"/>
  <c r="M180" i="14"/>
  <c r="L180" i="14"/>
  <c r="K180" i="14"/>
  <c r="J180" i="14"/>
  <c r="O179" i="14"/>
  <c r="N179" i="14"/>
  <c r="M179" i="14"/>
  <c r="L179" i="14"/>
  <c r="K179" i="14"/>
  <c r="J179" i="14"/>
  <c r="O178" i="14"/>
  <c r="N178" i="14"/>
  <c r="M178" i="14"/>
  <c r="L178" i="14"/>
  <c r="K178" i="14"/>
  <c r="J178" i="14"/>
  <c r="O177" i="14"/>
  <c r="N177" i="14"/>
  <c r="M177" i="14"/>
  <c r="L177" i="14"/>
  <c r="K177" i="14"/>
  <c r="J177" i="14"/>
  <c r="O176" i="14"/>
  <c r="N176" i="14"/>
  <c r="M176" i="14"/>
  <c r="L176" i="14"/>
  <c r="K176" i="14"/>
  <c r="J176" i="14"/>
  <c r="O175" i="14"/>
  <c r="N175" i="14"/>
  <c r="M175" i="14"/>
  <c r="L175" i="14"/>
  <c r="K175" i="14"/>
  <c r="J175" i="14"/>
  <c r="O174" i="14"/>
  <c r="N174" i="14"/>
  <c r="M174" i="14"/>
  <c r="L174" i="14"/>
  <c r="K174" i="14"/>
  <c r="J174" i="14"/>
  <c r="O173" i="14"/>
  <c r="N173" i="14"/>
  <c r="M173" i="14"/>
  <c r="L173" i="14"/>
  <c r="K173" i="14"/>
  <c r="J173" i="14"/>
  <c r="O172" i="14"/>
  <c r="N172" i="14"/>
  <c r="M172" i="14"/>
  <c r="L172" i="14"/>
  <c r="K172" i="14"/>
  <c r="J172" i="14"/>
  <c r="O171" i="14"/>
  <c r="N171" i="14"/>
  <c r="M171" i="14"/>
  <c r="L171" i="14"/>
  <c r="K171" i="14"/>
  <c r="J171" i="14"/>
  <c r="R18" i="64"/>
  <c r="Q18" i="64"/>
  <c r="P18" i="64"/>
  <c r="O18" i="64"/>
  <c r="AA17" i="53"/>
  <c r="X17" i="53"/>
  <c r="W17" i="53"/>
  <c r="V17" i="53"/>
  <c r="U17" i="53"/>
  <c r="D60" i="25"/>
  <c r="C60" i="25"/>
  <c r="B60" i="25"/>
  <c r="M40" i="25"/>
  <c r="L40" i="25"/>
  <c r="J40" i="25"/>
  <c r="I40" i="25"/>
  <c r="H40" i="25"/>
  <c r="G40" i="25"/>
  <c r="F40" i="25"/>
  <c r="E40" i="25"/>
  <c r="D40" i="25"/>
  <c r="C40" i="25"/>
  <c r="B40" i="25"/>
  <c r="Y17" i="25"/>
  <c r="AB17" i="25" s="1"/>
  <c r="X17" i="25"/>
  <c r="AA17" i="25" s="1"/>
  <c r="S18" i="55"/>
  <c r="R18" i="55"/>
  <c r="Q18" i="55"/>
  <c r="P18" i="55"/>
  <c r="O18" i="55"/>
  <c r="M21" i="83"/>
  <c r="Z44" i="83" s="1"/>
  <c r="P8" i="73"/>
  <c r="AH3" i="73" s="1"/>
  <c r="Q7" i="3"/>
  <c r="L49" i="3"/>
  <c r="M18" i="40"/>
  <c r="L18" i="40"/>
  <c r="Z17" i="53" l="1"/>
  <c r="Y17" i="53"/>
  <c r="AH6" i="73"/>
  <c r="AD63" i="61"/>
  <c r="E41" i="55"/>
  <c r="D41" i="55"/>
  <c r="AH7" i="73"/>
  <c r="AH5" i="73"/>
  <c r="AH4" i="73"/>
  <c r="AD43" i="7"/>
  <c r="AD42" i="7"/>
  <c r="AD41" i="7"/>
  <c r="AD40" i="7"/>
  <c r="AD39" i="7"/>
  <c r="AD38" i="7"/>
  <c r="AD37" i="7"/>
  <c r="AD36" i="7"/>
  <c r="AD35" i="7"/>
  <c r="AD34" i="7"/>
  <c r="AD33" i="7"/>
  <c r="AD32" i="7"/>
  <c r="AD31" i="7"/>
  <c r="AD30" i="7"/>
  <c r="AC43" i="7"/>
  <c r="AC42" i="7"/>
  <c r="AC41" i="7"/>
  <c r="AC40" i="7"/>
  <c r="AC39" i="7"/>
  <c r="AC38" i="7"/>
  <c r="AC37" i="7"/>
  <c r="AC36" i="7"/>
  <c r="AC35" i="7"/>
  <c r="AC34" i="7"/>
  <c r="AC33" i="7"/>
  <c r="AC32" i="7"/>
  <c r="AC31" i="7"/>
  <c r="AC30" i="7"/>
  <c r="AA17" i="7"/>
  <c r="Z17" i="7"/>
  <c r="M17" i="7"/>
  <c r="K17" i="7"/>
  <c r="I17" i="7"/>
  <c r="AG18" i="8"/>
  <c r="AF18" i="8"/>
  <c r="AE18" i="8"/>
  <c r="AD18" i="8"/>
  <c r="AC18" i="8"/>
  <c r="AB18" i="8"/>
  <c r="AA18" i="8"/>
  <c r="Z18" i="8"/>
  <c r="Y18" i="8"/>
  <c r="X18" i="8"/>
  <c r="H17" i="7"/>
  <c r="G17" i="7"/>
  <c r="T34" i="7" l="1"/>
  <c r="AF44" i="7"/>
  <c r="F41" i="55"/>
  <c r="AH9" i="73"/>
  <c r="P17" i="7"/>
  <c r="Y17" i="7"/>
  <c r="U17" i="13"/>
  <c r="W17" i="13" s="1"/>
  <c r="T17" i="13"/>
  <c r="R17" i="13"/>
  <c r="H17" i="13"/>
  <c r="B17" i="7" l="1"/>
  <c r="O18" i="7" s="1"/>
  <c r="S18" i="13"/>
  <c r="T41" i="13"/>
  <c r="C14" i="85"/>
  <c r="C13" i="85"/>
  <c r="C12" i="85"/>
  <c r="C11" i="85"/>
  <c r="C10" i="85"/>
  <c r="C9" i="85"/>
  <c r="C8" i="85"/>
  <c r="C7" i="85"/>
  <c r="C6" i="85"/>
  <c r="C5" i="85"/>
  <c r="C4" i="85"/>
  <c r="AA16" i="7"/>
  <c r="AA15" i="7"/>
  <c r="AA14" i="7"/>
  <c r="AA13" i="7"/>
  <c r="AA12" i="7"/>
  <c r="AA11" i="7"/>
  <c r="AA10" i="7"/>
  <c r="AA9" i="7"/>
  <c r="AA8" i="7"/>
  <c r="AA7" i="7"/>
  <c r="AA6" i="7"/>
  <c r="AA5" i="7"/>
  <c r="AA4" i="7"/>
  <c r="Z16" i="7"/>
  <c r="Z15" i="7"/>
  <c r="Z14" i="7"/>
  <c r="Z13" i="7"/>
  <c r="Z12" i="7"/>
  <c r="Z11" i="7"/>
  <c r="Z10" i="7"/>
  <c r="Z9" i="7"/>
  <c r="Z8" i="7"/>
  <c r="Z7" i="7"/>
  <c r="Z6" i="7"/>
  <c r="Z5" i="7"/>
  <c r="Z4" i="7"/>
  <c r="F17" i="7" l="1"/>
  <c r="J17" i="7"/>
  <c r="F21" i="85"/>
  <c r="F22" i="85"/>
  <c r="F23" i="85"/>
  <c r="F24" i="85"/>
  <c r="F25" i="85"/>
  <c r="F26" i="85"/>
  <c r="F27" i="85"/>
  <c r="F28" i="85"/>
  <c r="F29" i="85"/>
  <c r="F30" i="85"/>
  <c r="F31" i="85"/>
  <c r="R47" i="84" l="1"/>
  <c r="C47" i="84"/>
  <c r="C84" i="84" l="1"/>
  <c r="C83" i="84"/>
  <c r="R84" i="84"/>
  <c r="R83" i="84"/>
  <c r="C70" i="84"/>
  <c r="C78" i="84"/>
  <c r="C73" i="84"/>
  <c r="C81" i="84"/>
  <c r="C72" i="84"/>
  <c r="C80" i="84"/>
  <c r="C75" i="84"/>
  <c r="C79" i="84"/>
  <c r="C74" i="84"/>
  <c r="C82" i="84"/>
  <c r="C77" i="84"/>
  <c r="C69" i="84"/>
  <c r="C76" i="84"/>
  <c r="C71" i="84"/>
  <c r="R82" i="84"/>
  <c r="R81" i="84"/>
  <c r="C39" i="63"/>
  <c r="C38" i="63"/>
  <c r="C37" i="63"/>
  <c r="C36" i="63"/>
  <c r="C35" i="63"/>
  <c r="C34" i="63"/>
  <c r="C33" i="63"/>
  <c r="C32" i="63"/>
  <c r="E39" i="63"/>
  <c r="E38" i="63"/>
  <c r="E37" i="63"/>
  <c r="E36" i="63"/>
  <c r="E35" i="63"/>
  <c r="E34" i="63"/>
  <c r="E33" i="63"/>
  <c r="E32" i="63"/>
  <c r="J21" i="63"/>
  <c r="J20" i="63"/>
  <c r="J19" i="63"/>
  <c r="J18" i="63"/>
  <c r="J17" i="63"/>
  <c r="J16" i="63"/>
  <c r="J15" i="63"/>
  <c r="J14" i="63"/>
  <c r="J13" i="63"/>
  <c r="J12" i="63"/>
  <c r="J11" i="63"/>
  <c r="J10" i="63"/>
  <c r="J9" i="63"/>
  <c r="M17" i="40" l="1"/>
  <c r="L17" i="40"/>
  <c r="D59" i="25" l="1"/>
  <c r="C59" i="25"/>
  <c r="B59" i="25"/>
  <c r="M39" i="25"/>
  <c r="L39" i="25"/>
  <c r="J39" i="25"/>
  <c r="I39" i="25"/>
  <c r="H39" i="25"/>
  <c r="G39" i="25"/>
  <c r="F39" i="25"/>
  <c r="E39" i="25"/>
  <c r="D39" i="25"/>
  <c r="C39" i="25"/>
  <c r="B39" i="25"/>
  <c r="Y16" i="25"/>
  <c r="AB16" i="25" s="1"/>
  <c r="X16" i="25"/>
  <c r="AA16" i="25" s="1"/>
  <c r="S17" i="55"/>
  <c r="R17" i="55"/>
  <c r="Q17" i="55"/>
  <c r="P17" i="55"/>
  <c r="O17" i="55"/>
  <c r="M16" i="7"/>
  <c r="I16" i="7"/>
  <c r="K16" i="7"/>
  <c r="H16" i="7"/>
  <c r="G16" i="7"/>
  <c r="G38" i="51"/>
  <c r="G37" i="51"/>
  <c r="G36" i="51"/>
  <c r="G31" i="51"/>
  <c r="G30" i="51"/>
  <c r="G29" i="51"/>
  <c r="G28" i="51"/>
  <c r="G27" i="51"/>
  <c r="C26" i="51"/>
  <c r="G26" i="51" s="1"/>
  <c r="C25" i="51"/>
  <c r="G25" i="51" s="1"/>
  <c r="G17" i="51"/>
  <c r="G16" i="51"/>
  <c r="G15" i="51"/>
  <c r="G11" i="51"/>
  <c r="G10" i="51"/>
  <c r="G9" i="51"/>
  <c r="G8" i="51"/>
  <c r="G7" i="51"/>
  <c r="C6" i="51"/>
  <c r="G6" i="51" s="1"/>
  <c r="C5" i="51"/>
  <c r="G5" i="51" s="1"/>
  <c r="H10" i="63"/>
  <c r="H32" i="22"/>
  <c r="H27" i="22"/>
  <c r="D23" i="76"/>
  <c r="C23" i="76"/>
  <c r="D22" i="76"/>
  <c r="C22" i="76"/>
  <c r="D21" i="76"/>
  <c r="C21" i="76"/>
  <c r="D20" i="76"/>
  <c r="C20" i="76"/>
  <c r="D19" i="76"/>
  <c r="C19" i="76"/>
  <c r="D18" i="76"/>
  <c r="AA16" i="53"/>
  <c r="X16" i="53"/>
  <c r="W16" i="53"/>
  <c r="V16" i="53"/>
  <c r="U16" i="53"/>
  <c r="AA15" i="53"/>
  <c r="X15" i="53"/>
  <c r="W15" i="53"/>
  <c r="V15" i="53"/>
  <c r="U15" i="53"/>
  <c r="AA14" i="53"/>
  <c r="X14" i="53"/>
  <c r="W14" i="53"/>
  <c r="V14" i="53"/>
  <c r="U14" i="53"/>
  <c r="AA13" i="53"/>
  <c r="X13" i="53"/>
  <c r="W13" i="53"/>
  <c r="V13" i="53"/>
  <c r="U13" i="53"/>
  <c r="AA12" i="53"/>
  <c r="X12" i="53"/>
  <c r="W12" i="53"/>
  <c r="V12" i="53"/>
  <c r="U12" i="53"/>
  <c r="AA11" i="53"/>
  <c r="X11" i="53"/>
  <c r="W11" i="53"/>
  <c r="V11" i="53"/>
  <c r="U11" i="53"/>
  <c r="AA10" i="53"/>
  <c r="X10" i="53"/>
  <c r="W10" i="53"/>
  <c r="V10" i="53"/>
  <c r="U10" i="53"/>
  <c r="AA9" i="53"/>
  <c r="X9" i="53"/>
  <c r="W9" i="53"/>
  <c r="V9" i="53"/>
  <c r="U9" i="53"/>
  <c r="AA8" i="53"/>
  <c r="X8" i="53"/>
  <c r="W8" i="53"/>
  <c r="V8" i="53"/>
  <c r="U8" i="53"/>
  <c r="AA7" i="53"/>
  <c r="X7" i="53"/>
  <c r="W7" i="53"/>
  <c r="V7" i="53"/>
  <c r="U7" i="53"/>
  <c r="AA6" i="53"/>
  <c r="X6" i="53"/>
  <c r="W6" i="53"/>
  <c r="V6" i="53"/>
  <c r="U6" i="53"/>
  <c r="AA5" i="53"/>
  <c r="X5" i="53"/>
  <c r="W5" i="53"/>
  <c r="V5" i="53"/>
  <c r="U5" i="53"/>
  <c r="AA4" i="53"/>
  <c r="X4" i="53"/>
  <c r="W4" i="53"/>
  <c r="V4" i="53"/>
  <c r="U4" i="53"/>
  <c r="AA3" i="53"/>
  <c r="X3" i="53"/>
  <c r="W3" i="53"/>
  <c r="V3" i="53"/>
  <c r="U3" i="53"/>
  <c r="D58" i="25"/>
  <c r="C58" i="25"/>
  <c r="B58" i="25"/>
  <c r="D57" i="25"/>
  <c r="C57" i="25"/>
  <c r="B57" i="25"/>
  <c r="D56" i="25"/>
  <c r="C56" i="25"/>
  <c r="B56" i="25"/>
  <c r="D55" i="25"/>
  <c r="C55" i="25"/>
  <c r="B55" i="25"/>
  <c r="D54" i="25"/>
  <c r="C54" i="25"/>
  <c r="B54" i="25"/>
  <c r="D53" i="25"/>
  <c r="C53" i="25"/>
  <c r="B53" i="25"/>
  <c r="D52" i="25"/>
  <c r="C52" i="25"/>
  <c r="B52" i="25"/>
  <c r="D51" i="25"/>
  <c r="C51" i="25"/>
  <c r="B51" i="25"/>
  <c r="D50" i="25"/>
  <c r="C50" i="25"/>
  <c r="B50" i="25"/>
  <c r="D49" i="25"/>
  <c r="C49" i="25"/>
  <c r="B49" i="25"/>
  <c r="D48" i="25"/>
  <c r="C48" i="25"/>
  <c r="B48" i="25"/>
  <c r="M38" i="25"/>
  <c r="L38" i="25"/>
  <c r="J38" i="25"/>
  <c r="I38" i="25"/>
  <c r="H38" i="25"/>
  <c r="G38" i="25"/>
  <c r="F38" i="25"/>
  <c r="E38" i="25"/>
  <c r="D38" i="25"/>
  <c r="C38" i="25"/>
  <c r="B38" i="25"/>
  <c r="M37" i="25"/>
  <c r="L37" i="25"/>
  <c r="J37" i="25"/>
  <c r="I37" i="25"/>
  <c r="H37" i="25"/>
  <c r="G37" i="25"/>
  <c r="F37" i="25"/>
  <c r="E37" i="25"/>
  <c r="D37" i="25"/>
  <c r="C37" i="25"/>
  <c r="B37" i="25"/>
  <c r="M36" i="25"/>
  <c r="L36" i="25"/>
  <c r="J36" i="25"/>
  <c r="I36" i="25"/>
  <c r="H36" i="25"/>
  <c r="G36" i="25"/>
  <c r="F36" i="25"/>
  <c r="E36" i="25"/>
  <c r="D36" i="25"/>
  <c r="C36" i="25"/>
  <c r="B36" i="25"/>
  <c r="M35" i="25"/>
  <c r="L35" i="25"/>
  <c r="J35" i="25"/>
  <c r="I35" i="25"/>
  <c r="H35" i="25"/>
  <c r="G35" i="25"/>
  <c r="F35" i="25"/>
  <c r="E35" i="25"/>
  <c r="D35" i="25"/>
  <c r="C35" i="25"/>
  <c r="B35" i="25"/>
  <c r="M34" i="25"/>
  <c r="L34" i="25"/>
  <c r="J34" i="25"/>
  <c r="I34" i="25"/>
  <c r="H34" i="25"/>
  <c r="G34" i="25"/>
  <c r="F34" i="25"/>
  <c r="E34" i="25"/>
  <c r="D34" i="25"/>
  <c r="C34" i="25"/>
  <c r="B34" i="25"/>
  <c r="M33" i="25"/>
  <c r="L33" i="25"/>
  <c r="J33" i="25"/>
  <c r="I33" i="25"/>
  <c r="H33" i="25"/>
  <c r="G33" i="25"/>
  <c r="F33" i="25"/>
  <c r="E33" i="25"/>
  <c r="D33" i="25"/>
  <c r="C33" i="25"/>
  <c r="B33" i="25"/>
  <c r="M32" i="25"/>
  <c r="L32" i="25"/>
  <c r="J32" i="25"/>
  <c r="I32" i="25"/>
  <c r="H32" i="25"/>
  <c r="G32" i="25"/>
  <c r="F32" i="25"/>
  <c r="E32" i="25"/>
  <c r="D32" i="25"/>
  <c r="C32" i="25"/>
  <c r="B32" i="25"/>
  <c r="M31" i="25"/>
  <c r="L31" i="25"/>
  <c r="J31" i="25"/>
  <c r="I31" i="25"/>
  <c r="H31" i="25"/>
  <c r="G31" i="25"/>
  <c r="F31" i="25"/>
  <c r="E31" i="25"/>
  <c r="D31" i="25"/>
  <c r="C31" i="25"/>
  <c r="B31" i="25"/>
  <c r="M30" i="25"/>
  <c r="L30" i="25"/>
  <c r="J30" i="25"/>
  <c r="I30" i="25"/>
  <c r="H30" i="25"/>
  <c r="G30" i="25"/>
  <c r="F30" i="25"/>
  <c r="E30" i="25"/>
  <c r="D30" i="25"/>
  <c r="C30" i="25"/>
  <c r="B30" i="25"/>
  <c r="M29" i="25"/>
  <c r="L29" i="25"/>
  <c r="J29" i="25"/>
  <c r="I29" i="25"/>
  <c r="H29" i="25"/>
  <c r="G29" i="25"/>
  <c r="F29" i="25"/>
  <c r="E29" i="25"/>
  <c r="D29" i="25"/>
  <c r="C29" i="25"/>
  <c r="B29" i="25"/>
  <c r="M28" i="25"/>
  <c r="L28" i="25"/>
  <c r="J28" i="25"/>
  <c r="I28" i="25"/>
  <c r="H28" i="25"/>
  <c r="G28" i="25"/>
  <c r="F28" i="25"/>
  <c r="E28" i="25"/>
  <c r="D28" i="25"/>
  <c r="C28" i="25"/>
  <c r="B28" i="25"/>
  <c r="M27" i="25"/>
  <c r="L27" i="25"/>
  <c r="J27" i="25"/>
  <c r="I27" i="25"/>
  <c r="H27" i="25"/>
  <c r="G27" i="25"/>
  <c r="F27" i="25"/>
  <c r="E27" i="25"/>
  <c r="D27" i="25"/>
  <c r="C27" i="25"/>
  <c r="B27" i="25"/>
  <c r="Y15" i="25"/>
  <c r="AB15" i="25" s="1"/>
  <c r="X15" i="25"/>
  <c r="AA15" i="25" s="1"/>
  <c r="Y14" i="25"/>
  <c r="AB14" i="25" s="1"/>
  <c r="X14" i="25"/>
  <c r="AA14" i="25" s="1"/>
  <c r="Y13" i="25"/>
  <c r="AB13" i="25" s="1"/>
  <c r="X13" i="25"/>
  <c r="AA13" i="25" s="1"/>
  <c r="Y12" i="25"/>
  <c r="AB12" i="25" s="1"/>
  <c r="X12" i="25"/>
  <c r="AA12" i="25" s="1"/>
  <c r="Y11" i="25"/>
  <c r="AB11" i="25" s="1"/>
  <c r="X11" i="25"/>
  <c r="AA11" i="25" s="1"/>
  <c r="Y10" i="25"/>
  <c r="AB10" i="25" s="1"/>
  <c r="X10" i="25"/>
  <c r="AA10" i="25" s="1"/>
  <c r="Y9" i="25"/>
  <c r="AB9" i="25" s="1"/>
  <c r="X9" i="25"/>
  <c r="AA9" i="25" s="1"/>
  <c r="Y8" i="25"/>
  <c r="AB8" i="25" s="1"/>
  <c r="X8" i="25"/>
  <c r="AA8" i="25" s="1"/>
  <c r="Y7" i="25"/>
  <c r="AB7" i="25" s="1"/>
  <c r="X7" i="25"/>
  <c r="AA7" i="25" s="1"/>
  <c r="Y6" i="25"/>
  <c r="AB6" i="25" s="1"/>
  <c r="X6" i="25"/>
  <c r="AA6" i="25" s="1"/>
  <c r="Y5" i="25"/>
  <c r="AB5" i="25" s="1"/>
  <c r="X5" i="25"/>
  <c r="AA5" i="25" s="1"/>
  <c r="Y4" i="25"/>
  <c r="AB4" i="25" s="1"/>
  <c r="X4" i="25"/>
  <c r="AA4" i="25" s="1"/>
  <c r="M80" i="61"/>
  <c r="M79" i="61"/>
  <c r="M78" i="61"/>
  <c r="M77" i="61"/>
  <c r="M76" i="61"/>
  <c r="M75" i="61"/>
  <c r="M74" i="61"/>
  <c r="M73" i="61"/>
  <c r="M72" i="61"/>
  <c r="M69" i="61"/>
  <c r="M68" i="61"/>
  <c r="M67" i="61"/>
  <c r="M66" i="61"/>
  <c r="Q64" i="61"/>
  <c r="P64" i="61"/>
  <c r="O64" i="61"/>
  <c r="M64" i="61"/>
  <c r="Q63" i="61"/>
  <c r="P63" i="61"/>
  <c r="O63" i="61"/>
  <c r="M63" i="61"/>
  <c r="Q62" i="61"/>
  <c r="P62" i="61"/>
  <c r="O62" i="61"/>
  <c r="M62" i="61"/>
  <c r="Q61" i="61"/>
  <c r="P61" i="61"/>
  <c r="O61" i="61"/>
  <c r="M61" i="61"/>
  <c r="Q60" i="61"/>
  <c r="P60" i="61"/>
  <c r="O60" i="61"/>
  <c r="M60" i="61"/>
  <c r="Q59" i="61"/>
  <c r="P59" i="61"/>
  <c r="O59" i="61"/>
  <c r="M59" i="61"/>
  <c r="Q58" i="61"/>
  <c r="P58" i="61"/>
  <c r="O58" i="61"/>
  <c r="M58" i="61"/>
  <c r="Q57" i="61"/>
  <c r="P57" i="61"/>
  <c r="O57" i="61"/>
  <c r="M57" i="61"/>
  <c r="Q56" i="61"/>
  <c r="P56" i="61"/>
  <c r="O56" i="61"/>
  <c r="M56" i="61"/>
  <c r="Q55" i="61"/>
  <c r="P55" i="61"/>
  <c r="O55" i="61"/>
  <c r="M55" i="61"/>
  <c r="Q52" i="61"/>
  <c r="P52" i="61"/>
  <c r="O52" i="61"/>
  <c r="M52" i="61"/>
  <c r="Q51" i="61"/>
  <c r="P51" i="61"/>
  <c r="O51" i="61"/>
  <c r="M51" i="61"/>
  <c r="Q50" i="61"/>
  <c r="P50" i="61"/>
  <c r="O50" i="61"/>
  <c r="M50" i="61"/>
  <c r="Q48" i="61"/>
  <c r="P48" i="61"/>
  <c r="O48" i="61"/>
  <c r="M48" i="61"/>
  <c r="Q47" i="61"/>
  <c r="P47" i="61"/>
  <c r="O47" i="61"/>
  <c r="M47" i="61"/>
  <c r="Q46" i="61"/>
  <c r="P46" i="61"/>
  <c r="O46" i="61"/>
  <c r="M46" i="61"/>
  <c r="Q45" i="61"/>
  <c r="P45" i="61"/>
  <c r="O45" i="61"/>
  <c r="M45" i="61"/>
  <c r="Q44" i="61"/>
  <c r="P44" i="61"/>
  <c r="O44" i="61"/>
  <c r="M44" i="61"/>
  <c r="Q43" i="61"/>
  <c r="P43" i="61"/>
  <c r="O43" i="61"/>
  <c r="M43" i="61"/>
  <c r="Q42" i="61"/>
  <c r="P42" i="61"/>
  <c r="O42" i="61"/>
  <c r="M42" i="61"/>
  <c r="Q41" i="61"/>
  <c r="P41" i="61"/>
  <c r="O41" i="61"/>
  <c r="M41" i="61"/>
  <c r="Q40" i="61"/>
  <c r="P40" i="61"/>
  <c r="O40" i="61"/>
  <c r="M40" i="61"/>
  <c r="Q39" i="61"/>
  <c r="P39" i="61"/>
  <c r="O39" i="61"/>
  <c r="M39" i="61"/>
  <c r="Q38" i="61"/>
  <c r="P38" i="61"/>
  <c r="O38" i="61"/>
  <c r="M38" i="61"/>
  <c r="Q35" i="61"/>
  <c r="M35" i="61"/>
  <c r="Q34" i="61"/>
  <c r="M34" i="61"/>
  <c r="AF43" i="7" l="1"/>
  <c r="Z12" i="53"/>
  <c r="E40" i="55"/>
  <c r="D40" i="55"/>
  <c r="Z13" i="53"/>
  <c r="Y3" i="53"/>
  <c r="Z6" i="53"/>
  <c r="T33" i="7"/>
  <c r="Y7" i="53"/>
  <c r="Y4" i="53"/>
  <c r="Z11" i="53"/>
  <c r="Y14" i="53"/>
  <c r="AD50" i="61"/>
  <c r="AD58" i="61"/>
  <c r="Z14" i="53"/>
  <c r="Z4" i="53"/>
  <c r="Y10" i="53"/>
  <c r="Y12" i="53"/>
  <c r="Z15" i="53"/>
  <c r="Y11" i="53"/>
  <c r="Y15" i="53"/>
  <c r="AD54" i="61"/>
  <c r="Z3" i="53"/>
  <c r="Z7" i="53"/>
  <c r="G40" i="51"/>
  <c r="H41" i="51" s="1"/>
  <c r="AD51" i="61"/>
  <c r="AD55" i="61"/>
  <c r="AD59" i="61"/>
  <c r="Y6" i="53"/>
  <c r="Z9" i="53"/>
  <c r="Y13" i="53"/>
  <c r="Z16" i="53"/>
  <c r="AD52" i="61"/>
  <c r="AD56" i="61"/>
  <c r="AD60" i="61"/>
  <c r="Z5" i="53"/>
  <c r="AD53" i="61"/>
  <c r="AD57" i="61"/>
  <c r="AD61" i="61"/>
  <c r="Y5" i="53"/>
  <c r="Z8" i="53"/>
  <c r="D17" i="51"/>
  <c r="G19" i="51"/>
  <c r="AD62" i="61"/>
  <c r="Y9" i="53"/>
  <c r="Z10" i="53"/>
  <c r="Y8" i="53"/>
  <c r="Y16" i="53"/>
  <c r="P16" i="7"/>
  <c r="Q32" i="61"/>
  <c r="M32" i="61"/>
  <c r="Q31" i="61"/>
  <c r="M31" i="61"/>
  <c r="Q30" i="61"/>
  <c r="M30" i="61"/>
  <c r="Q29" i="61"/>
  <c r="M29" i="61"/>
  <c r="Q28" i="61"/>
  <c r="M28" i="61"/>
  <c r="Q27" i="61"/>
  <c r="M27" i="61"/>
  <c r="Q26" i="61"/>
  <c r="M26" i="61"/>
  <c r="Q25" i="61"/>
  <c r="M25" i="61"/>
  <c r="Q24" i="61"/>
  <c r="M24" i="61"/>
  <c r="Q23" i="61"/>
  <c r="M23" i="61"/>
  <c r="Q22" i="61"/>
  <c r="M22" i="61"/>
  <c r="Q21" i="61"/>
  <c r="M21" i="61"/>
  <c r="M18" i="61"/>
  <c r="R17" i="64"/>
  <c r="Q17" i="64"/>
  <c r="P17" i="64"/>
  <c r="O17" i="64"/>
  <c r="R16" i="64"/>
  <c r="Q16" i="64"/>
  <c r="P16" i="64"/>
  <c r="O16" i="64"/>
  <c r="R15" i="64"/>
  <c r="Q15" i="64"/>
  <c r="P15" i="64"/>
  <c r="O15" i="64"/>
  <c r="R14" i="64"/>
  <c r="Q14" i="64"/>
  <c r="P14" i="64"/>
  <c r="O14" i="64"/>
  <c r="R13" i="64"/>
  <c r="Q13" i="64"/>
  <c r="P13" i="64"/>
  <c r="O13" i="64"/>
  <c r="R12" i="64"/>
  <c r="Q12" i="64"/>
  <c r="P12" i="64"/>
  <c r="O12" i="64"/>
  <c r="R11" i="64"/>
  <c r="Q11" i="64"/>
  <c r="P11" i="64"/>
  <c r="O11" i="64"/>
  <c r="R10" i="64"/>
  <c r="Q10" i="64"/>
  <c r="P10" i="64"/>
  <c r="O10" i="64"/>
  <c r="R9" i="64"/>
  <c r="Q9" i="64"/>
  <c r="P9" i="64"/>
  <c r="O9" i="64"/>
  <c r="R8" i="64"/>
  <c r="Q8" i="64"/>
  <c r="P8" i="64"/>
  <c r="O8" i="64"/>
  <c r="R7" i="64"/>
  <c r="Q7" i="64"/>
  <c r="P7" i="64"/>
  <c r="O7" i="64"/>
  <c r="R6" i="64"/>
  <c r="Q6" i="64"/>
  <c r="P6" i="64"/>
  <c r="O6" i="64"/>
  <c r="R5" i="64"/>
  <c r="Q5" i="64"/>
  <c r="P5" i="64"/>
  <c r="O5" i="64"/>
  <c r="R4" i="64"/>
  <c r="Q4" i="64"/>
  <c r="P4" i="64"/>
  <c r="O4" i="64"/>
  <c r="O170" i="14"/>
  <c r="N170" i="14"/>
  <c r="M170" i="14"/>
  <c r="L170" i="14"/>
  <c r="K170" i="14"/>
  <c r="J170" i="14"/>
  <c r="O169" i="14"/>
  <c r="N169" i="14"/>
  <c r="M169" i="14"/>
  <c r="L169" i="14"/>
  <c r="K169" i="14"/>
  <c r="J169" i="14"/>
  <c r="O168" i="14"/>
  <c r="N168" i="14"/>
  <c r="M168" i="14"/>
  <c r="L168" i="14"/>
  <c r="K168" i="14"/>
  <c r="J168" i="14"/>
  <c r="O167" i="14"/>
  <c r="N167" i="14"/>
  <c r="M167" i="14"/>
  <c r="L167" i="14"/>
  <c r="K167" i="14"/>
  <c r="J167" i="14"/>
  <c r="O166" i="14"/>
  <c r="N166" i="14"/>
  <c r="M166" i="14"/>
  <c r="L166" i="14"/>
  <c r="K166" i="14"/>
  <c r="J166" i="14"/>
  <c r="O165" i="14"/>
  <c r="N165" i="14"/>
  <c r="M165" i="14"/>
  <c r="L165" i="14"/>
  <c r="K165" i="14"/>
  <c r="J165" i="14"/>
  <c r="O164" i="14"/>
  <c r="N164" i="14"/>
  <c r="M164" i="14"/>
  <c r="L164" i="14"/>
  <c r="K164" i="14"/>
  <c r="J164" i="14"/>
  <c r="O163" i="14"/>
  <c r="N163" i="14"/>
  <c r="M163" i="14"/>
  <c r="L163" i="14"/>
  <c r="K163" i="14"/>
  <c r="J163" i="14"/>
  <c r="O162" i="14"/>
  <c r="N162" i="14"/>
  <c r="M162" i="14"/>
  <c r="L162" i="14"/>
  <c r="K162" i="14"/>
  <c r="J162" i="14"/>
  <c r="O161" i="14"/>
  <c r="N161" i="14"/>
  <c r="M161" i="14"/>
  <c r="L161" i="14"/>
  <c r="K161" i="14"/>
  <c r="J161" i="14"/>
  <c r="O160" i="14"/>
  <c r="N160" i="14"/>
  <c r="M160" i="14"/>
  <c r="L160" i="14"/>
  <c r="K160" i="14"/>
  <c r="J160" i="14"/>
  <c r="O159" i="14"/>
  <c r="N159" i="14"/>
  <c r="M159" i="14"/>
  <c r="L159" i="14"/>
  <c r="K159" i="14"/>
  <c r="J159" i="14"/>
  <c r="O158" i="14"/>
  <c r="N158" i="14"/>
  <c r="M158" i="14"/>
  <c r="L158" i="14"/>
  <c r="K158" i="14"/>
  <c r="J158" i="14"/>
  <c r="O157" i="14"/>
  <c r="N157" i="14"/>
  <c r="M157" i="14"/>
  <c r="L157" i="14"/>
  <c r="K157" i="14"/>
  <c r="J157" i="14"/>
  <c r="O156" i="14"/>
  <c r="N156" i="14"/>
  <c r="M156" i="14"/>
  <c r="L156" i="14"/>
  <c r="K156" i="14"/>
  <c r="J156" i="14"/>
  <c r="O155" i="14"/>
  <c r="N155" i="14"/>
  <c r="M155" i="14"/>
  <c r="L155" i="14"/>
  <c r="K155" i="14"/>
  <c r="J155" i="14"/>
  <c r="O154" i="14"/>
  <c r="N154" i="14"/>
  <c r="M154" i="14"/>
  <c r="L154" i="14"/>
  <c r="K154" i="14"/>
  <c r="J154" i="14"/>
  <c r="O153" i="14"/>
  <c r="N153" i="14"/>
  <c r="M153" i="14"/>
  <c r="L153" i="14"/>
  <c r="K153" i="14"/>
  <c r="J153" i="14"/>
  <c r="O152" i="14"/>
  <c r="N152" i="14"/>
  <c r="M152" i="14"/>
  <c r="L152" i="14"/>
  <c r="K152" i="14"/>
  <c r="J152" i="14"/>
  <c r="O151" i="14"/>
  <c r="N151" i="14"/>
  <c r="M151" i="14"/>
  <c r="L151" i="14"/>
  <c r="K151" i="14"/>
  <c r="J151" i="14"/>
  <c r="O150" i="14"/>
  <c r="N150" i="14"/>
  <c r="M150" i="14"/>
  <c r="L150" i="14"/>
  <c r="K150" i="14"/>
  <c r="J150" i="14"/>
  <c r="O149" i="14"/>
  <c r="N149" i="14"/>
  <c r="M149" i="14"/>
  <c r="L149" i="14"/>
  <c r="K149" i="14"/>
  <c r="J149" i="14"/>
  <c r="O148" i="14"/>
  <c r="N148" i="14"/>
  <c r="M148" i="14"/>
  <c r="L148" i="14"/>
  <c r="K148" i="14"/>
  <c r="J148" i="14"/>
  <c r="O147" i="14"/>
  <c r="N147" i="14"/>
  <c r="M147" i="14"/>
  <c r="L147" i="14"/>
  <c r="K147" i="14"/>
  <c r="J147" i="14"/>
  <c r="O146" i="14"/>
  <c r="N146" i="14"/>
  <c r="M146" i="14"/>
  <c r="L146" i="14"/>
  <c r="K146" i="14"/>
  <c r="J146" i="14"/>
  <c r="O145" i="14"/>
  <c r="N145" i="14"/>
  <c r="M145" i="14"/>
  <c r="L145" i="14"/>
  <c r="K145" i="14"/>
  <c r="J145" i="14"/>
  <c r="O144" i="14"/>
  <c r="N144" i="14"/>
  <c r="M144" i="14"/>
  <c r="L144" i="14"/>
  <c r="K144" i="14"/>
  <c r="J144" i="14"/>
  <c r="O143" i="14"/>
  <c r="N143" i="14"/>
  <c r="M143" i="14"/>
  <c r="L143" i="14"/>
  <c r="K143" i="14"/>
  <c r="J143" i="14"/>
  <c r="O142" i="14"/>
  <c r="N142" i="14"/>
  <c r="M142" i="14"/>
  <c r="L142" i="14"/>
  <c r="K142" i="14"/>
  <c r="J142" i="14"/>
  <c r="O141" i="14"/>
  <c r="N141" i="14"/>
  <c r="M141" i="14"/>
  <c r="L141" i="14"/>
  <c r="K141" i="14"/>
  <c r="J141" i="14"/>
  <c r="O140" i="14"/>
  <c r="N140" i="14"/>
  <c r="M140" i="14"/>
  <c r="L140" i="14"/>
  <c r="K140" i="14"/>
  <c r="J140" i="14"/>
  <c r="O139" i="14"/>
  <c r="N139" i="14"/>
  <c r="M139" i="14"/>
  <c r="L139" i="14"/>
  <c r="K139" i="14"/>
  <c r="J139" i="14"/>
  <c r="O138" i="14"/>
  <c r="N138" i="14"/>
  <c r="M138" i="14"/>
  <c r="L138" i="14"/>
  <c r="K138" i="14"/>
  <c r="J138" i="14"/>
  <c r="O137" i="14"/>
  <c r="N137" i="14"/>
  <c r="M137" i="14"/>
  <c r="L137" i="14"/>
  <c r="K137" i="14"/>
  <c r="J137" i="14"/>
  <c r="O136" i="14"/>
  <c r="N136" i="14"/>
  <c r="M136" i="14"/>
  <c r="L136" i="14"/>
  <c r="K136" i="14"/>
  <c r="J136" i="14"/>
  <c r="O135" i="14"/>
  <c r="N135" i="14"/>
  <c r="M135" i="14"/>
  <c r="L135" i="14"/>
  <c r="K135" i="14"/>
  <c r="J135" i="14"/>
  <c r="O134" i="14"/>
  <c r="N134" i="14"/>
  <c r="M134" i="14"/>
  <c r="L134" i="14"/>
  <c r="K134" i="14"/>
  <c r="J134" i="14"/>
  <c r="O133" i="14"/>
  <c r="N133" i="14"/>
  <c r="M133" i="14"/>
  <c r="L133" i="14"/>
  <c r="K133" i="14"/>
  <c r="J133" i="14"/>
  <c r="O132" i="14"/>
  <c r="N132" i="14"/>
  <c r="M132" i="14"/>
  <c r="L132" i="14"/>
  <c r="K132" i="14"/>
  <c r="J132" i="14"/>
  <c r="O131" i="14"/>
  <c r="N131" i="14"/>
  <c r="M131" i="14"/>
  <c r="L131" i="14"/>
  <c r="K131" i="14"/>
  <c r="J131" i="14"/>
  <c r="O130" i="14"/>
  <c r="N130" i="14"/>
  <c r="M130" i="14"/>
  <c r="L130" i="14"/>
  <c r="K130" i="14"/>
  <c r="J130" i="14"/>
  <c r="O129" i="14"/>
  <c r="N129" i="14"/>
  <c r="M129" i="14"/>
  <c r="L129" i="14"/>
  <c r="K129" i="14"/>
  <c r="J129" i="14"/>
  <c r="O128" i="14"/>
  <c r="N128" i="14"/>
  <c r="M128" i="14"/>
  <c r="L128" i="14"/>
  <c r="K128" i="14"/>
  <c r="J128" i="14"/>
  <c r="O127" i="14"/>
  <c r="N127" i="14"/>
  <c r="M127" i="14"/>
  <c r="L127" i="14"/>
  <c r="K127" i="14"/>
  <c r="J127" i="14"/>
  <c r="O126" i="14"/>
  <c r="N126" i="14"/>
  <c r="M126" i="14"/>
  <c r="L126" i="14"/>
  <c r="K126" i="14"/>
  <c r="J126" i="14"/>
  <c r="O125" i="14"/>
  <c r="N125" i="14"/>
  <c r="M125" i="14"/>
  <c r="L125" i="14"/>
  <c r="K125" i="14"/>
  <c r="J125" i="14"/>
  <c r="O124" i="14"/>
  <c r="N124" i="14"/>
  <c r="M124" i="14"/>
  <c r="L124" i="14"/>
  <c r="K124" i="14"/>
  <c r="J124" i="14"/>
  <c r="O123" i="14"/>
  <c r="N123" i="14"/>
  <c r="M123" i="14"/>
  <c r="L123" i="14"/>
  <c r="K123" i="14"/>
  <c r="J123" i="14"/>
  <c r="O122" i="14"/>
  <c r="N122" i="14"/>
  <c r="M122" i="14"/>
  <c r="L122" i="14"/>
  <c r="K122" i="14"/>
  <c r="J122" i="14"/>
  <c r="O121" i="14"/>
  <c r="N121" i="14"/>
  <c r="M121" i="14"/>
  <c r="L121" i="14"/>
  <c r="K121" i="14"/>
  <c r="J121" i="14"/>
  <c r="O120" i="14"/>
  <c r="N120" i="14"/>
  <c r="M120" i="14"/>
  <c r="L120" i="14"/>
  <c r="K120" i="14"/>
  <c r="J120" i="14"/>
  <c r="O119" i="14"/>
  <c r="N119" i="14"/>
  <c r="M119" i="14"/>
  <c r="L119" i="14"/>
  <c r="K119" i="14"/>
  <c r="J119" i="14"/>
  <c r="O118" i="14"/>
  <c r="N118" i="14"/>
  <c r="M118" i="14"/>
  <c r="L118" i="14"/>
  <c r="K118" i="14"/>
  <c r="J118" i="14"/>
  <c r="O117" i="14"/>
  <c r="N117" i="14"/>
  <c r="M117" i="14"/>
  <c r="L117" i="14"/>
  <c r="K117" i="14"/>
  <c r="J117" i="14"/>
  <c r="O116" i="14"/>
  <c r="N116" i="14"/>
  <c r="M116" i="14"/>
  <c r="L116" i="14"/>
  <c r="K116" i="14"/>
  <c r="J116" i="14"/>
  <c r="O115" i="14"/>
  <c r="N115" i="14"/>
  <c r="M115" i="14"/>
  <c r="L115" i="14"/>
  <c r="K115" i="14"/>
  <c r="J115" i="14"/>
  <c r="O114" i="14"/>
  <c r="N114" i="14"/>
  <c r="M114" i="14"/>
  <c r="L114" i="14"/>
  <c r="K114" i="14"/>
  <c r="J114" i="14"/>
  <c r="O113" i="14"/>
  <c r="N113" i="14"/>
  <c r="M113" i="14"/>
  <c r="L113" i="14"/>
  <c r="K113" i="14"/>
  <c r="J113" i="14"/>
  <c r="O112" i="14"/>
  <c r="N112" i="14"/>
  <c r="M112" i="14"/>
  <c r="L112" i="14"/>
  <c r="K112" i="14"/>
  <c r="J112" i="14"/>
  <c r="O111" i="14"/>
  <c r="N111" i="14"/>
  <c r="M111" i="14"/>
  <c r="L111" i="14"/>
  <c r="K111" i="14"/>
  <c r="J111" i="14"/>
  <c r="O110" i="14"/>
  <c r="N110" i="14"/>
  <c r="M110" i="14"/>
  <c r="L110" i="14"/>
  <c r="K110" i="14"/>
  <c r="J110" i="14"/>
  <c r="O109" i="14"/>
  <c r="N109" i="14"/>
  <c r="M109" i="14"/>
  <c r="L109" i="14"/>
  <c r="K109" i="14"/>
  <c r="J109" i="14"/>
  <c r="O108" i="14"/>
  <c r="N108" i="14"/>
  <c r="M108" i="14"/>
  <c r="L108" i="14"/>
  <c r="K108" i="14"/>
  <c r="J108" i="14"/>
  <c r="O107" i="14"/>
  <c r="N107" i="14"/>
  <c r="M107" i="14"/>
  <c r="L107" i="14"/>
  <c r="K107" i="14"/>
  <c r="J107" i="14"/>
  <c r="O106" i="14"/>
  <c r="N106" i="14"/>
  <c r="M106" i="14"/>
  <c r="L106" i="14"/>
  <c r="K106" i="14"/>
  <c r="J106" i="14"/>
  <c r="O105" i="14"/>
  <c r="N105" i="14"/>
  <c r="M105" i="14"/>
  <c r="L105" i="14"/>
  <c r="K105" i="14"/>
  <c r="J105" i="14"/>
  <c r="O104" i="14"/>
  <c r="N104" i="14"/>
  <c r="M104" i="14"/>
  <c r="L104" i="14"/>
  <c r="K104" i="14"/>
  <c r="J104" i="14"/>
  <c r="O103" i="14"/>
  <c r="N103" i="14"/>
  <c r="M103" i="14"/>
  <c r="L103" i="14"/>
  <c r="K103" i="14"/>
  <c r="J103" i="14"/>
  <c r="O102" i="14"/>
  <c r="N102" i="14"/>
  <c r="M102" i="14"/>
  <c r="L102" i="14"/>
  <c r="K102" i="14"/>
  <c r="J102" i="14"/>
  <c r="O101" i="14"/>
  <c r="N101" i="14"/>
  <c r="M101" i="14"/>
  <c r="L101" i="14"/>
  <c r="K101" i="14"/>
  <c r="J101" i="14"/>
  <c r="O100" i="14"/>
  <c r="N100" i="14"/>
  <c r="M100" i="14"/>
  <c r="L100" i="14"/>
  <c r="K100" i="14"/>
  <c r="J100" i="14"/>
  <c r="O99" i="14"/>
  <c r="N99" i="14"/>
  <c r="M99" i="14"/>
  <c r="L99" i="14"/>
  <c r="K99" i="14"/>
  <c r="J99" i="14"/>
  <c r="O98" i="14"/>
  <c r="N98" i="14"/>
  <c r="M98" i="14"/>
  <c r="L98" i="14"/>
  <c r="K98" i="14"/>
  <c r="J98" i="14"/>
  <c r="O97" i="14"/>
  <c r="N97" i="14"/>
  <c r="M97" i="14"/>
  <c r="L97" i="14"/>
  <c r="K97" i="14"/>
  <c r="J97" i="14"/>
  <c r="O96" i="14"/>
  <c r="N96" i="14"/>
  <c r="M96" i="14"/>
  <c r="L96" i="14"/>
  <c r="K96" i="14"/>
  <c r="J96" i="14"/>
  <c r="O95" i="14"/>
  <c r="N95" i="14"/>
  <c r="M95" i="14"/>
  <c r="L95" i="14"/>
  <c r="K95" i="14"/>
  <c r="J95" i="14"/>
  <c r="O94" i="14"/>
  <c r="N94" i="14"/>
  <c r="M94" i="14"/>
  <c r="L94" i="14"/>
  <c r="K94" i="14"/>
  <c r="J94" i="14"/>
  <c r="O93" i="14"/>
  <c r="N93" i="14"/>
  <c r="M93" i="14"/>
  <c r="L93" i="14"/>
  <c r="K93" i="14"/>
  <c r="J93" i="14"/>
  <c r="O92" i="14"/>
  <c r="N92" i="14"/>
  <c r="M92" i="14"/>
  <c r="L92" i="14"/>
  <c r="K92" i="14"/>
  <c r="J92" i="14"/>
  <c r="O91" i="14"/>
  <c r="N91" i="14"/>
  <c r="M91" i="14"/>
  <c r="L91" i="14"/>
  <c r="K91" i="14"/>
  <c r="J91" i="14"/>
  <c r="O90" i="14"/>
  <c r="N90" i="14"/>
  <c r="M90" i="14"/>
  <c r="L90" i="14"/>
  <c r="K90" i="14"/>
  <c r="J90" i="14"/>
  <c r="O89" i="14"/>
  <c r="N89" i="14"/>
  <c r="M89" i="14"/>
  <c r="L89" i="14"/>
  <c r="K89" i="14"/>
  <c r="J89" i="14"/>
  <c r="O88" i="14"/>
  <c r="N88" i="14"/>
  <c r="M88" i="14"/>
  <c r="L88" i="14"/>
  <c r="K88" i="14"/>
  <c r="J88" i="14"/>
  <c r="O87" i="14"/>
  <c r="N87" i="14"/>
  <c r="M87" i="14"/>
  <c r="L87" i="14"/>
  <c r="K87" i="14"/>
  <c r="J87" i="14"/>
  <c r="O86" i="14"/>
  <c r="N86" i="14"/>
  <c r="M86" i="14"/>
  <c r="L86" i="14"/>
  <c r="K86" i="14"/>
  <c r="J86" i="14"/>
  <c r="O85" i="14"/>
  <c r="N85" i="14"/>
  <c r="M85" i="14"/>
  <c r="L85" i="14"/>
  <c r="K85" i="14"/>
  <c r="J85" i="14"/>
  <c r="O84" i="14"/>
  <c r="N84" i="14"/>
  <c r="M84" i="14"/>
  <c r="L84" i="14"/>
  <c r="K84" i="14"/>
  <c r="J84" i="14"/>
  <c r="O83" i="14"/>
  <c r="N83" i="14"/>
  <c r="M83" i="14"/>
  <c r="L83" i="14"/>
  <c r="K83" i="14"/>
  <c r="J83" i="14"/>
  <c r="O82" i="14"/>
  <c r="N82" i="14"/>
  <c r="M82" i="14"/>
  <c r="L82" i="14"/>
  <c r="K82" i="14"/>
  <c r="J82" i="14"/>
  <c r="O81" i="14"/>
  <c r="N81" i="14"/>
  <c r="M81" i="14"/>
  <c r="L81" i="14"/>
  <c r="K81" i="14"/>
  <c r="J81" i="14"/>
  <c r="O80" i="14"/>
  <c r="N80" i="14"/>
  <c r="M80" i="14"/>
  <c r="L80" i="14"/>
  <c r="K80" i="14"/>
  <c r="J80" i="14"/>
  <c r="O79" i="14"/>
  <c r="N79" i="14"/>
  <c r="M79" i="14"/>
  <c r="L79" i="14"/>
  <c r="K79" i="14"/>
  <c r="J79" i="14"/>
  <c r="O78" i="14"/>
  <c r="N78" i="14"/>
  <c r="M78" i="14"/>
  <c r="L78" i="14"/>
  <c r="K78" i="14"/>
  <c r="J78" i="14"/>
  <c r="O77" i="14"/>
  <c r="N77" i="14"/>
  <c r="M77" i="14"/>
  <c r="L77" i="14"/>
  <c r="K77" i="14"/>
  <c r="J77" i="14"/>
  <c r="O76" i="14"/>
  <c r="N76" i="14"/>
  <c r="M76" i="14"/>
  <c r="L76" i="14"/>
  <c r="K76" i="14"/>
  <c r="J76" i="14"/>
  <c r="O75" i="14"/>
  <c r="N75" i="14"/>
  <c r="M75" i="14"/>
  <c r="L75" i="14"/>
  <c r="K75" i="14"/>
  <c r="J75" i="14"/>
  <c r="O74" i="14"/>
  <c r="N74" i="14"/>
  <c r="M74" i="14"/>
  <c r="L74" i="14"/>
  <c r="K74" i="14"/>
  <c r="J74" i="14"/>
  <c r="O73" i="14"/>
  <c r="N73" i="14"/>
  <c r="M73" i="14"/>
  <c r="L73" i="14"/>
  <c r="K73" i="14"/>
  <c r="J73" i="14"/>
  <c r="O72" i="14"/>
  <c r="N72" i="14"/>
  <c r="M72" i="14"/>
  <c r="L72" i="14"/>
  <c r="K72" i="14"/>
  <c r="J72" i="14"/>
  <c r="O71" i="14"/>
  <c r="N71" i="14"/>
  <c r="M71" i="14"/>
  <c r="L71" i="14"/>
  <c r="K71" i="14"/>
  <c r="J71" i="14"/>
  <c r="O70" i="14"/>
  <c r="N70" i="14"/>
  <c r="M70" i="14"/>
  <c r="L70" i="14"/>
  <c r="K70" i="14"/>
  <c r="J70" i="14"/>
  <c r="O69" i="14"/>
  <c r="N69" i="14"/>
  <c r="M69" i="14"/>
  <c r="L69" i="14"/>
  <c r="K69" i="14"/>
  <c r="J69" i="14"/>
  <c r="O68" i="14"/>
  <c r="N68" i="14"/>
  <c r="M68" i="14"/>
  <c r="L68" i="14"/>
  <c r="K68" i="14"/>
  <c r="J68" i="14"/>
  <c r="O67" i="14"/>
  <c r="N67" i="14"/>
  <c r="M67" i="14"/>
  <c r="L67" i="14"/>
  <c r="K67" i="14"/>
  <c r="J67" i="14"/>
  <c r="O66" i="14"/>
  <c r="N66" i="14"/>
  <c r="M66" i="14"/>
  <c r="L66" i="14"/>
  <c r="K66" i="14"/>
  <c r="J66" i="14"/>
  <c r="O65" i="14"/>
  <c r="N65" i="14"/>
  <c r="M65" i="14"/>
  <c r="L65" i="14"/>
  <c r="K65" i="14"/>
  <c r="J65" i="14"/>
  <c r="O64" i="14"/>
  <c r="N64" i="14"/>
  <c r="M64" i="14"/>
  <c r="L64" i="14"/>
  <c r="K64" i="14"/>
  <c r="J64" i="14"/>
  <c r="O63" i="14"/>
  <c r="N63" i="14"/>
  <c r="M63" i="14"/>
  <c r="L63" i="14"/>
  <c r="K63" i="14"/>
  <c r="J63" i="14"/>
  <c r="O62" i="14"/>
  <c r="N62" i="14"/>
  <c r="M62" i="14"/>
  <c r="L62" i="14"/>
  <c r="K62" i="14"/>
  <c r="J62" i="14"/>
  <c r="O61" i="14"/>
  <c r="N61" i="14"/>
  <c r="M61" i="14"/>
  <c r="L61" i="14"/>
  <c r="K61" i="14"/>
  <c r="J61" i="14"/>
  <c r="O60" i="14"/>
  <c r="N60" i="14"/>
  <c r="M60" i="14"/>
  <c r="L60" i="14"/>
  <c r="K60" i="14"/>
  <c r="J60" i="14"/>
  <c r="O59" i="14"/>
  <c r="N59" i="14"/>
  <c r="M59" i="14"/>
  <c r="L59" i="14"/>
  <c r="K59" i="14"/>
  <c r="J59" i="14"/>
  <c r="O58" i="14"/>
  <c r="N58" i="14"/>
  <c r="M58" i="14"/>
  <c r="L58" i="14"/>
  <c r="K58" i="14"/>
  <c r="J58" i="14"/>
  <c r="O57" i="14"/>
  <c r="N57" i="14"/>
  <c r="M57" i="14"/>
  <c r="L57" i="14"/>
  <c r="K57" i="14"/>
  <c r="J57" i="14"/>
  <c r="O56" i="14"/>
  <c r="N56" i="14"/>
  <c r="M56" i="14"/>
  <c r="L56" i="14"/>
  <c r="K56" i="14"/>
  <c r="J56" i="14"/>
  <c r="O55" i="14"/>
  <c r="N55" i="14"/>
  <c r="M55" i="14"/>
  <c r="L55" i="14"/>
  <c r="K55" i="14"/>
  <c r="J55" i="14"/>
  <c r="O54" i="14"/>
  <c r="N54" i="14"/>
  <c r="M54" i="14"/>
  <c r="L54" i="14"/>
  <c r="K54" i="14"/>
  <c r="J54" i="14"/>
  <c r="O53" i="14"/>
  <c r="N53" i="14"/>
  <c r="M53" i="14"/>
  <c r="L53" i="14"/>
  <c r="K53" i="14"/>
  <c r="J53" i="14"/>
  <c r="O52" i="14"/>
  <c r="N52" i="14"/>
  <c r="M52" i="14"/>
  <c r="L52" i="14"/>
  <c r="K52" i="14"/>
  <c r="J52" i="14"/>
  <c r="O51" i="14"/>
  <c r="N51" i="14"/>
  <c r="M51" i="14"/>
  <c r="L51" i="14"/>
  <c r="K51" i="14"/>
  <c r="J51" i="14"/>
  <c r="O50" i="14"/>
  <c r="N50" i="14"/>
  <c r="M50" i="14"/>
  <c r="L50" i="14"/>
  <c r="K50" i="14"/>
  <c r="J50" i="14"/>
  <c r="O49" i="14"/>
  <c r="N49" i="14"/>
  <c r="M49" i="14"/>
  <c r="L49" i="14"/>
  <c r="K49" i="14"/>
  <c r="J49" i="14"/>
  <c r="O48" i="14"/>
  <c r="N48" i="14"/>
  <c r="M48" i="14"/>
  <c r="L48" i="14"/>
  <c r="K48" i="14"/>
  <c r="J48" i="14"/>
  <c r="O47" i="14"/>
  <c r="N47" i="14"/>
  <c r="M47" i="14"/>
  <c r="L47" i="14"/>
  <c r="K47" i="14"/>
  <c r="J47" i="14"/>
  <c r="O46" i="14"/>
  <c r="N46" i="14"/>
  <c r="M46" i="14"/>
  <c r="L46" i="14"/>
  <c r="K46" i="14"/>
  <c r="J46" i="14"/>
  <c r="O45" i="14"/>
  <c r="N45" i="14"/>
  <c r="M45" i="14"/>
  <c r="L45" i="14"/>
  <c r="K45" i="14"/>
  <c r="J45" i="14"/>
  <c r="O44" i="14"/>
  <c r="N44" i="14"/>
  <c r="M44" i="14"/>
  <c r="L44" i="14"/>
  <c r="K44" i="14"/>
  <c r="J44" i="14"/>
  <c r="O43" i="14"/>
  <c r="N43" i="14"/>
  <c r="M43" i="14"/>
  <c r="L43" i="14"/>
  <c r="K43" i="14"/>
  <c r="J43" i="14"/>
  <c r="O42" i="14"/>
  <c r="N42" i="14"/>
  <c r="M42" i="14"/>
  <c r="L42" i="14"/>
  <c r="K42" i="14"/>
  <c r="J42" i="14"/>
  <c r="O41" i="14"/>
  <c r="N41" i="14"/>
  <c r="M41" i="14"/>
  <c r="L41" i="14"/>
  <c r="K41" i="14"/>
  <c r="J41" i="14"/>
  <c r="O40" i="14"/>
  <c r="N40" i="14"/>
  <c r="M40" i="14"/>
  <c r="L40" i="14"/>
  <c r="K40" i="14"/>
  <c r="J40" i="14"/>
  <c r="O39" i="14"/>
  <c r="N39" i="14"/>
  <c r="M39" i="14"/>
  <c r="L39" i="14"/>
  <c r="K39" i="14"/>
  <c r="J39" i="14"/>
  <c r="O38" i="14"/>
  <c r="N38" i="14"/>
  <c r="M38" i="14"/>
  <c r="L38" i="14"/>
  <c r="K38" i="14"/>
  <c r="J38" i="14"/>
  <c r="O37" i="14"/>
  <c r="N37" i="14"/>
  <c r="M37" i="14"/>
  <c r="L37" i="14"/>
  <c r="K37" i="14"/>
  <c r="J37" i="14"/>
  <c r="O36" i="14"/>
  <c r="N36" i="14"/>
  <c r="M36" i="14"/>
  <c r="L36" i="14"/>
  <c r="K36" i="14"/>
  <c r="J36" i="14"/>
  <c r="O35" i="14"/>
  <c r="N35" i="14"/>
  <c r="M35" i="14"/>
  <c r="L35" i="14"/>
  <c r="K35" i="14"/>
  <c r="J35" i="14"/>
  <c r="O34" i="14"/>
  <c r="N34" i="14"/>
  <c r="M34" i="14"/>
  <c r="L34" i="14"/>
  <c r="K34" i="14"/>
  <c r="J34" i="14"/>
  <c r="O33" i="14"/>
  <c r="N33" i="14"/>
  <c r="M33" i="14"/>
  <c r="L33" i="14"/>
  <c r="K33" i="14"/>
  <c r="J33" i="14"/>
  <c r="O32" i="14"/>
  <c r="N32" i="14"/>
  <c r="M32" i="14"/>
  <c r="L32" i="14"/>
  <c r="K32" i="14"/>
  <c r="J32" i="14"/>
  <c r="O31" i="14"/>
  <c r="N31" i="14"/>
  <c r="M31" i="14"/>
  <c r="L31" i="14"/>
  <c r="K31" i="14"/>
  <c r="J31" i="14"/>
  <c r="O30" i="14"/>
  <c r="N30" i="14"/>
  <c r="M30" i="14"/>
  <c r="L30" i="14"/>
  <c r="K30" i="14"/>
  <c r="J30" i="14"/>
  <c r="O29" i="14"/>
  <c r="N29" i="14"/>
  <c r="M29" i="14"/>
  <c r="L29" i="14"/>
  <c r="K29" i="14"/>
  <c r="J29" i="14"/>
  <c r="O28" i="14"/>
  <c r="N28" i="14"/>
  <c r="M28" i="14"/>
  <c r="L28" i="14"/>
  <c r="K28" i="14"/>
  <c r="J28" i="14"/>
  <c r="O27" i="14"/>
  <c r="N27" i="14"/>
  <c r="M27" i="14"/>
  <c r="L27" i="14"/>
  <c r="K27" i="14"/>
  <c r="J27" i="14"/>
  <c r="O26" i="14"/>
  <c r="N26" i="14"/>
  <c r="M26" i="14"/>
  <c r="L26" i="14"/>
  <c r="K26" i="14"/>
  <c r="J26" i="14"/>
  <c r="O25" i="14"/>
  <c r="N25" i="14"/>
  <c r="M25" i="14"/>
  <c r="L25" i="14"/>
  <c r="K25" i="14"/>
  <c r="J25" i="14"/>
  <c r="O24" i="14"/>
  <c r="N24" i="14"/>
  <c r="M24" i="14"/>
  <c r="L24" i="14"/>
  <c r="K24" i="14"/>
  <c r="J24" i="14"/>
  <c r="O23" i="14"/>
  <c r="N23" i="14"/>
  <c r="M23" i="14"/>
  <c r="L23" i="14"/>
  <c r="K23" i="14"/>
  <c r="J23" i="14"/>
  <c r="O22" i="14"/>
  <c r="N22" i="14"/>
  <c r="M22" i="14"/>
  <c r="L22" i="14"/>
  <c r="K22" i="14"/>
  <c r="J22" i="14"/>
  <c r="O21" i="14"/>
  <c r="N21" i="14"/>
  <c r="M21" i="14"/>
  <c r="L21" i="14"/>
  <c r="K21" i="14"/>
  <c r="J21" i="14"/>
  <c r="O20" i="14"/>
  <c r="N20" i="14"/>
  <c r="M20" i="14"/>
  <c r="L20" i="14"/>
  <c r="K20" i="14"/>
  <c r="J20" i="14"/>
  <c r="O19" i="14"/>
  <c r="N19" i="14"/>
  <c r="M19" i="14"/>
  <c r="L19" i="14"/>
  <c r="K19" i="14"/>
  <c r="J19" i="14"/>
  <c r="O18" i="14"/>
  <c r="N18" i="14"/>
  <c r="M18" i="14"/>
  <c r="L18" i="14"/>
  <c r="K18" i="14"/>
  <c r="J18" i="14"/>
  <c r="O17" i="14"/>
  <c r="N17" i="14"/>
  <c r="M17" i="14"/>
  <c r="L17" i="14"/>
  <c r="K17" i="14"/>
  <c r="J17" i="14"/>
  <c r="O16" i="14"/>
  <c r="N16" i="14"/>
  <c r="M16" i="14"/>
  <c r="L16" i="14"/>
  <c r="K16" i="14"/>
  <c r="J16" i="14"/>
  <c r="O15" i="14"/>
  <c r="N15" i="14"/>
  <c r="M15" i="14"/>
  <c r="L15" i="14"/>
  <c r="K15" i="14"/>
  <c r="J15" i="14"/>
  <c r="O14" i="14"/>
  <c r="N14" i="14"/>
  <c r="M14" i="14"/>
  <c r="L14" i="14"/>
  <c r="K14" i="14"/>
  <c r="J14" i="14"/>
  <c r="O13" i="14"/>
  <c r="N13" i="14"/>
  <c r="M13" i="14"/>
  <c r="L13" i="14"/>
  <c r="K13" i="14"/>
  <c r="J13" i="14"/>
  <c r="O12" i="14"/>
  <c r="N12" i="14"/>
  <c r="M12" i="14"/>
  <c r="L12" i="14"/>
  <c r="K12" i="14"/>
  <c r="J12" i="14"/>
  <c r="O11" i="14"/>
  <c r="N11" i="14"/>
  <c r="M11" i="14"/>
  <c r="L11" i="14"/>
  <c r="K11" i="14"/>
  <c r="J11" i="14"/>
  <c r="O10" i="14"/>
  <c r="N10" i="14"/>
  <c r="M10" i="14"/>
  <c r="L10" i="14"/>
  <c r="K10" i="14"/>
  <c r="J10" i="14"/>
  <c r="O9" i="14"/>
  <c r="N9" i="14"/>
  <c r="M9" i="14"/>
  <c r="L9" i="14"/>
  <c r="K9" i="14"/>
  <c r="J9" i="14"/>
  <c r="O8" i="14"/>
  <c r="N8" i="14"/>
  <c r="M8" i="14"/>
  <c r="L8" i="14"/>
  <c r="K8" i="14"/>
  <c r="J8" i="14"/>
  <c r="O7" i="14"/>
  <c r="N7" i="14"/>
  <c r="M7" i="14"/>
  <c r="L7" i="14"/>
  <c r="K7" i="14"/>
  <c r="J7" i="14"/>
  <c r="O6" i="14"/>
  <c r="N6" i="14"/>
  <c r="M6" i="14"/>
  <c r="L6" i="14"/>
  <c r="K6" i="14"/>
  <c r="J6" i="14"/>
  <c r="O5" i="14"/>
  <c r="N5" i="14"/>
  <c r="M5" i="14"/>
  <c r="L5" i="14"/>
  <c r="K5" i="14"/>
  <c r="J5" i="14"/>
  <c r="O4" i="14"/>
  <c r="N4" i="14"/>
  <c r="M4" i="14"/>
  <c r="L4" i="14"/>
  <c r="K4" i="14"/>
  <c r="J4" i="14"/>
  <c r="O3" i="14"/>
  <c r="N3" i="14"/>
  <c r="M3" i="14"/>
  <c r="L3" i="14"/>
  <c r="K3" i="14"/>
  <c r="J3" i="14"/>
  <c r="C39" i="55"/>
  <c r="C38" i="55"/>
  <c r="C37" i="55"/>
  <c r="C36" i="55"/>
  <c r="C35" i="55"/>
  <c r="C34" i="55"/>
  <c r="C33" i="55"/>
  <c r="C32" i="55"/>
  <c r="C31" i="55"/>
  <c r="C30" i="55"/>
  <c r="C29" i="55"/>
  <c r="C28" i="55"/>
  <c r="S16" i="55"/>
  <c r="R16" i="55"/>
  <c r="Q16" i="55"/>
  <c r="P16" i="55"/>
  <c r="O16" i="55"/>
  <c r="S15" i="55"/>
  <c r="R15" i="55"/>
  <c r="Q15" i="55"/>
  <c r="P15" i="55"/>
  <c r="O15" i="55"/>
  <c r="S14" i="55"/>
  <c r="R14" i="55"/>
  <c r="Q14" i="55"/>
  <c r="P14" i="55"/>
  <c r="O14" i="55"/>
  <c r="S13" i="55"/>
  <c r="R13" i="55"/>
  <c r="Q13" i="55"/>
  <c r="P13" i="55"/>
  <c r="O13" i="55"/>
  <c r="S12" i="55"/>
  <c r="R12" i="55"/>
  <c r="Q12" i="55"/>
  <c r="P12" i="55"/>
  <c r="O12" i="55"/>
  <c r="S11" i="55"/>
  <c r="R11" i="55"/>
  <c r="Q11" i="55"/>
  <c r="P11" i="55"/>
  <c r="O11" i="55"/>
  <c r="S10" i="55"/>
  <c r="R10" i="55"/>
  <c r="Q10" i="55"/>
  <c r="P10" i="55"/>
  <c r="O10" i="55"/>
  <c r="S9" i="55"/>
  <c r="R9" i="55"/>
  <c r="Q9" i="55"/>
  <c r="P9" i="55"/>
  <c r="O9" i="55"/>
  <c r="S8" i="55"/>
  <c r="R8" i="55"/>
  <c r="Q8" i="55"/>
  <c r="P8" i="55"/>
  <c r="O8" i="55"/>
  <c r="S7" i="55"/>
  <c r="R7" i="55"/>
  <c r="Q7" i="55"/>
  <c r="P7" i="55"/>
  <c r="O7" i="55"/>
  <c r="S6" i="55"/>
  <c r="R6" i="55"/>
  <c r="Q6" i="55"/>
  <c r="P6" i="55"/>
  <c r="O6" i="55"/>
  <c r="S5" i="55"/>
  <c r="R5" i="55"/>
  <c r="Q5" i="55"/>
  <c r="P5" i="55"/>
  <c r="O5" i="55"/>
  <c r="D9" i="2"/>
  <c r="C9" i="2"/>
  <c r="B9" i="2"/>
  <c r="A9" i="2"/>
  <c r="U30" i="11"/>
  <c r="T30" i="11"/>
  <c r="S30" i="11"/>
  <c r="R30" i="11"/>
  <c r="Q30" i="11"/>
  <c r="P30" i="11"/>
  <c r="O30" i="11"/>
  <c r="N30" i="11"/>
  <c r="M30" i="11"/>
  <c r="L30" i="11"/>
  <c r="K30" i="11"/>
  <c r="F30" i="11"/>
  <c r="E30" i="11"/>
  <c r="D30" i="11"/>
  <c r="C30" i="11"/>
  <c r="B30" i="11"/>
  <c r="U29" i="11"/>
  <c r="T29" i="11"/>
  <c r="S29" i="11"/>
  <c r="R29" i="11"/>
  <c r="Q29" i="11"/>
  <c r="P29" i="11"/>
  <c r="O29" i="11"/>
  <c r="N29" i="11"/>
  <c r="M29" i="11"/>
  <c r="L29" i="11"/>
  <c r="K29" i="11"/>
  <c r="F29" i="11"/>
  <c r="E29" i="11"/>
  <c r="D29" i="11"/>
  <c r="C29" i="11"/>
  <c r="B29" i="11"/>
  <c r="U28" i="11"/>
  <c r="T28" i="11"/>
  <c r="S28" i="11"/>
  <c r="R28" i="11"/>
  <c r="Q28" i="11"/>
  <c r="P28" i="11"/>
  <c r="O28" i="11"/>
  <c r="N28" i="11"/>
  <c r="M28" i="11"/>
  <c r="L28" i="11"/>
  <c r="K28" i="11"/>
  <c r="F28" i="11"/>
  <c r="E28" i="11"/>
  <c r="D28" i="11"/>
  <c r="C28" i="11"/>
  <c r="B28" i="11"/>
  <c r="U27" i="11"/>
  <c r="T27" i="11"/>
  <c r="S27" i="11"/>
  <c r="R27" i="11"/>
  <c r="Q27" i="11"/>
  <c r="P27" i="11"/>
  <c r="O27" i="11"/>
  <c r="N27" i="11"/>
  <c r="M27" i="11"/>
  <c r="L27" i="11"/>
  <c r="K27" i="11"/>
  <c r="F27" i="11"/>
  <c r="E27" i="11"/>
  <c r="D27" i="11"/>
  <c r="C27" i="11"/>
  <c r="B27" i="11"/>
  <c r="U26" i="11"/>
  <c r="T26" i="11"/>
  <c r="S26" i="11"/>
  <c r="R26" i="11"/>
  <c r="Q26" i="11"/>
  <c r="P26" i="11"/>
  <c r="O26" i="11"/>
  <c r="N26" i="11"/>
  <c r="M26" i="11"/>
  <c r="L26" i="11"/>
  <c r="K26" i="11"/>
  <c r="F26" i="11"/>
  <c r="E26" i="11"/>
  <c r="D26" i="11"/>
  <c r="C26" i="11"/>
  <c r="B26" i="11"/>
  <c r="U25" i="11"/>
  <c r="T25" i="11"/>
  <c r="S25" i="11"/>
  <c r="R25" i="11"/>
  <c r="Q25" i="11"/>
  <c r="P25" i="11"/>
  <c r="O25" i="11"/>
  <c r="N25" i="11"/>
  <c r="M25" i="11"/>
  <c r="L25" i="11"/>
  <c r="K25" i="11"/>
  <c r="F25" i="11"/>
  <c r="E25" i="11"/>
  <c r="D25" i="11"/>
  <c r="C25" i="11"/>
  <c r="B25" i="11"/>
  <c r="U24" i="11"/>
  <c r="T24" i="11"/>
  <c r="S24" i="11"/>
  <c r="R24" i="11"/>
  <c r="Q24" i="11"/>
  <c r="P24" i="11"/>
  <c r="O24" i="11"/>
  <c r="N24" i="11"/>
  <c r="M24" i="11"/>
  <c r="L24" i="11"/>
  <c r="K24" i="11"/>
  <c r="F24" i="11"/>
  <c r="E24" i="11"/>
  <c r="D24" i="11"/>
  <c r="C24" i="11"/>
  <c r="B24" i="11"/>
  <c r="F22" i="11"/>
  <c r="E22" i="11"/>
  <c r="D22" i="11"/>
  <c r="C22" i="11"/>
  <c r="B22" i="11"/>
  <c r="F21" i="11"/>
  <c r="E21" i="11"/>
  <c r="D21" i="11"/>
  <c r="C21" i="11"/>
  <c r="B21" i="11"/>
  <c r="F20" i="11"/>
  <c r="E20" i="11"/>
  <c r="D20" i="11"/>
  <c r="C20" i="11"/>
  <c r="B20" i="11"/>
  <c r="F23" i="11"/>
  <c r="W54" i="83"/>
  <c r="W53" i="83"/>
  <c r="E9" i="2" l="1"/>
  <c r="A11" i="2" s="1"/>
  <c r="B11" i="2"/>
  <c r="C11" i="2"/>
  <c r="D11" i="2"/>
  <c r="I29" i="11"/>
  <c r="I25" i="11"/>
  <c r="I28" i="11"/>
  <c r="I24" i="11"/>
  <c r="I31" i="11"/>
  <c r="I27" i="11"/>
  <c r="I23" i="11"/>
  <c r="I30" i="11"/>
  <c r="I26" i="11"/>
  <c r="J28" i="11"/>
  <c r="J24" i="11"/>
  <c r="J31" i="11"/>
  <c r="J27" i="11"/>
  <c r="J23" i="11"/>
  <c r="J30" i="11"/>
  <c r="J26" i="11"/>
  <c r="J29" i="11"/>
  <c r="J25" i="11"/>
  <c r="F40" i="55"/>
  <c r="D34" i="55"/>
  <c r="E35" i="55"/>
  <c r="B23" i="11"/>
  <c r="C23" i="11"/>
  <c r="O23" i="11"/>
  <c r="H40" i="51"/>
  <c r="E23" i="11"/>
  <c r="Y16" i="7"/>
  <c r="E29" i="55"/>
  <c r="E37" i="55"/>
  <c r="D30" i="55"/>
  <c r="E33" i="55"/>
  <c r="N23" i="11"/>
  <c r="P23" i="11"/>
  <c r="D28" i="55"/>
  <c r="D36" i="55"/>
  <c r="R23" i="11"/>
  <c r="E34" i="55"/>
  <c r="E28" i="55"/>
  <c r="D35" i="55"/>
  <c r="E36" i="55"/>
  <c r="D38" i="55"/>
  <c r="D29" i="55"/>
  <c r="E30" i="55"/>
  <c r="D37" i="55"/>
  <c r="E38" i="55"/>
  <c r="D33" i="55"/>
  <c r="T23" i="11"/>
  <c r="M23" i="11"/>
  <c r="E31" i="55"/>
  <c r="E39" i="55"/>
  <c r="H19" i="51"/>
  <c r="H20" i="51"/>
  <c r="K23" i="11"/>
  <c r="D32" i="55"/>
  <c r="L23" i="11"/>
  <c r="D23" i="11"/>
  <c r="D31" i="55"/>
  <c r="E32" i="55"/>
  <c r="D39" i="55"/>
  <c r="U23" i="11"/>
  <c r="S23" i="11"/>
  <c r="Q23" i="11"/>
  <c r="Y42" i="83"/>
  <c r="X42" i="83"/>
  <c r="W42" i="83"/>
  <c r="V42" i="83"/>
  <c r="U42" i="83"/>
  <c r="T42" i="83"/>
  <c r="S42" i="83"/>
  <c r="R42" i="83"/>
  <c r="Q42" i="83"/>
  <c r="P42" i="83"/>
  <c r="Y41" i="83"/>
  <c r="X41" i="83"/>
  <c r="W41" i="83"/>
  <c r="V41" i="83"/>
  <c r="U41" i="83"/>
  <c r="T41" i="83"/>
  <c r="S41" i="83"/>
  <c r="R41" i="83"/>
  <c r="Q41" i="83"/>
  <c r="P41" i="83"/>
  <c r="Y40" i="83"/>
  <c r="X40" i="83"/>
  <c r="W40" i="83"/>
  <c r="V40" i="83"/>
  <c r="U40" i="83"/>
  <c r="T40" i="83"/>
  <c r="S40" i="83"/>
  <c r="R40" i="83"/>
  <c r="Q40" i="83"/>
  <c r="P40" i="83"/>
  <c r="Y39" i="83"/>
  <c r="X39" i="83"/>
  <c r="W39" i="83"/>
  <c r="V39" i="83"/>
  <c r="U39" i="83"/>
  <c r="T39" i="83"/>
  <c r="S39" i="83"/>
  <c r="R39" i="83"/>
  <c r="Q39" i="83"/>
  <c r="P39" i="83"/>
  <c r="Y38" i="83"/>
  <c r="X38" i="83"/>
  <c r="W38" i="83"/>
  <c r="V38" i="83"/>
  <c r="U38" i="83"/>
  <c r="T38" i="83"/>
  <c r="S38" i="83"/>
  <c r="R38" i="83"/>
  <c r="Q38" i="83"/>
  <c r="P38" i="83"/>
  <c r="Y37" i="83"/>
  <c r="X37" i="83"/>
  <c r="W37" i="83"/>
  <c r="V37" i="83"/>
  <c r="U37" i="83"/>
  <c r="T37" i="83"/>
  <c r="S37" i="83"/>
  <c r="R37" i="83"/>
  <c r="Q37" i="83"/>
  <c r="P37" i="83"/>
  <c r="Y36" i="83"/>
  <c r="X36" i="83"/>
  <c r="W36" i="83"/>
  <c r="V36" i="83"/>
  <c r="U36" i="83"/>
  <c r="T36" i="83"/>
  <c r="S36" i="83"/>
  <c r="R36" i="83"/>
  <c r="Q36" i="83"/>
  <c r="P36" i="83"/>
  <c r="Y35" i="83"/>
  <c r="X35" i="83"/>
  <c r="W35" i="83"/>
  <c r="V35" i="83"/>
  <c r="U35" i="83"/>
  <c r="T35" i="83"/>
  <c r="S35" i="83"/>
  <c r="R35" i="83"/>
  <c r="Q35" i="83"/>
  <c r="P35" i="83"/>
  <c r="Y34" i="83"/>
  <c r="X34" i="83"/>
  <c r="W34" i="83"/>
  <c r="V34" i="83"/>
  <c r="U34" i="83"/>
  <c r="T34" i="83"/>
  <c r="S34" i="83"/>
  <c r="R34" i="83"/>
  <c r="Q34" i="83"/>
  <c r="P34" i="83"/>
  <c r="Y33" i="83"/>
  <c r="X33" i="83"/>
  <c r="W33" i="83"/>
  <c r="V33" i="83"/>
  <c r="U33" i="83"/>
  <c r="T33" i="83"/>
  <c r="S33" i="83"/>
  <c r="R33" i="83"/>
  <c r="Q33" i="83"/>
  <c r="P33" i="83"/>
  <c r="Y32" i="83"/>
  <c r="X32" i="83"/>
  <c r="W32" i="83"/>
  <c r="V32" i="83"/>
  <c r="U32" i="83"/>
  <c r="T32" i="83"/>
  <c r="S32" i="83"/>
  <c r="R32" i="83"/>
  <c r="Q32" i="83"/>
  <c r="P32" i="83"/>
  <c r="Y31" i="83"/>
  <c r="X31" i="83"/>
  <c r="W31" i="83"/>
  <c r="V31" i="83"/>
  <c r="U31" i="83"/>
  <c r="T31" i="83"/>
  <c r="S31" i="83"/>
  <c r="R31" i="83"/>
  <c r="Q31" i="83"/>
  <c r="P31" i="83"/>
  <c r="Y30" i="83"/>
  <c r="X30" i="83"/>
  <c r="W30" i="83"/>
  <c r="V30" i="83"/>
  <c r="U30" i="83"/>
  <c r="T30" i="83"/>
  <c r="S30" i="83"/>
  <c r="R30" i="83"/>
  <c r="Q30" i="83"/>
  <c r="P30" i="83"/>
  <c r="Y20" i="83"/>
  <c r="X20" i="83"/>
  <c r="W20" i="83"/>
  <c r="V20" i="83"/>
  <c r="U20" i="83"/>
  <c r="T20" i="83"/>
  <c r="S20" i="83"/>
  <c r="R20" i="83"/>
  <c r="Q20" i="83"/>
  <c r="P20" i="83"/>
  <c r="M20" i="83"/>
  <c r="Z43" i="83" s="1"/>
  <c r="Y19" i="83"/>
  <c r="X19" i="83"/>
  <c r="W19" i="83"/>
  <c r="V19" i="83"/>
  <c r="U19" i="83"/>
  <c r="T19" i="83"/>
  <c r="S19" i="83"/>
  <c r="R19" i="83"/>
  <c r="Q19" i="83"/>
  <c r="P19" i="83"/>
  <c r="M19" i="83"/>
  <c r="Y18" i="83"/>
  <c r="X18" i="83"/>
  <c r="W18" i="83"/>
  <c r="V18" i="83"/>
  <c r="U18" i="83"/>
  <c r="T18" i="83"/>
  <c r="S18" i="83"/>
  <c r="R18" i="83"/>
  <c r="Q18" i="83"/>
  <c r="P18" i="83"/>
  <c r="M18" i="83"/>
  <c r="Y17" i="83"/>
  <c r="X17" i="83"/>
  <c r="W17" i="83"/>
  <c r="V17" i="83"/>
  <c r="U17" i="83"/>
  <c r="T17" i="83"/>
  <c r="S17" i="83"/>
  <c r="R17" i="83"/>
  <c r="Q17" i="83"/>
  <c r="P17" i="83"/>
  <c r="M17" i="83"/>
  <c r="Y16" i="83"/>
  <c r="X16" i="83"/>
  <c r="W16" i="83"/>
  <c r="V16" i="83"/>
  <c r="U16" i="83"/>
  <c r="T16" i="83"/>
  <c r="S16" i="83"/>
  <c r="R16" i="83"/>
  <c r="Q16" i="83"/>
  <c r="P16" i="83"/>
  <c r="M16" i="83"/>
  <c r="Y15" i="83"/>
  <c r="X15" i="83"/>
  <c r="W15" i="83"/>
  <c r="V15" i="83"/>
  <c r="U15" i="83"/>
  <c r="T15" i="83"/>
  <c r="S15" i="83"/>
  <c r="R15" i="83"/>
  <c r="Q15" i="83"/>
  <c r="P15" i="83"/>
  <c r="M15" i="83"/>
  <c r="Y14" i="83"/>
  <c r="X14" i="83"/>
  <c r="W14" i="83"/>
  <c r="V14" i="83"/>
  <c r="U14" i="83"/>
  <c r="T14" i="83"/>
  <c r="S14" i="83"/>
  <c r="R14" i="83"/>
  <c r="Q14" i="83"/>
  <c r="P14" i="83"/>
  <c r="M14" i="83"/>
  <c r="Y13" i="83"/>
  <c r="X13" i="83"/>
  <c r="W13" i="83"/>
  <c r="V13" i="83"/>
  <c r="U13" i="83"/>
  <c r="T13" i="83"/>
  <c r="S13" i="83"/>
  <c r="R13" i="83"/>
  <c r="Q13" i="83"/>
  <c r="P13" i="83"/>
  <c r="M13" i="83"/>
  <c r="Y12" i="83"/>
  <c r="X12" i="83"/>
  <c r="W12" i="83"/>
  <c r="V12" i="83"/>
  <c r="U12" i="83"/>
  <c r="T12" i="83"/>
  <c r="S12" i="83"/>
  <c r="R12" i="83"/>
  <c r="Q12" i="83"/>
  <c r="P12" i="83"/>
  <c r="M12" i="83"/>
  <c r="Y11" i="83"/>
  <c r="X11" i="83"/>
  <c r="W11" i="83"/>
  <c r="V11" i="83"/>
  <c r="U11" i="83"/>
  <c r="T11" i="83"/>
  <c r="S11" i="83"/>
  <c r="R11" i="83"/>
  <c r="Q11" i="83"/>
  <c r="P11" i="83"/>
  <c r="M11" i="83"/>
  <c r="Y10" i="83"/>
  <c r="X10" i="83"/>
  <c r="W10" i="83"/>
  <c r="V10" i="83"/>
  <c r="U10" i="83"/>
  <c r="T10" i="83"/>
  <c r="S10" i="83"/>
  <c r="R10" i="83"/>
  <c r="Q10" i="83"/>
  <c r="P10" i="83"/>
  <c r="M10" i="83"/>
  <c r="Y9" i="83"/>
  <c r="X9" i="83"/>
  <c r="W9" i="83"/>
  <c r="V9" i="83"/>
  <c r="U9" i="83"/>
  <c r="T9" i="83"/>
  <c r="S9" i="83"/>
  <c r="R9" i="83"/>
  <c r="Q9" i="83"/>
  <c r="P9" i="83"/>
  <c r="M9" i="83"/>
  <c r="Y8" i="83"/>
  <c r="X8" i="83"/>
  <c r="W8" i="83"/>
  <c r="V8" i="83"/>
  <c r="U8" i="83"/>
  <c r="T8" i="83"/>
  <c r="S8" i="83"/>
  <c r="R8" i="83"/>
  <c r="Q8" i="83"/>
  <c r="P8" i="83"/>
  <c r="M8" i="83"/>
  <c r="M7" i="83"/>
  <c r="O8" i="73"/>
  <c r="AG5" i="73" s="1"/>
  <c r="N8" i="73"/>
  <c r="AF6" i="73" s="1"/>
  <c r="M8" i="73"/>
  <c r="AE4" i="73" s="1"/>
  <c r="L8" i="73"/>
  <c r="AD7" i="73" s="1"/>
  <c r="K8" i="73"/>
  <c r="AC6" i="73" s="1"/>
  <c r="J8" i="73"/>
  <c r="AB3" i="73" s="1"/>
  <c r="I8" i="73"/>
  <c r="AA5" i="73" s="1"/>
  <c r="H8" i="73"/>
  <c r="Z6" i="73" s="1"/>
  <c r="G8" i="73"/>
  <c r="Y5" i="73" s="1"/>
  <c r="F8" i="73"/>
  <c r="X6" i="73" s="1"/>
  <c r="E8" i="73"/>
  <c r="W5" i="73" s="1"/>
  <c r="D8" i="73"/>
  <c r="V7" i="73" s="1"/>
  <c r="C8" i="73"/>
  <c r="U6" i="73" s="1"/>
  <c r="B8" i="73"/>
  <c r="T3" i="73" s="1"/>
  <c r="M9" i="15"/>
  <c r="L9" i="15"/>
  <c r="M8" i="15"/>
  <c r="L8" i="15"/>
  <c r="M7" i="15"/>
  <c r="L7" i="15"/>
  <c r="M6" i="15"/>
  <c r="L6" i="15"/>
  <c r="M5" i="15"/>
  <c r="L5" i="15"/>
  <c r="M4" i="15"/>
  <c r="L4" i="15"/>
  <c r="M3" i="15"/>
  <c r="L3" i="15"/>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Q8" i="3"/>
  <c r="L3" i="3"/>
  <c r="AG17" i="8"/>
  <c r="AF17" i="8"/>
  <c r="AE17" i="8"/>
  <c r="AD17" i="8"/>
  <c r="AC17" i="8"/>
  <c r="AB17" i="8"/>
  <c r="AA17" i="8"/>
  <c r="Z17" i="8"/>
  <c r="Y17" i="8"/>
  <c r="X17" i="8"/>
  <c r="AG16" i="8"/>
  <c r="AF16" i="8"/>
  <c r="AE16" i="8"/>
  <c r="AD16" i="8"/>
  <c r="AC16" i="8"/>
  <c r="AB16" i="8"/>
  <c r="AA16" i="8"/>
  <c r="Z16" i="8"/>
  <c r="Y16" i="8"/>
  <c r="X16" i="8"/>
  <c r="AG15" i="8"/>
  <c r="AF15" i="8"/>
  <c r="AE15" i="8"/>
  <c r="AD15" i="8"/>
  <c r="AC15" i="8"/>
  <c r="AB15" i="8"/>
  <c r="AA15" i="8"/>
  <c r="Z15" i="8"/>
  <c r="Y15" i="8"/>
  <c r="X15" i="8"/>
  <c r="AG14" i="8"/>
  <c r="AF14" i="8"/>
  <c r="AE14" i="8"/>
  <c r="AD14" i="8"/>
  <c r="AC14" i="8"/>
  <c r="AB14" i="8"/>
  <c r="AA14" i="8"/>
  <c r="Z14" i="8"/>
  <c r="Y14" i="8"/>
  <c r="X14" i="8"/>
  <c r="AG13" i="8"/>
  <c r="AF13" i="8"/>
  <c r="AE13" i="8"/>
  <c r="AD13" i="8"/>
  <c r="AC13" i="8"/>
  <c r="AB13" i="8"/>
  <c r="AA13" i="8"/>
  <c r="Z13" i="8"/>
  <c r="Y13" i="8"/>
  <c r="X13" i="8"/>
  <c r="AG12" i="8"/>
  <c r="AF12" i="8"/>
  <c r="AE12" i="8"/>
  <c r="AD12" i="8"/>
  <c r="AC12" i="8"/>
  <c r="AB12" i="8"/>
  <c r="AA12" i="8"/>
  <c r="Z12" i="8"/>
  <c r="Y12" i="8"/>
  <c r="X12" i="8"/>
  <c r="AG11" i="8"/>
  <c r="AF11" i="8"/>
  <c r="AE11" i="8"/>
  <c r="AD11" i="8"/>
  <c r="AC11" i="8"/>
  <c r="AB11" i="8"/>
  <c r="AA11" i="8"/>
  <c r="Z11" i="8"/>
  <c r="Y11" i="8"/>
  <c r="X11" i="8"/>
  <c r="AG10" i="8"/>
  <c r="AF10" i="8"/>
  <c r="AE10" i="8"/>
  <c r="AD10" i="8"/>
  <c r="AC10" i="8"/>
  <c r="AB10" i="8"/>
  <c r="AA10" i="8"/>
  <c r="Z10" i="8"/>
  <c r="Y10" i="8"/>
  <c r="X10" i="8"/>
  <c r="AG9" i="8"/>
  <c r="AF9" i="8"/>
  <c r="AE9" i="8"/>
  <c r="AD9" i="8"/>
  <c r="AC9" i="8"/>
  <c r="AB9" i="8"/>
  <c r="AA9" i="8"/>
  <c r="Z9" i="8"/>
  <c r="Y9" i="8"/>
  <c r="X9" i="8"/>
  <c r="AG8" i="8"/>
  <c r="AF8" i="8"/>
  <c r="AE8" i="8"/>
  <c r="AD8" i="8"/>
  <c r="AC8" i="8"/>
  <c r="AB8" i="8"/>
  <c r="AA8" i="8"/>
  <c r="Z8" i="8"/>
  <c r="Y8" i="8"/>
  <c r="X8" i="8"/>
  <c r="AG7" i="8"/>
  <c r="AF7" i="8"/>
  <c r="AE7" i="8"/>
  <c r="AD7" i="8"/>
  <c r="AC7" i="8"/>
  <c r="AB7" i="8"/>
  <c r="AA7" i="8"/>
  <c r="Z7" i="8"/>
  <c r="Y7" i="8"/>
  <c r="X7" i="8"/>
  <c r="AG6" i="8"/>
  <c r="AF6" i="8"/>
  <c r="AE6" i="8"/>
  <c r="AD6" i="8"/>
  <c r="AC6" i="8"/>
  <c r="AB6" i="8"/>
  <c r="AA6" i="8"/>
  <c r="Z6" i="8"/>
  <c r="Y6" i="8"/>
  <c r="X6" i="8"/>
  <c r="AG5" i="8"/>
  <c r="AF5" i="8"/>
  <c r="AE5" i="8"/>
  <c r="AD5" i="8"/>
  <c r="AC5" i="8"/>
  <c r="AB5" i="8"/>
  <c r="AA5" i="8"/>
  <c r="Z5" i="8"/>
  <c r="Y5" i="8"/>
  <c r="X5" i="8"/>
  <c r="AG4" i="8"/>
  <c r="AF4" i="8"/>
  <c r="AE4" i="8"/>
  <c r="AD4" i="8"/>
  <c r="AC4" i="8"/>
  <c r="AB4" i="8"/>
  <c r="AA4" i="8"/>
  <c r="Z4" i="8"/>
  <c r="Y4" i="8"/>
  <c r="X4" i="8"/>
  <c r="G84" i="11" l="1"/>
  <c r="G28" i="11"/>
  <c r="G29" i="11"/>
  <c r="G24" i="11"/>
  <c r="G26" i="11"/>
  <c r="G27" i="11"/>
  <c r="G30" i="11"/>
  <c r="G23" i="11"/>
  <c r="G31" i="11"/>
  <c r="G25" i="11"/>
  <c r="G97" i="11"/>
  <c r="H29" i="11"/>
  <c r="H30" i="11"/>
  <c r="H31" i="11"/>
  <c r="H23" i="11"/>
  <c r="H25" i="11"/>
  <c r="H24" i="11"/>
  <c r="H26" i="11"/>
  <c r="H27" i="11"/>
  <c r="H28" i="11"/>
  <c r="L53" i="3"/>
  <c r="J32" i="11"/>
  <c r="I32" i="11"/>
  <c r="Z4" i="73"/>
  <c r="F30" i="55"/>
  <c r="F34" i="55"/>
  <c r="F35" i="55"/>
  <c r="Z35" i="83"/>
  <c r="AA3" i="73"/>
  <c r="X3" i="73"/>
  <c r="W3" i="73"/>
  <c r="W7" i="73"/>
  <c r="V6" i="73"/>
  <c r="V9" i="73" s="1"/>
  <c r="AE3" i="73"/>
  <c r="AF5" i="73"/>
  <c r="F29" i="55"/>
  <c r="AC4" i="73"/>
  <c r="Y7" i="73"/>
  <c r="Y3" i="73"/>
  <c r="AG4" i="73"/>
  <c r="AG7" i="73"/>
  <c r="Z30" i="83"/>
  <c r="F36" i="55"/>
  <c r="F28" i="55"/>
  <c r="AG3" i="73"/>
  <c r="Z32" i="83"/>
  <c r="Z40" i="83"/>
  <c r="Z41" i="83"/>
  <c r="Y6" i="73"/>
  <c r="U4" i="73"/>
  <c r="AD6" i="73"/>
  <c r="AD9" i="73" s="1"/>
  <c r="F37" i="55"/>
  <c r="Z33" i="83"/>
  <c r="Y4" i="73"/>
  <c r="AG6" i="73"/>
  <c r="Z37" i="83"/>
  <c r="AA4" i="73"/>
  <c r="AB6" i="73"/>
  <c r="F33" i="55"/>
  <c r="AB4" i="73"/>
  <c r="F38" i="55"/>
  <c r="Z12" i="83"/>
  <c r="Z20" i="83"/>
  <c r="T4" i="73"/>
  <c r="X5" i="73"/>
  <c r="AA7" i="73"/>
  <c r="AB5" i="73"/>
  <c r="AB7" i="73"/>
  <c r="Z8" i="83"/>
  <c r="Z16" i="83"/>
  <c r="V4" i="73"/>
  <c r="AD4" i="73"/>
  <c r="AE5" i="73"/>
  <c r="AE6" i="73"/>
  <c r="AE7" i="73"/>
  <c r="Z11" i="83"/>
  <c r="Z36" i="83"/>
  <c r="Z19" i="83"/>
  <c r="W4" i="73"/>
  <c r="AF7" i="73"/>
  <c r="AF9" i="73" s="1"/>
  <c r="Z14" i="83"/>
  <c r="Z31" i="83"/>
  <c r="X4" i="73"/>
  <c r="AF4" i="73"/>
  <c r="T6" i="73"/>
  <c r="T7" i="73"/>
  <c r="Z9" i="83"/>
  <c r="Z17" i="83"/>
  <c r="Z39" i="83"/>
  <c r="AF3" i="73"/>
  <c r="T5" i="73"/>
  <c r="W6" i="73"/>
  <c r="X7" i="73"/>
  <c r="X9" i="73" s="1"/>
  <c r="Z15" i="83"/>
  <c r="Z10" i="83"/>
  <c r="Z18" i="83"/>
  <c r="Z13" i="83"/>
  <c r="Z38" i="83"/>
  <c r="Q9" i="3"/>
  <c r="U5" i="73"/>
  <c r="AC5" i="73"/>
  <c r="Z34" i="83"/>
  <c r="Z42" i="83"/>
  <c r="Z3" i="73"/>
  <c r="V5" i="73"/>
  <c r="AD5" i="73"/>
  <c r="Z7" i="73"/>
  <c r="Z9" i="73" s="1"/>
  <c r="F39" i="55"/>
  <c r="F31" i="55"/>
  <c r="U3" i="73"/>
  <c r="AC3" i="73"/>
  <c r="AA6" i="73"/>
  <c r="U7" i="73"/>
  <c r="U9" i="73" s="1"/>
  <c r="AC7" i="73"/>
  <c r="AC9" i="73" s="1"/>
  <c r="V3" i="73"/>
  <c r="AD3" i="73"/>
  <c r="Z5" i="73"/>
  <c r="F32" i="55"/>
  <c r="D23" i="40"/>
  <c r="C23" i="40"/>
  <c r="M16" i="40"/>
  <c r="L16" i="40"/>
  <c r="M15" i="40"/>
  <c r="L15" i="40"/>
  <c r="M14" i="40"/>
  <c r="L14" i="40"/>
  <c r="M13" i="40"/>
  <c r="L13" i="40"/>
  <c r="M12" i="40"/>
  <c r="L12" i="40"/>
  <c r="M11" i="40"/>
  <c r="L11" i="40"/>
  <c r="M10" i="40"/>
  <c r="L10" i="40"/>
  <c r="M9" i="40"/>
  <c r="L9" i="40"/>
  <c r="M8" i="40"/>
  <c r="L8" i="40"/>
  <c r="M7" i="40"/>
  <c r="L7" i="40"/>
  <c r="M6" i="40"/>
  <c r="L6" i="40"/>
  <c r="M15" i="7"/>
  <c r="K15" i="7"/>
  <c r="I15" i="7"/>
  <c r="H15" i="7"/>
  <c r="G15" i="7"/>
  <c r="M14" i="7"/>
  <c r="K14" i="7"/>
  <c r="I14" i="7"/>
  <c r="H14" i="7"/>
  <c r="G14" i="7"/>
  <c r="M13" i="7"/>
  <c r="K13" i="7"/>
  <c r="I13" i="7"/>
  <c r="H13" i="7"/>
  <c r="G13" i="7"/>
  <c r="M12" i="7"/>
  <c r="K12" i="7"/>
  <c r="I12" i="7"/>
  <c r="H12" i="7"/>
  <c r="G12" i="7"/>
  <c r="M11" i="7"/>
  <c r="K11" i="7"/>
  <c r="I11" i="7"/>
  <c r="H11" i="7"/>
  <c r="G11" i="7"/>
  <c r="M10" i="7"/>
  <c r="K10" i="7"/>
  <c r="AF41" i="7" l="1"/>
  <c r="AF42" i="7"/>
  <c r="Y12" i="7"/>
  <c r="AF38" i="7"/>
  <c r="Y14" i="7"/>
  <c r="AF40" i="7"/>
  <c r="Y11" i="7"/>
  <c r="AF37" i="7"/>
  <c r="Y13" i="7"/>
  <c r="AF39" i="7"/>
  <c r="C20" i="40"/>
  <c r="G20" i="40" s="1"/>
  <c r="C21" i="40"/>
  <c r="G21" i="40" s="1"/>
  <c r="D20" i="40"/>
  <c r="H20" i="40" s="1"/>
  <c r="D21" i="40"/>
  <c r="H21" i="40" s="1"/>
  <c r="G32" i="11"/>
  <c r="AK9" i="73"/>
  <c r="Y9" i="73"/>
  <c r="D6" i="40"/>
  <c r="H6" i="40" s="1"/>
  <c r="D19" i="40"/>
  <c r="H19" i="40" s="1"/>
  <c r="C15" i="40"/>
  <c r="G15" i="40" s="1"/>
  <c r="C19" i="40"/>
  <c r="G19" i="40" s="1"/>
  <c r="H32" i="11"/>
  <c r="D14" i="40"/>
  <c r="H14" i="40" s="1"/>
  <c r="C12" i="40"/>
  <c r="G12" i="40" s="1"/>
  <c r="C9" i="40"/>
  <c r="G9" i="40" s="1"/>
  <c r="C6" i="40"/>
  <c r="G6" i="40" s="1"/>
  <c r="C11" i="40"/>
  <c r="G11" i="40" s="1"/>
  <c r="D17" i="40"/>
  <c r="H17" i="40" s="1"/>
  <c r="D18" i="40"/>
  <c r="H18" i="40" s="1"/>
  <c r="C7" i="40"/>
  <c r="G7" i="40" s="1"/>
  <c r="D12" i="40"/>
  <c r="H12" i="40" s="1"/>
  <c r="D10" i="40"/>
  <c r="H10" i="40" s="1"/>
  <c r="C17" i="40"/>
  <c r="G17" i="40" s="1"/>
  <c r="C18" i="40"/>
  <c r="G18" i="40" s="1"/>
  <c r="D8" i="40"/>
  <c r="H8" i="40" s="1"/>
  <c r="C13" i="40"/>
  <c r="G13" i="40" s="1"/>
  <c r="T31" i="7"/>
  <c r="T32" i="7"/>
  <c r="W9" i="73"/>
  <c r="AG9" i="73"/>
  <c r="AB9" i="73"/>
  <c r="Y10" i="7"/>
  <c r="D11" i="40"/>
  <c r="H11" i="40" s="1"/>
  <c r="D9" i="40"/>
  <c r="H9" i="40" s="1"/>
  <c r="D13" i="40"/>
  <c r="H13" i="40" s="1"/>
  <c r="D7" i="40"/>
  <c r="H7" i="40" s="1"/>
  <c r="C5" i="40"/>
  <c r="G5" i="40" s="1"/>
  <c r="C16" i="40"/>
  <c r="G16" i="40" s="1"/>
  <c r="AA9" i="73"/>
  <c r="D5" i="40"/>
  <c r="H5" i="40" s="1"/>
  <c r="AE9" i="73"/>
  <c r="D15" i="40"/>
  <c r="H15" i="40" s="1"/>
  <c r="I15" i="40" s="1"/>
  <c r="T9" i="73"/>
  <c r="P13" i="7"/>
  <c r="P14" i="7"/>
  <c r="P12" i="7"/>
  <c r="P11" i="7"/>
  <c r="Y15" i="7"/>
  <c r="C10" i="40"/>
  <c r="G10" i="40" s="1"/>
  <c r="D16" i="40"/>
  <c r="H16" i="40" s="1"/>
  <c r="P15" i="7"/>
  <c r="C8" i="40"/>
  <c r="G8" i="40" s="1"/>
  <c r="C14" i="40"/>
  <c r="G14" i="40" s="1"/>
  <c r="Q10" i="3"/>
  <c r="G23" i="40"/>
  <c r="I10" i="7"/>
  <c r="H10" i="7"/>
  <c r="G10" i="7"/>
  <c r="M9" i="7"/>
  <c r="K9" i="7"/>
  <c r="I9" i="7"/>
  <c r="H9" i="7"/>
  <c r="G9" i="7"/>
  <c r="M8" i="7"/>
  <c r="K8" i="7"/>
  <c r="I8" i="7"/>
  <c r="H8" i="7"/>
  <c r="G8" i="7"/>
  <c r="M7" i="7"/>
  <c r="K7" i="7"/>
  <c r="I7" i="7"/>
  <c r="H7" i="7"/>
  <c r="G7" i="7"/>
  <c r="M6" i="7"/>
  <c r="K6" i="7"/>
  <c r="I6" i="7"/>
  <c r="H6" i="7"/>
  <c r="G6" i="7"/>
  <c r="M5" i="7"/>
  <c r="K5" i="7"/>
  <c r="I5" i="7"/>
  <c r="H5" i="7"/>
  <c r="G5" i="7"/>
  <c r="M4" i="7"/>
  <c r="K4" i="7"/>
  <c r="I4" i="7"/>
  <c r="H4" i="7"/>
  <c r="G4" i="7"/>
  <c r="C9" i="1"/>
  <c r="D4" i="1"/>
  <c r="B9" i="1" s="1"/>
  <c r="B4" i="1"/>
  <c r="A9" i="1" s="1"/>
  <c r="U16" i="13"/>
  <c r="W16" i="13" s="1"/>
  <c r="T16" i="13"/>
  <c r="R16" i="13"/>
  <c r="H16" i="13"/>
  <c r="U15" i="13"/>
  <c r="W15" i="13" s="1"/>
  <c r="T15" i="13"/>
  <c r="R15" i="13"/>
  <c r="H15" i="13"/>
  <c r="U14" i="13"/>
  <c r="W14" i="13" s="1"/>
  <c r="T14" i="13"/>
  <c r="R14" i="13"/>
  <c r="H14" i="13"/>
  <c r="U13" i="13"/>
  <c r="W13" i="13" s="1"/>
  <c r="T13" i="13"/>
  <c r="R13" i="13"/>
  <c r="H13" i="13"/>
  <c r="U12" i="13"/>
  <c r="W12" i="13" s="1"/>
  <c r="T12" i="13"/>
  <c r="R12" i="13"/>
  <c r="H12" i="13"/>
  <c r="U11" i="13"/>
  <c r="W11" i="13" s="1"/>
  <c r="T11" i="13"/>
  <c r="R11" i="13"/>
  <c r="H11" i="13"/>
  <c r="U10" i="13"/>
  <c r="W10" i="13" s="1"/>
  <c r="T10" i="13"/>
  <c r="R10" i="13"/>
  <c r="H10" i="13"/>
  <c r="U9" i="13"/>
  <c r="W9" i="13" s="1"/>
  <c r="T9" i="13"/>
  <c r="R9" i="13"/>
  <c r="H9" i="13"/>
  <c r="U8" i="13"/>
  <c r="W8" i="13" s="1"/>
  <c r="T8" i="13"/>
  <c r="R8" i="13"/>
  <c r="B8" i="7" s="1"/>
  <c r="H8" i="13"/>
  <c r="U7" i="13"/>
  <c r="W7" i="13" s="1"/>
  <c r="T7" i="13"/>
  <c r="R7" i="13"/>
  <c r="H7" i="13"/>
  <c r="U6" i="13"/>
  <c r="W6" i="13" s="1"/>
  <c r="T6" i="13"/>
  <c r="R6" i="13"/>
  <c r="B6" i="7" s="1"/>
  <c r="J6" i="7" s="1"/>
  <c r="H6" i="13"/>
  <c r="U5" i="13"/>
  <c r="W5" i="13" s="1"/>
  <c r="T5" i="13"/>
  <c r="R5" i="13"/>
  <c r="H5" i="13"/>
  <c r="U4" i="13"/>
  <c r="W4" i="13" s="1"/>
  <c r="T4" i="13"/>
  <c r="R4" i="13"/>
  <c r="H4" i="13"/>
  <c r="R3" i="13"/>
  <c r="B3" i="7" s="1"/>
  <c r="F3" i="7" s="1"/>
  <c r="H3" i="13"/>
  <c r="Y7" i="7" l="1"/>
  <c r="AF33" i="7"/>
  <c r="Y9" i="7"/>
  <c r="AF35" i="7"/>
  <c r="AF36" i="7"/>
  <c r="Y6" i="7"/>
  <c r="AF32" i="7"/>
  <c r="Y8" i="7"/>
  <c r="AF34" i="7"/>
  <c r="Y5" i="7"/>
  <c r="AF31" i="7"/>
  <c r="I20" i="40"/>
  <c r="O20" i="40" s="1"/>
  <c r="I21" i="40"/>
  <c r="O21" i="40" s="1"/>
  <c r="P19" i="13"/>
  <c r="P20" i="13"/>
  <c r="I6" i="40"/>
  <c r="P5" i="13"/>
  <c r="E9" i="1"/>
  <c r="P4" i="13"/>
  <c r="P6" i="13"/>
  <c r="P8" i="13"/>
  <c r="B10" i="7"/>
  <c r="F10" i="7" s="1"/>
  <c r="I19" i="40"/>
  <c r="O19" i="40" s="1"/>
  <c r="P18" i="13"/>
  <c r="P17" i="13"/>
  <c r="P7" i="13"/>
  <c r="P9" i="13"/>
  <c r="P10" i="13"/>
  <c r="P11" i="13"/>
  <c r="P12" i="13"/>
  <c r="P13" i="13"/>
  <c r="P14" i="13"/>
  <c r="P15" i="13"/>
  <c r="P16" i="13"/>
  <c r="I12" i="40"/>
  <c r="I14" i="40"/>
  <c r="I7" i="40"/>
  <c r="I9" i="40"/>
  <c r="I13" i="40"/>
  <c r="I11" i="40"/>
  <c r="I17" i="40"/>
  <c r="O17" i="40" s="1"/>
  <c r="I8" i="40"/>
  <c r="I10" i="40"/>
  <c r="I18" i="40"/>
  <c r="O18" i="40" s="1"/>
  <c r="T40" i="13"/>
  <c r="S17" i="13"/>
  <c r="I5" i="40"/>
  <c r="I16" i="40"/>
  <c r="O16" i="40" s="1"/>
  <c r="T24" i="13"/>
  <c r="B4" i="7"/>
  <c r="F4" i="7" s="1"/>
  <c r="T27" i="13"/>
  <c r="T28" i="13"/>
  <c r="S13" i="13"/>
  <c r="P4" i="7"/>
  <c r="S4" i="13"/>
  <c r="T32" i="13"/>
  <c r="P7" i="7"/>
  <c r="P9" i="7"/>
  <c r="P5" i="7"/>
  <c r="P6" i="7"/>
  <c r="Y4" i="7"/>
  <c r="P8" i="7"/>
  <c r="T30" i="13"/>
  <c r="Q11" i="3"/>
  <c r="T30" i="7"/>
  <c r="P10" i="7"/>
  <c r="S11" i="13"/>
  <c r="T35" i="13"/>
  <c r="B12" i="7"/>
  <c r="T37" i="13"/>
  <c r="B14" i="7"/>
  <c r="T39" i="13"/>
  <c r="B16" i="7"/>
  <c r="O17" i="7" s="1"/>
  <c r="B7" i="7"/>
  <c r="F7" i="7" s="1"/>
  <c r="S6" i="13"/>
  <c r="S8" i="13"/>
  <c r="S10" i="13"/>
  <c r="S12" i="13"/>
  <c r="S14" i="13"/>
  <c r="S16" i="13"/>
  <c r="T29" i="13"/>
  <c r="T31" i="13"/>
  <c r="T33" i="13"/>
  <c r="B9" i="7"/>
  <c r="S5" i="13"/>
  <c r="S7" i="13"/>
  <c r="S9" i="13"/>
  <c r="S15" i="13"/>
  <c r="T34" i="13"/>
  <c r="B11" i="7"/>
  <c r="T36" i="13"/>
  <c r="B13" i="7"/>
  <c r="T38" i="13"/>
  <c r="B15" i="7"/>
  <c r="T23" i="13"/>
  <c r="B5" i="7"/>
  <c r="J5" i="7" s="1"/>
  <c r="F8" i="7"/>
  <c r="F6" i="7"/>
  <c r="J8" i="7"/>
  <c r="R58" i="84"/>
  <c r="R79" i="84" s="1"/>
  <c r="R51" i="84"/>
  <c r="R72" i="84" s="1"/>
  <c r="R53" i="84"/>
  <c r="R74" i="84" s="1"/>
  <c r="R55" i="84"/>
  <c r="R76" i="84" s="1"/>
  <c r="R59" i="84"/>
  <c r="R80" i="84" s="1"/>
  <c r="R57" i="84"/>
  <c r="R78" i="84" s="1"/>
  <c r="R54" i="84"/>
  <c r="R75" i="84" s="1"/>
  <c r="R56" i="84"/>
  <c r="R77" i="84" s="1"/>
  <c r="R50" i="84"/>
  <c r="R71" i="84" s="1"/>
  <c r="R52" i="84"/>
  <c r="R73" i="84" s="1"/>
  <c r="R48" i="84"/>
  <c r="R69" i="84" s="1"/>
  <c r="R49" i="84"/>
  <c r="R70" i="84" s="1"/>
  <c r="D5" i="1" l="1"/>
  <c r="E5" i="1"/>
  <c r="F5" i="1"/>
  <c r="A5" i="1"/>
  <c r="B5" i="1"/>
  <c r="C5" i="1"/>
  <c r="D11" i="1"/>
  <c r="C11" i="1"/>
  <c r="A11" i="1"/>
  <c r="B11" i="1"/>
  <c r="O11" i="7"/>
  <c r="J10" i="7"/>
  <c r="O7" i="7"/>
  <c r="F5" i="7"/>
  <c r="J4" i="7"/>
  <c r="O5" i="7"/>
  <c r="Q12" i="3"/>
  <c r="J13" i="7"/>
  <c r="O13" i="7"/>
  <c r="F13" i="7"/>
  <c r="O9" i="7"/>
  <c r="F9" i="7"/>
  <c r="F12" i="7"/>
  <c r="O12" i="7"/>
  <c r="J12" i="7"/>
  <c r="O15" i="7"/>
  <c r="J15" i="7"/>
  <c r="F15" i="7"/>
  <c r="O14" i="7"/>
  <c r="J14" i="7"/>
  <c r="F14" i="7"/>
  <c r="F16" i="7"/>
  <c r="J16" i="7"/>
  <c r="O16" i="7"/>
  <c r="F11" i="7"/>
  <c r="J11" i="7"/>
  <c r="O10" i="7"/>
  <c r="J9" i="7"/>
  <c r="O6" i="7"/>
  <c r="O8" i="7"/>
  <c r="J7" i="7"/>
  <c r="Q13" i="3" l="1"/>
  <c r="Q14" i="3" l="1"/>
  <c r="Q15" i="3" l="1"/>
  <c r="Q16" i="3" l="1"/>
  <c r="Q17" i="3" l="1"/>
  <c r="Q18" i="3" l="1"/>
  <c r="Q19" i="3" l="1"/>
  <c r="Q20" i="3" l="1"/>
  <c r="Q21" i="3" l="1"/>
  <c r="Q22" i="3" l="1"/>
  <c r="Q23" i="3" l="1"/>
  <c r="Q24" i="3" l="1"/>
  <c r="Q25" i="3" l="1"/>
  <c r="Q26" i="3" l="1"/>
  <c r="Q27" i="3" l="1"/>
  <c r="Q28" i="3" l="1"/>
  <c r="Q29" i="3" l="1"/>
  <c r="Q30" i="3" l="1"/>
  <c r="Q31" i="3" l="1"/>
  <c r="Q32" i="3" l="1"/>
  <c r="Q33" i="3" l="1"/>
  <c r="Q34" i="3" l="1"/>
  <c r="Q35" i="3" l="1"/>
  <c r="Q36" i="3" l="1"/>
  <c r="Q37" i="3" l="1"/>
  <c r="Q38" i="3" l="1"/>
  <c r="Q39" i="3" l="1"/>
  <c r="Q40" i="3" l="1"/>
  <c r="R3" i="3" s="1"/>
  <c r="R5" i="3" l="1"/>
  <c r="U7" i="3" s="1"/>
  <c r="R4" i="3"/>
  <c r="U6" i="3" s="1"/>
  <c r="R39" i="3"/>
  <c r="R6" i="3"/>
  <c r="U8" i="3" s="1"/>
  <c r="R40" i="3"/>
  <c r="R8" i="3"/>
  <c r="R7" i="3"/>
  <c r="U9" i="3" s="1"/>
  <c r="R9" i="3"/>
  <c r="U10" i="3" s="1"/>
  <c r="R10" i="3"/>
  <c r="R11" i="3"/>
  <c r="U11" i="3" s="1"/>
  <c r="R12" i="3"/>
  <c r="R13" i="3"/>
  <c r="U12" i="3" s="1"/>
  <c r="R14" i="3"/>
  <c r="R15" i="3"/>
  <c r="R16" i="3"/>
  <c r="R17" i="3"/>
  <c r="R18" i="3"/>
  <c r="U13" i="3" s="1"/>
  <c r="R19" i="3"/>
  <c r="R20" i="3"/>
  <c r="R21" i="3"/>
  <c r="R22" i="3"/>
  <c r="R23" i="3"/>
  <c r="U14" i="3" s="1"/>
  <c r="R24" i="3"/>
  <c r="R25" i="3"/>
  <c r="R26" i="3"/>
  <c r="R27" i="3"/>
  <c r="R28" i="3"/>
  <c r="R29" i="3"/>
  <c r="R30" i="3"/>
  <c r="R31" i="3"/>
  <c r="R32" i="3"/>
  <c r="R33" i="3"/>
  <c r="R34" i="3"/>
  <c r="R35" i="3"/>
  <c r="R36" i="3"/>
  <c r="R37" i="3"/>
  <c r="R38" i="3"/>
</calcChain>
</file>

<file path=xl/sharedStrings.xml><?xml version="1.0" encoding="utf-8"?>
<sst xmlns="http://schemas.openxmlformats.org/spreadsheetml/2006/main" count="2708" uniqueCount="1326">
  <si>
    <t xml:space="preserve">The estimate for the last year is provisional </t>
  </si>
  <si>
    <t>fuel data for the following year becomes available</t>
  </si>
  <si>
    <t>Off road fuel estimates</t>
  </si>
  <si>
    <t>LPV diesel %</t>
  </si>
  <si>
    <t>LCV diesel %</t>
  </si>
  <si>
    <t>Light Petrol</t>
  </si>
  <si>
    <t>Light Diesel</t>
  </si>
  <si>
    <t>Light commercial NZ New</t>
  </si>
  <si>
    <t xml:space="preserve">  of 2005 petrol deliveries not used by light fleet</t>
  </si>
  <si>
    <t xml:space="preserve">  of 2005 petrol deliveries used off-road</t>
  </si>
  <si>
    <t>This mechanism misses vehicles that both enter and leave the fleet during the year</t>
  </si>
  <si>
    <t>Light passenger NZ new</t>
  </si>
  <si>
    <t>Light passenger used import</t>
  </si>
  <si>
    <t>Travel trends</t>
  </si>
  <si>
    <t>Light passenger travel</t>
  </si>
  <si>
    <t>Light commercial travel</t>
  </si>
  <si>
    <t>Heavy truck travel</t>
  </si>
  <si>
    <t>Heavy bus travel</t>
  </si>
  <si>
    <t>Motorcycle / moped travel</t>
  </si>
  <si>
    <t>Total (billion)</t>
  </si>
  <si>
    <t>Travel per capita (km/head)</t>
  </si>
  <si>
    <t>Used Australia</t>
  </si>
  <si>
    <t>Used NZ</t>
  </si>
  <si>
    <t>Used Europe</t>
  </si>
  <si>
    <t>New NZ</t>
  </si>
  <si>
    <t>New Australia</t>
  </si>
  <si>
    <t xml:space="preserve"> LPV 3000+</t>
  </si>
  <si>
    <t xml:space="preserve"> LCV &lt; 1350</t>
  </si>
  <si>
    <t xml:space="preserve"> LCV &lt; 1600</t>
  </si>
  <si>
    <t xml:space="preserve"> LCV &lt; 2000</t>
  </si>
  <si>
    <t xml:space="preserve"> LCV &lt; 3000</t>
  </si>
  <si>
    <t xml:space="preserve"> LCV 3000+</t>
  </si>
  <si>
    <t>Light &lt; 1350</t>
  </si>
  <si>
    <t xml:space="preserve"> Light &lt; 1600</t>
  </si>
  <si>
    <t xml:space="preserve"> Light &lt; 2000</t>
  </si>
  <si>
    <t xml:space="preserve"> Light &lt; 3000</t>
  </si>
  <si>
    <t xml:space="preserve"> Light 3000+</t>
  </si>
  <si>
    <t xml:space="preserve">Other </t>
  </si>
  <si>
    <t>Year of manufacture</t>
  </si>
  <si>
    <t xml:space="preserve">Pre 1990 </t>
  </si>
  <si>
    <t>Number NZ new petrol</t>
  </si>
  <si>
    <t>Number NZ new diesel</t>
  </si>
  <si>
    <t>Number used petrol</t>
  </si>
  <si>
    <t>Total veh</t>
  </si>
  <si>
    <t>New</t>
  </si>
  <si>
    <t>Used</t>
  </si>
  <si>
    <t>Year first registered in NZ</t>
  </si>
  <si>
    <t>2000 Diesel</t>
  </si>
  <si>
    <t>2000 Petrol</t>
  </si>
  <si>
    <t>2001 Diesel</t>
  </si>
  <si>
    <t>2001 Petrol</t>
  </si>
  <si>
    <t>2002 Diesel</t>
  </si>
  <si>
    <t>2002 Petrol</t>
  </si>
  <si>
    <t>2003 Diesel</t>
  </si>
  <si>
    <t>2003 Petrol</t>
  </si>
  <si>
    <t>2004 Diesel</t>
  </si>
  <si>
    <t>2004 Petrol</t>
  </si>
  <si>
    <t>2005 Diesel</t>
  </si>
  <si>
    <t>2005 Petrol</t>
  </si>
  <si>
    <t>2006 Diesel</t>
  </si>
  <si>
    <t>2006 Petrol</t>
  </si>
  <si>
    <t>Vehicles entering the light fleet, by engine size band and new/used import</t>
  </si>
  <si>
    <t>Light Fleet travel (millions VKT)</t>
  </si>
  <si>
    <t>Total Light</t>
  </si>
  <si>
    <t>New light</t>
  </si>
  <si>
    <t>Used light</t>
  </si>
  <si>
    <t>Composition of the Fleet</t>
  </si>
  <si>
    <t>Bus used</t>
  </si>
  <si>
    <t>Bus NZ New</t>
  </si>
  <si>
    <t>Vehicle type</t>
  </si>
  <si>
    <t>Vehicle Year of Manufacture</t>
  </si>
  <si>
    <t>Total light new</t>
  </si>
  <si>
    <t>Total light used import</t>
  </si>
  <si>
    <t>Motorcycle NZ New</t>
  </si>
  <si>
    <t>Motorcycle Used Import</t>
  </si>
  <si>
    <t>Truck NZ New</t>
  </si>
  <si>
    <t>Truck Used Import</t>
  </si>
  <si>
    <t>Bus Used Import</t>
  </si>
  <si>
    <t>Light used %</t>
  </si>
  <si>
    <t>Total LPV new</t>
  </si>
  <si>
    <t xml:space="preserve"> Total LPV used</t>
  </si>
  <si>
    <t>Light fleet average age</t>
  </si>
  <si>
    <t>Truck used %</t>
  </si>
  <si>
    <t>Bus used %</t>
  </si>
  <si>
    <t>Vehicle ages</t>
  </si>
  <si>
    <t>Total truck new</t>
  </si>
  <si>
    <t>Total truck used</t>
  </si>
  <si>
    <t>Total bus new</t>
  </si>
  <si>
    <t>Total bus used</t>
  </si>
  <si>
    <t>Calculated</t>
  </si>
  <si>
    <t>Truck fleet average age</t>
  </si>
  <si>
    <t>Bus fleet average age</t>
  </si>
  <si>
    <t>type</t>
  </si>
  <si>
    <t xml:space="preserve"> year_in</t>
  </si>
  <si>
    <t xml:space="preserve">Bus </t>
  </si>
  <si>
    <t xml:space="preserve">Light </t>
  </si>
  <si>
    <t xml:space="preserve">Mcycl </t>
  </si>
  <si>
    <t xml:space="preserve">Truck </t>
  </si>
  <si>
    <t xml:space="preserve"> but not active at the end of the year</t>
  </si>
  <si>
    <t xml:space="preserve">Note : scrappage has been established by finding vehicles active at the start of the year, </t>
  </si>
  <si>
    <t xml:space="preserve">Average vehicle age leaving the fleet </t>
  </si>
  <si>
    <t>2007 Diesel</t>
  </si>
  <si>
    <t>2007 Petrol</t>
  </si>
  <si>
    <t>NZ new LPV scrappage</t>
  </si>
  <si>
    <t>NZ Used LPV scrappage</t>
  </si>
  <si>
    <t>NZ new LCV scrappage</t>
  </si>
  <si>
    <t>NZ Used LCV scrappage</t>
  </si>
  <si>
    <t>Mcycle scrappage</t>
  </si>
  <si>
    <t>Truck scrappage</t>
  </si>
  <si>
    <t>Bus scrappage</t>
  </si>
  <si>
    <t>NZ New Petrol</t>
  </si>
  <si>
    <t>NZ New Diesel</t>
  </si>
  <si>
    <t>Used Petrol</t>
  </si>
  <si>
    <t>All</t>
  </si>
  <si>
    <t>\</t>
  </si>
  <si>
    <t>to 1980</t>
  </si>
  <si>
    <t xml:space="preserve">Average vehicle age entering the fleet </t>
  </si>
  <si>
    <t>Motorcycles entering the light fleet, by average engine size and engine size band and new/used import</t>
  </si>
  <si>
    <t xml:space="preserve"> average cc</t>
  </si>
  <si>
    <t xml:space="preserve"> number</t>
  </si>
  <si>
    <t>Mar 07</t>
  </si>
  <si>
    <t>Jun 07</t>
  </si>
  <si>
    <t>Sep 07</t>
  </si>
  <si>
    <t>Dec 07</t>
  </si>
  <si>
    <t xml:space="preserve">Vehicles entering and leaving the fleet </t>
  </si>
  <si>
    <t>Leaving</t>
  </si>
  <si>
    <t>Entering</t>
  </si>
  <si>
    <t>Entering and leaving</t>
  </si>
  <si>
    <t>Vehicle entry to and exit from the Fleet</t>
  </si>
  <si>
    <t xml:space="preserve">BUS </t>
  </si>
  <si>
    <t xml:space="preserve">HGV </t>
  </si>
  <si>
    <t xml:space="preserve">LCV </t>
  </si>
  <si>
    <t xml:space="preserve">LPV </t>
  </si>
  <si>
    <t xml:space="preserve">MC </t>
  </si>
  <si>
    <t>Electric bus in</t>
  </si>
  <si>
    <t>Electric bus out</t>
  </si>
  <si>
    <t>Figure 1.10  Fleet share of CO2 emissions</t>
  </si>
  <si>
    <t xml:space="preserve"> NZ New Buses</t>
  </si>
  <si>
    <t>GDP</t>
  </si>
  <si>
    <t>GDP growth</t>
  </si>
  <si>
    <t>Light vehicles live at Dec 31st (*)</t>
  </si>
  <si>
    <t>(*) Vehicles live in the fleet at Dec 31st, from Tab 1.1</t>
  </si>
  <si>
    <t>Total light</t>
  </si>
  <si>
    <t>Trucks</t>
  </si>
  <si>
    <t>Buses</t>
  </si>
  <si>
    <t>Motorcycles</t>
  </si>
  <si>
    <t>Engines &lt; 2000cc</t>
  </si>
  <si>
    <t>Engines &gt;= 2000cc</t>
  </si>
  <si>
    <t xml:space="preserve"> Mean age, travel weighted</t>
  </si>
  <si>
    <t xml:space="preserve"> Mean age</t>
  </si>
  <si>
    <t xml:space="preserve"> Mean CC, travel weighted</t>
  </si>
  <si>
    <t xml:space="preserve"> Mean CC</t>
  </si>
  <si>
    <t>Travel per NZ new truck</t>
  </si>
  <si>
    <t>Travel per used import truck</t>
  </si>
  <si>
    <t>Travel per vehicle</t>
  </si>
  <si>
    <t>Travel per NZ new bus</t>
  </si>
  <si>
    <t>Travel per used import bus</t>
  </si>
  <si>
    <t>Vehicle Ages</t>
  </si>
  <si>
    <t xml:space="preserve">Heavy Vehicle Mass </t>
  </si>
  <si>
    <t xml:space="preserve">Manufacturing year of vehicles entering and leaving the fleet </t>
  </si>
  <si>
    <t xml:space="preserve"> Used Import Trucks</t>
  </si>
  <si>
    <t xml:space="preserve"> NZ New Trucks</t>
  </si>
  <si>
    <t xml:space="preserve"> Used Import Buses</t>
  </si>
  <si>
    <t>Figure 3.4  LPV, LCV, Truck and Bus travel per vehicle by year of manufacture in 5 year blocks</t>
  </si>
  <si>
    <t>Road freight</t>
  </si>
  <si>
    <t>Figure 2.9  Heavy vehicle mass</t>
  </si>
  <si>
    <t>Fleet scrappage curves - non-published</t>
  </si>
  <si>
    <t>Travel per light petrol vehicle</t>
  </si>
  <si>
    <t>Travel per light diesel vehicle</t>
  </si>
  <si>
    <t>&lt;1350</t>
  </si>
  <si>
    <t>Used truck</t>
  </si>
  <si>
    <t>Light_petrol_fleet_years</t>
  </si>
  <si>
    <t>Light_diesel_fleet_years</t>
  </si>
  <si>
    <t>NZ New LPV yrs</t>
  </si>
  <si>
    <t>Used LPV yrs</t>
  </si>
  <si>
    <t>NZ New LCV yrs</t>
  </si>
  <si>
    <t>Used LCV yrs</t>
  </si>
  <si>
    <t>Truck_new_years</t>
  </si>
  <si>
    <t>Truck_used_years</t>
  </si>
  <si>
    <t>Bus_new_years</t>
  </si>
  <si>
    <t>Bus_used_years</t>
  </si>
  <si>
    <t>Pre1980</t>
  </si>
  <si>
    <t xml:space="preserve"> Diesel LPV new</t>
  </si>
  <si>
    <t xml:space="preserve"> Diesel LPV used</t>
  </si>
  <si>
    <t xml:space="preserve"> Diesel LCV new</t>
  </si>
  <si>
    <t>Diesel LCV used</t>
  </si>
  <si>
    <t>Average Motorcycle/moped ccs</t>
  </si>
  <si>
    <t>MOTORCYCLE FLEET : AVERAGE CC restricted to 21-3000cc vehicles</t>
  </si>
  <si>
    <t>MOTORCYCLE FLEET by YEAR : restricted to 21-3000cc vehicles</t>
  </si>
  <si>
    <t>Carbon intensity (gm/km) Euro tested NZ New Vehicles</t>
  </si>
  <si>
    <t>No value</t>
  </si>
  <si>
    <t xml:space="preserve"> Light passenger</t>
  </si>
  <si>
    <t>Light travel</t>
  </si>
  <si>
    <t xml:space="preserve">2005Q3 </t>
  </si>
  <si>
    <t xml:space="preserve">2005Q4 </t>
  </si>
  <si>
    <t xml:space="preserve">2006Q1 </t>
  </si>
  <si>
    <t xml:space="preserve">2006Q3 </t>
  </si>
  <si>
    <t xml:space="preserve">2006Q4 </t>
  </si>
  <si>
    <t xml:space="preserve">2007Q1 </t>
  </si>
  <si>
    <t xml:space="preserve">2007Q3 </t>
  </si>
  <si>
    <t xml:space="preserve">2007Q4 </t>
  </si>
  <si>
    <t>Vehicles are LATIS classes MA, MB, MC, MD1, MD2, NĀ</t>
  </si>
  <si>
    <t>(which are Motor car, Forward control passenger vehicle, 4x4 car or van, Bus 10-12 seats under 3.5 tonne,</t>
  </si>
  <si>
    <t xml:space="preserve"> Bus &gt; 12 seats under 3.5 tonne, Goods vehicle under 3.5 tonne)</t>
  </si>
  <si>
    <t>Quarter</t>
  </si>
  <si>
    <t>Average CO2 Emissions : newly registered light vehicles</t>
  </si>
  <si>
    <t>CO2 Emissions : New+Used vehicles</t>
  </si>
  <si>
    <t xml:space="preserve"> Light passenger new</t>
  </si>
  <si>
    <t xml:space="preserve"> Light passenger used </t>
  </si>
  <si>
    <t xml:space="preserve"> Light commercial new</t>
  </si>
  <si>
    <t xml:space="preserve"> Light commercial used</t>
  </si>
  <si>
    <t>Truck NZ new</t>
  </si>
  <si>
    <t>Truck used</t>
  </si>
  <si>
    <t>Bus NZ new</t>
  </si>
  <si>
    <t xml:space="preserve">Truck used </t>
  </si>
  <si>
    <t xml:space="preserve">Light fleet NZ new </t>
  </si>
  <si>
    <t>Light fleet used import</t>
  </si>
  <si>
    <t>NZ new light passenger</t>
  </si>
  <si>
    <t>Used import light passenger</t>
  </si>
  <si>
    <t>NZ new light commercial</t>
  </si>
  <si>
    <t>Used import light commercial</t>
  </si>
  <si>
    <t>NZ new truck</t>
  </si>
  <si>
    <t>Used bus</t>
  </si>
  <si>
    <t>NZ new bus</t>
  </si>
  <si>
    <t>Travel per new light passenger</t>
  </si>
  <si>
    <t>Travel per used light passenger</t>
  </si>
  <si>
    <t>Travel per new light commercial</t>
  </si>
  <si>
    <t>Travel per used light commercial</t>
  </si>
  <si>
    <t>Light passenger</t>
  </si>
  <si>
    <t>Light commercial</t>
  </si>
  <si>
    <t xml:space="preserve"> Used import light fleet</t>
  </si>
  <si>
    <t xml:space="preserve"> NZ new light fleet</t>
  </si>
  <si>
    <t>NZ new petrol light fleet</t>
  </si>
  <si>
    <t xml:space="preserve">Light fleet average </t>
  </si>
  <si>
    <t>Used import &lt;= 60</t>
  </si>
  <si>
    <t>Used import &lt;= 125</t>
  </si>
  <si>
    <t>Used import &lt;= 250</t>
  </si>
  <si>
    <t>Used import &lt;= 600</t>
  </si>
  <si>
    <t>Used import &lt;= 1000</t>
  </si>
  <si>
    <t>Used import &gt; 1000</t>
  </si>
  <si>
    <t>NZ new &lt;= 60</t>
  </si>
  <si>
    <t>NZ new &lt;= 125</t>
  </si>
  <si>
    <t>NZ new &lt;= 250</t>
  </si>
  <si>
    <t>NZ new &lt;= 600</t>
  </si>
  <si>
    <t>NZ new &lt;= 1000</t>
  </si>
  <si>
    <t>NZ new &gt; 1000</t>
  </si>
  <si>
    <t>Petrol NZ new in</t>
  </si>
  <si>
    <t>Diesel NZ new in</t>
  </si>
  <si>
    <t>Petrol NZ new out</t>
  </si>
  <si>
    <t>Diesel NZ new out</t>
  </si>
  <si>
    <t>Petrol used in</t>
  </si>
  <si>
    <t>Diesel used in</t>
  </si>
  <si>
    <t>Petrol used out</t>
  </si>
  <si>
    <t>Diesel used out</t>
  </si>
  <si>
    <t>Light used in</t>
  </si>
  <si>
    <t>Light used out</t>
  </si>
  <si>
    <t>MC used in</t>
  </si>
  <si>
    <t>MC used out</t>
  </si>
  <si>
    <t>Truck used in</t>
  </si>
  <si>
    <t>Truck used out</t>
  </si>
  <si>
    <t>Bus used in</t>
  </si>
  <si>
    <t>Bus used out</t>
  </si>
  <si>
    <t>Light new in</t>
  </si>
  <si>
    <t>Light new out</t>
  </si>
  <si>
    <t>MC new in</t>
  </si>
  <si>
    <t>MC new out</t>
  </si>
  <si>
    <t>Truck new in</t>
  </si>
  <si>
    <t>Truck new out</t>
  </si>
  <si>
    <t>Bus new in</t>
  </si>
  <si>
    <t>Bus new out</t>
  </si>
  <si>
    <t>Used import &lt; 1350</t>
  </si>
  <si>
    <t>Used import 1350-1599</t>
  </si>
  <si>
    <t>Used import 1600-1999</t>
  </si>
  <si>
    <t>Used import 2000-2999</t>
  </si>
  <si>
    <t>Used import 3000-3999</t>
  </si>
  <si>
    <t>Used import 4000+</t>
  </si>
  <si>
    <t>NZ new &lt; 1350</t>
  </si>
  <si>
    <t>NZ new 1350-1599</t>
  </si>
  <si>
    <t>NZ new 1600-1999</t>
  </si>
  <si>
    <t>NZ new 2000-2999</t>
  </si>
  <si>
    <t>NZ new 3000-3999</t>
  </si>
  <si>
    <t>NZ new 4000+</t>
  </si>
  <si>
    <t>Used imports</t>
  </si>
  <si>
    <t>NZ new</t>
  </si>
  <si>
    <t>NZ new scrappage age</t>
  </si>
  <si>
    <t>Used import scrappage age</t>
  </si>
  <si>
    <t>NZ new light diesel</t>
  </si>
  <si>
    <t>Used light diesel</t>
  </si>
  <si>
    <t>Diesel truck new</t>
  </si>
  <si>
    <t>Diesel truck used</t>
  </si>
  <si>
    <t>Diesel bus new</t>
  </si>
  <si>
    <t>Diesel bus used</t>
  </si>
  <si>
    <t>Electric bus</t>
  </si>
  <si>
    <t>Light passenger petrol travel</t>
  </si>
  <si>
    <t>Light passenger diesel travel</t>
  </si>
  <si>
    <t>Light passenger petrol vehicles</t>
  </si>
  <si>
    <t>Light passenger diesel vehicles</t>
  </si>
  <si>
    <t>Light commercial petrol travel</t>
  </si>
  <si>
    <t>Light commercial diesel travel</t>
  </si>
  <si>
    <t>Light commercial petrol vehicles</t>
  </si>
  <si>
    <t>Light commercial diesel vehicles</t>
  </si>
  <si>
    <t>Light petrol</t>
  </si>
  <si>
    <t>Light diesel</t>
  </si>
  <si>
    <t xml:space="preserve"> Japanese new</t>
  </si>
  <si>
    <t xml:space="preserve"> Japanese used</t>
  </si>
  <si>
    <t xml:space="preserve"> Other countries new</t>
  </si>
  <si>
    <t xml:space="preserve"> Other countries used</t>
  </si>
  <si>
    <t>upto 120 g/km</t>
  </si>
  <si>
    <t>121-150 g/km</t>
  </si>
  <si>
    <t>151-170 g/km</t>
  </si>
  <si>
    <t>171-200 g/km</t>
  </si>
  <si>
    <t>201-220 g/km</t>
  </si>
  <si>
    <t>221-250 g/km</t>
  </si>
  <si>
    <t>Over 250 g/km</t>
  </si>
  <si>
    <t>Petrol &lt;=120 g/km</t>
  </si>
  <si>
    <t>Petrol &lt;=150 g/km</t>
  </si>
  <si>
    <t>Petrol &lt;=170 g/km</t>
  </si>
  <si>
    <t>Petrol &lt;=200 g/km</t>
  </si>
  <si>
    <t>Petrol &lt;=220 g/km</t>
  </si>
  <si>
    <t>Petrol &lt;=250 g/km</t>
  </si>
  <si>
    <t>Petrol &gt;250 g/km</t>
  </si>
  <si>
    <t>Diesel &lt;=120 g/km</t>
  </si>
  <si>
    <t>Diesel &lt;=150 g/km</t>
  </si>
  <si>
    <t>Diesel &lt;=170 g/km</t>
  </si>
  <si>
    <t>Diesel &lt;=200 g/km</t>
  </si>
  <si>
    <t>Diesel &lt;=220 g/km</t>
  </si>
  <si>
    <t>Diesel &lt;=250 g/km</t>
  </si>
  <si>
    <t>Diesel &gt;250 g/km</t>
  </si>
  <si>
    <t>&gt;=3000cc</t>
  </si>
  <si>
    <t>-</t>
  </si>
  <si>
    <t>Carbon intensity (gm/km) Petrol Used Imports</t>
  </si>
  <si>
    <t>All petrol vehicles and NEW diesel vehicles</t>
  </si>
  <si>
    <t>Fleet Composition and Age trends</t>
  </si>
  <si>
    <t>Fleet Average Ages</t>
  </si>
  <si>
    <t>Figure 1.1  Composition of the NZ Fleet</t>
  </si>
  <si>
    <t>Figure 1.2  Composition of the NZ fleet relative to Jan 2000</t>
  </si>
  <si>
    <t>Diesel LPV vehicles</t>
  </si>
  <si>
    <t>Diesel LCV vehicles</t>
  </si>
  <si>
    <t>Diesel light vehicles</t>
  </si>
  <si>
    <t>Figure 6.2a  Average age of used imports entering the light fleet by year</t>
  </si>
  <si>
    <t>Figure 6.2c  Average age of used imports entering the truck and bus fleets by year</t>
  </si>
  <si>
    <t>Figure 7.1a  Number of light fleet used imports/NZ new scrapped, by year</t>
  </si>
  <si>
    <t>Figure 7.1b  Number of heavy fleet used imports/NZ new scrapped, by year</t>
  </si>
  <si>
    <t>Figure 7.2a  Average age of light fleet used imports/NZ new when scrapped, by year</t>
  </si>
  <si>
    <t>Figure 7.2b  Average age of heavy fleet used imports/NZ new when scrapped, by year</t>
  </si>
  <si>
    <t>Figure 4.4 Motorcycle fleet engine composition by year</t>
  </si>
  <si>
    <t>Entry</t>
  </si>
  <si>
    <t>Figure 6.3  Average engine size of vehicles entering the light fleet, by petrol/diesel and year</t>
  </si>
  <si>
    <t>Figure 6.4a  Numbers of used imports entering the light fleet, by engize size band and year</t>
  </si>
  <si>
    <t>Figure 6.4b  Numbers of NZ new entering the light fleet, by engize size band and year</t>
  </si>
  <si>
    <t>Figure 6.5a  Numbers of motorcycles entering the fleet, by engize size band and year</t>
  </si>
  <si>
    <t>Figure 6.5b  Average engine capacity of motorcycles entering the fleet, by year</t>
  </si>
  <si>
    <t>Figure 8.2a  Percentage of light passenger/commercial vehicles by petrol/diesel</t>
  </si>
  <si>
    <t>Figure 8.2b  Percentage of light passenger/commercial travel by petrol/diesel</t>
  </si>
  <si>
    <t>Figure 8.3  Light fleet petrol and diesel travel by year of manufacture in 5 year blocks</t>
  </si>
  <si>
    <t>Figure 2.3 Average age of Light, Trucks and Buses by year</t>
  </si>
  <si>
    <t>Figure 2.4 Light fleet average age in detail, by year</t>
  </si>
  <si>
    <t>Figure 10.1  Travel weighted vehicle age by year</t>
  </si>
  <si>
    <t>Figure 10.2  Travel weighted engine size by year</t>
  </si>
  <si>
    <t>Figure 11.1  Truck and trailer travel</t>
  </si>
  <si>
    <t>Figure 11.2  Truck+trailer tonne-km</t>
  </si>
  <si>
    <t>Fuel consumption</t>
  </si>
  <si>
    <t>Fleet travel</t>
  </si>
  <si>
    <t>Average light passenger/commercial travel</t>
  </si>
  <si>
    <t>Figure 1.5  Light fleet ownership per capita by year</t>
  </si>
  <si>
    <t xml:space="preserve">Figure 2.1  Number of new/used light vehicles by year </t>
  </si>
  <si>
    <t>Average fleet age</t>
  </si>
  <si>
    <t>Average vehicle ages</t>
  </si>
  <si>
    <t>Travel, by 5 year YoM bands</t>
  </si>
  <si>
    <t>Average light fleet engine size by month (excluding motorcycles)</t>
  </si>
  <si>
    <t>Average light fleet petrol and diesel engine sizes, by vehicle source, by month (excluding motorcycles)</t>
  </si>
  <si>
    <t>Light fleet engine size trends, by month (excluding motorcycles)</t>
  </si>
  <si>
    <t>Light fleet travel trends</t>
  </si>
  <si>
    <t>Composition of the motorcycle/moped fleet</t>
  </si>
  <si>
    <t>Vehicles entering and exiting the light fleet</t>
  </si>
  <si>
    <t>Average engine size of vehicles entering the light fleet, by petrol/diesel and year</t>
  </si>
  <si>
    <t>CO2 Emissions : New light vehicles</t>
  </si>
  <si>
    <t>CO2 Emissions : Used light vehicles</t>
  </si>
  <si>
    <t>Figure 2.2  Percentage of used imports in the light/truck/bus fleets, by year</t>
  </si>
  <si>
    <t>Figure 3.1  Total LPV, LCV, Truck and Bus travel by year of manufacture in 5 year blocks</t>
  </si>
  <si>
    <t>Figure 3.2 Light, truck, bus travel by new/used, by year of manufacture in 5 year blocks</t>
  </si>
  <si>
    <t xml:space="preserve">Figure 4.1b  Light fleet average engine capacity by petrol/diesel by year </t>
  </si>
  <si>
    <t>Figure 4.2a  Light fleet numbers within cc bands, by month</t>
  </si>
  <si>
    <t>Figure 4.2b  Light fleet numbers within cc bands, relative to Jan 2000</t>
  </si>
  <si>
    <t>Figure 4.5 Average motorcycle/moped fleet engine capacity by year</t>
  </si>
  <si>
    <t>Figure 6.1  Number of NZ new/used imports entering the light fleet by year</t>
  </si>
  <si>
    <t>Figure 8.1 Diesel vehicles in the light, truck and bus fleets</t>
  </si>
  <si>
    <t>LPV petrol travel</t>
  </si>
  <si>
    <t>LCV petrol travel</t>
  </si>
  <si>
    <t>Light petrol travel</t>
  </si>
  <si>
    <t>Light diesel travel</t>
  </si>
  <si>
    <t>Petrol growth</t>
  </si>
  <si>
    <t>Diesel growth</t>
  </si>
  <si>
    <t>Total growth</t>
  </si>
  <si>
    <t>Light fleet travel growth cf 2001</t>
  </si>
  <si>
    <t>CC</t>
  </si>
  <si>
    <t>Other travel</t>
  </si>
  <si>
    <t>Light travel per capita</t>
  </si>
  <si>
    <t>Light ownership per 1000</t>
  </si>
  <si>
    <t>Light travel per vehicle</t>
  </si>
  <si>
    <t>Total travel (billions of km)</t>
  </si>
  <si>
    <t>Light travel excludes motorcycles/power cycles/mopeds</t>
  </si>
  <si>
    <t>Axis</t>
  </si>
  <si>
    <t>LPV</t>
  </si>
  <si>
    <t>LCV</t>
  </si>
  <si>
    <t>MCycle</t>
  </si>
  <si>
    <t>Bus</t>
  </si>
  <si>
    <t>Other</t>
  </si>
  <si>
    <t>1350-1599</t>
  </si>
  <si>
    <t>1600-1999</t>
  </si>
  <si>
    <t>2000-2999</t>
  </si>
  <si>
    <t>3000-3999</t>
  </si>
  <si>
    <t>4000+</t>
  </si>
  <si>
    <t>Relative to Jan 2000</t>
  </si>
  <si>
    <t>&lt; 1350</t>
  </si>
  <si>
    <t>Then the average size of the fleet would be 1500cc</t>
  </si>
  <si>
    <t>The travel weighted size would be (1000x5000 + 2000x12000) / (5000+12000) =</t>
  </si>
  <si>
    <t>cc</t>
  </si>
  <si>
    <t>The average fleet age would be 7 years</t>
  </si>
  <si>
    <t>The average travel weighted fleet age would be (10*4000 + 4*10000) / (4000 + 10000) =</t>
  </si>
  <si>
    <t>years</t>
  </si>
  <si>
    <t>Similarily say the fleet consisted of a 10 year old vehicle doing 4000 km per year and a 4 year old vehicle doing 10000 km/yr</t>
  </si>
  <si>
    <t>and has a larger engine than the fleet average engine</t>
  </si>
  <si>
    <t>Conclusion : the average vehicle doing travel is younger than the fleet average age,</t>
  </si>
  <si>
    <t>YoM</t>
  </si>
  <si>
    <t>Light fleet</t>
  </si>
  <si>
    <t>Billion Passenger km</t>
  </si>
  <si>
    <t>Travel</t>
  </si>
  <si>
    <t>On road - max fuel estimate</t>
  </si>
  <si>
    <t>Min on-road L/100km</t>
  </si>
  <si>
    <t>Max on-road L/100km</t>
  </si>
  <si>
    <t>Maximum economy</t>
  </si>
  <si>
    <t>Minimum economy</t>
  </si>
  <si>
    <t>% of fuel</t>
  </si>
  <si>
    <t xml:space="preserve">Ratio </t>
  </si>
  <si>
    <t>Mean</t>
  </si>
  <si>
    <t>Overview</t>
  </si>
  <si>
    <t>Diesel</t>
  </si>
  <si>
    <t>Light Commercial</t>
  </si>
  <si>
    <t>Heavy Commercial</t>
  </si>
  <si>
    <t>Year</t>
  </si>
  <si>
    <t>Mar 05</t>
  </si>
  <si>
    <t>Jun 05</t>
  </si>
  <si>
    <t xml:space="preserve"> Sep 05</t>
  </si>
  <si>
    <t>Dec 05</t>
  </si>
  <si>
    <t>Mar 06</t>
  </si>
  <si>
    <t>Jun 06</t>
  </si>
  <si>
    <t>Country</t>
  </si>
  <si>
    <t>Period</t>
  </si>
  <si>
    <t>Ratio of used to new</t>
  </si>
  <si>
    <t>Average age</t>
  </si>
  <si>
    <t>Light petrol fleet fuel economy</t>
  </si>
  <si>
    <t>Estimated travel</t>
  </si>
  <si>
    <t xml:space="preserve">Pre 1985 </t>
  </si>
  <si>
    <t xml:space="preserve">1985-1989 </t>
  </si>
  <si>
    <t xml:space="preserve">1990-1994 </t>
  </si>
  <si>
    <t xml:space="preserve">1995-1999 </t>
  </si>
  <si>
    <t>Sep 06</t>
  </si>
  <si>
    <t>Dec 06</t>
  </si>
  <si>
    <t>New vehicles</t>
  </si>
  <si>
    <t>Total</t>
  </si>
  <si>
    <t>Km (million)</t>
  </si>
  <si>
    <t>Petrol</t>
  </si>
  <si>
    <t>Light commercial NZ new</t>
  </si>
  <si>
    <t>Light commercial used import</t>
  </si>
  <si>
    <t xml:space="preserve">1968&lt;= </t>
  </si>
  <si>
    <t xml:space="preserve">1969-1974 </t>
  </si>
  <si>
    <t xml:space="preserve">1975-1979 </t>
  </si>
  <si>
    <t xml:space="preserve">1980-1984 </t>
  </si>
  <si>
    <t xml:space="preserve">2000-2004 </t>
  </si>
  <si>
    <t xml:space="preserve">2005-2009 </t>
  </si>
  <si>
    <t xml:space="preserve"> Vehicles</t>
  </si>
  <si>
    <t>The cc and travel means shown on this report are NOT the means for all the light fleet</t>
  </si>
  <si>
    <t>Estimated petrol use</t>
  </si>
  <si>
    <t>Overall</t>
  </si>
  <si>
    <t>Vehicles</t>
  </si>
  <si>
    <t>LPV diesel travel</t>
  </si>
  <si>
    <t>LCV diesel travel</t>
  </si>
  <si>
    <t>1350-1599cc</t>
  </si>
  <si>
    <t>1600-1999cc</t>
  </si>
  <si>
    <t>2000-2999cc</t>
  </si>
  <si>
    <t>3000cc+</t>
  </si>
  <si>
    <t>Heavy fleet</t>
  </si>
  <si>
    <t>Travel and ownership trends</t>
  </si>
  <si>
    <t>On road - min fuel estimate</t>
  </si>
  <si>
    <t>info@transport.govt.nz</t>
  </si>
  <si>
    <t>Figure 1.6  Light fleet travel per capita by year</t>
  </si>
  <si>
    <t>Figure 1.7  Light fleet average vehicle travel by year</t>
  </si>
  <si>
    <t>Figure 1.4  Light fleet travel by year</t>
  </si>
  <si>
    <t>Engine capacity trends</t>
  </si>
  <si>
    <t>year_out</t>
  </si>
  <si>
    <t>year_of_manufacture</t>
  </si>
  <si>
    <t>reg_month</t>
  </si>
  <si>
    <t>(***) 60000 farms (MAF), 41500 quad imports 2002-2006</t>
  </si>
  <si>
    <t>Okish</t>
  </si>
  <si>
    <t>On road, non-light fleet petrol</t>
  </si>
  <si>
    <t>Vehicle origin</t>
  </si>
  <si>
    <t>NZ petrol deliveries 2005 (million litres)</t>
  </si>
  <si>
    <t>Litres (million)</t>
  </si>
  <si>
    <t>Litres per year</t>
  </si>
  <si>
    <t>Notes</t>
  </si>
  <si>
    <t>Vehicle Fleet Emissions Model fuel use estimate</t>
  </si>
  <si>
    <t>Japanese test</t>
  </si>
  <si>
    <t>reg_year</t>
  </si>
  <si>
    <t>All light fleet</t>
  </si>
  <si>
    <t>Light petrol fleet</t>
  </si>
  <si>
    <t>Used petrol light fleet</t>
  </si>
  <si>
    <t>Light diesel fleet</t>
  </si>
  <si>
    <t>Used diesel light fleet</t>
  </si>
  <si>
    <t>NZ New diesel light fleet</t>
  </si>
  <si>
    <t>Feed this ratio into the error bar</t>
  </si>
  <si>
    <t>percentage used in the graph</t>
  </si>
  <si>
    <t xml:space="preserve">  Growth relative to Jan 2000</t>
  </si>
  <si>
    <t>Monthly vehicle registrations</t>
  </si>
  <si>
    <t>Maritime NZ Review of the Pleasure Boat Safety Strategy</t>
  </si>
  <si>
    <t>Type</t>
  </si>
  <si>
    <t/>
  </si>
  <si>
    <t>Travel weighted average engine size and vehicle age</t>
  </si>
  <si>
    <t>Figure 1.9  Economy of petrol light fleet, by year</t>
  </si>
  <si>
    <t>The average light vehicle in use</t>
  </si>
  <si>
    <t>Used vehicles</t>
  </si>
  <si>
    <t>These curves show the percentage of vehicles of a certain YoM that were in the fleet at the start of</t>
  </si>
  <si>
    <t>Times per year</t>
  </si>
  <si>
    <t>Litres per time</t>
  </si>
  <si>
    <t>Estimate Quality</t>
  </si>
  <si>
    <t>Circuit racing (*)</t>
  </si>
  <si>
    <t>OK</t>
  </si>
  <si>
    <t xml:space="preserve">(*) 6 circuits x 90 circuit days year x 100 vehicles x 20 litres, </t>
  </si>
  <si>
    <t>Speedway (**)</t>
  </si>
  <si>
    <t>Rallying</t>
  </si>
  <si>
    <t>Guess</t>
  </si>
  <si>
    <t>Motocross/quads</t>
  </si>
  <si>
    <t>Agricultural quads (***)</t>
  </si>
  <si>
    <t>Non-road petrol, High estimates</t>
  </si>
  <si>
    <t>Motorcycles (licensed)</t>
  </si>
  <si>
    <t xml:space="preserve">  @6 L/100km</t>
  </si>
  <si>
    <t>Heavy goods petrol vehicles</t>
  </si>
  <si>
    <t>Petrol Buses</t>
  </si>
  <si>
    <t xml:space="preserve"> less 20% road going vehicles</t>
  </si>
  <si>
    <t>Boats (petrol) / jet skis</t>
  </si>
  <si>
    <t>(**) 31 tracks, 60 vehicles at 25 litres/time x 30 times a year</t>
  </si>
  <si>
    <t>Motor mowers (****)</t>
  </si>
  <si>
    <t>(****) 1.55 million households in 2006</t>
  </si>
  <si>
    <t>Non-road petrol, Low estimates</t>
  </si>
  <si>
    <t xml:space="preserve">Informed </t>
  </si>
  <si>
    <t>Informed</t>
  </si>
  <si>
    <t>Source : offroad</t>
  </si>
  <si>
    <t>Light petrol fleet economy estimates</t>
  </si>
  <si>
    <t>Petrol use  : other than by the on-road light fleet</t>
  </si>
  <si>
    <t>Back to Contents</t>
  </si>
  <si>
    <t>Motorcycle</t>
  </si>
  <si>
    <t>Note : Boat estimate is powered hours and litres per hour</t>
  </si>
  <si>
    <t>New Asia</t>
  </si>
  <si>
    <t>New Europe</t>
  </si>
  <si>
    <t>Used Asia</t>
  </si>
  <si>
    <t xml:space="preserve"> LPV &lt; 1600</t>
  </si>
  <si>
    <t xml:space="preserve"> LPV &lt; 2000</t>
  </si>
  <si>
    <t xml:space="preserve"> LPV &lt; 3000</t>
  </si>
  <si>
    <t>VKT in millions</t>
  </si>
  <si>
    <t xml:space="preserve"> LPV &lt; 1350</t>
  </si>
  <si>
    <t>Note : scrappage has been established by finding vehicles active at the start of the year, but not active at the end of the year</t>
  </si>
  <si>
    <t>Active means either currently licensed, or relicensing less than one year overdue</t>
  </si>
  <si>
    <t>This mechanism misses vehicles that enter and leave the fleet during the year</t>
  </si>
  <si>
    <t xml:space="preserve">The WoF based approach has not been used as it is overly drastic for establishing scrappage </t>
  </si>
  <si>
    <t xml:space="preserve"> (a reasonable number of vehicles deemed inactive via outdated WoF/CoF eventually get a Wof/CoF)</t>
  </si>
  <si>
    <t xml:space="preserve"> or last registered (ie reregistered) in that period</t>
  </si>
  <si>
    <t xml:space="preserve">This report is based on vehicle either first registered in the indicated period, </t>
  </si>
  <si>
    <t>Motorcycle travel</t>
  </si>
  <si>
    <t xml:space="preserve"> Truck petrol travel</t>
  </si>
  <si>
    <t>Truck diesel travel</t>
  </si>
  <si>
    <t>Bus petrol travel</t>
  </si>
  <si>
    <t>Bus diesel travel</t>
  </si>
  <si>
    <t xml:space="preserve"> Petrol trucks</t>
  </si>
  <si>
    <t>Diesel trucks</t>
  </si>
  <si>
    <t>Diesel buses</t>
  </si>
  <si>
    <t>Light Petrol travel</t>
  </si>
  <si>
    <t>Light Diesel travel</t>
  </si>
  <si>
    <t>Electric bus travel</t>
  </si>
  <si>
    <t>Truck &lt;  5000</t>
  </si>
  <si>
    <t>Truck &lt;  7500</t>
  </si>
  <si>
    <t>Truck &lt; 10000</t>
  </si>
  <si>
    <t>Truck &lt; 12000</t>
  </si>
  <si>
    <t>Truck &lt; 15000</t>
  </si>
  <si>
    <t>Truck &lt; 20000</t>
  </si>
  <si>
    <t>Truck &lt; 25000</t>
  </si>
  <si>
    <t>Truck &lt; 30000</t>
  </si>
  <si>
    <t>Truck &gt; 30000</t>
  </si>
  <si>
    <t>Bus &lt;  7000</t>
  </si>
  <si>
    <t>Bus &lt; 12000</t>
  </si>
  <si>
    <t>Bus &gt; 12000</t>
  </si>
  <si>
    <t>2008 Diesel</t>
  </si>
  <si>
    <t>2008 Petrol</t>
  </si>
  <si>
    <t>Mar 08</t>
  </si>
  <si>
    <t>Jun 08</t>
  </si>
  <si>
    <t>Sep 08</t>
  </si>
  <si>
    <t>Dec 08</t>
  </si>
  <si>
    <t xml:space="preserve">2008Q1 </t>
  </si>
  <si>
    <t xml:space="preserve">2008Q3 </t>
  </si>
  <si>
    <t xml:space="preserve">2008Q4 </t>
  </si>
  <si>
    <t>Table 3</t>
  </si>
  <si>
    <t>New no value</t>
  </si>
  <si>
    <t>Jap. converted &lt;=120 gm/km</t>
  </si>
  <si>
    <t>Jap. converted&lt;=150 gm/km</t>
  </si>
  <si>
    <t>Jap. converted&lt;=170 gm/km</t>
  </si>
  <si>
    <t>Jap. converted&lt;=200 gm/km</t>
  </si>
  <si>
    <t>Jap. converted&lt;=220 gm/km</t>
  </si>
  <si>
    <t>Jap. converted&lt;=250 gm/km</t>
  </si>
  <si>
    <t>Jap. converted &gt;250 gm/km</t>
  </si>
  <si>
    <t>Euro test + converted Japanese test</t>
  </si>
  <si>
    <t>Figure 4.1a  Light fleet average engine capacity by month</t>
  </si>
  <si>
    <t>Same data as 1.3</t>
  </si>
  <si>
    <t>Passengers per light vehicle (**)</t>
  </si>
  <si>
    <t xml:space="preserve">NOTE : </t>
  </si>
  <si>
    <t>The vehicles included were in the fleet during some or all of the year involved, but may not have still been in the fleet at the end of that year</t>
  </si>
  <si>
    <t>Vehicles (*)</t>
  </si>
  <si>
    <t>Electric buses (**)</t>
  </si>
  <si>
    <t>(**) there were more trolley buses than this but many have stuck odometers so they drop out of the distance estimation programs</t>
  </si>
  <si>
    <t xml:space="preserve">Upto 1968 </t>
  </si>
  <si>
    <t xml:space="preserve">1969-74 </t>
  </si>
  <si>
    <t>Motorcycle NZ new</t>
  </si>
  <si>
    <t xml:space="preserve"> Motorcycle used</t>
  </si>
  <si>
    <t>Motorcycle new</t>
  </si>
  <si>
    <t>Motorcycle used</t>
  </si>
  <si>
    <t>Light commercial average age</t>
  </si>
  <si>
    <t>Light passenger average age</t>
  </si>
  <si>
    <t>Total LCV new</t>
  </si>
  <si>
    <t xml:space="preserve"> Total LCV used</t>
  </si>
  <si>
    <t>Total in</t>
  </si>
  <si>
    <t>Vehicle age and travel</t>
  </si>
  <si>
    <t>Motorcycles (not mopeds)</t>
  </si>
  <si>
    <t>Mcycle (not mopeds)</t>
  </si>
  <si>
    <t>Travel per motorcycle</t>
  </si>
  <si>
    <t>2009 Diesel</t>
  </si>
  <si>
    <t>2009 Petrol</t>
  </si>
  <si>
    <t>Mar 09</t>
  </si>
  <si>
    <t>Jun 09</t>
  </si>
  <si>
    <t>Sep 09</t>
  </si>
  <si>
    <t>Dec 09</t>
  </si>
  <si>
    <t xml:space="preserve">2009Q1 </t>
  </si>
  <si>
    <t xml:space="preserve">2009Q3 </t>
  </si>
  <si>
    <t xml:space="preserve">2009Q4 </t>
  </si>
  <si>
    <t>Light diesel %</t>
  </si>
  <si>
    <t xml:space="preserve">05Q2 </t>
  </si>
  <si>
    <t xml:space="preserve">05Q3 </t>
  </si>
  <si>
    <t xml:space="preserve">05Q4 </t>
  </si>
  <si>
    <t xml:space="preserve">06Q1 </t>
  </si>
  <si>
    <t xml:space="preserve">06Q2 </t>
  </si>
  <si>
    <t xml:space="preserve">06Q3 </t>
  </si>
  <si>
    <t xml:space="preserve">06Q4 </t>
  </si>
  <si>
    <t xml:space="preserve">07Q1 </t>
  </si>
  <si>
    <t xml:space="preserve">07Q2 </t>
  </si>
  <si>
    <t xml:space="preserve">07Q3 </t>
  </si>
  <si>
    <t xml:space="preserve">07Q4 </t>
  </si>
  <si>
    <t xml:space="preserve">08Q1 </t>
  </si>
  <si>
    <t xml:space="preserve">08Q2 </t>
  </si>
  <si>
    <t xml:space="preserve">08Q3 </t>
  </si>
  <si>
    <t xml:space="preserve">08Q4 </t>
  </si>
  <si>
    <t xml:space="preserve">09Q1 </t>
  </si>
  <si>
    <t xml:space="preserve">09Q2 </t>
  </si>
  <si>
    <t xml:space="preserve">09Q3 </t>
  </si>
  <si>
    <t xml:space="preserve">09Q4 </t>
  </si>
  <si>
    <t>Light fleet age distribution</t>
  </si>
  <si>
    <t>Age</t>
  </si>
  <si>
    <t>20+ years</t>
  </si>
  <si>
    <t>0-4 years</t>
  </si>
  <si>
    <t>5-9 years</t>
  </si>
  <si>
    <t>10-14 years</t>
  </si>
  <si>
    <t>15-19 years</t>
  </si>
  <si>
    <t>Diesel vehicles in the fleet</t>
  </si>
  <si>
    <t>Total MC new</t>
  </si>
  <si>
    <t>Total MC used</t>
  </si>
  <si>
    <t>Motorcycle average age</t>
  </si>
  <si>
    <t>Last WoF odometer reading of vehicles leaving the fleet</t>
  </si>
  <si>
    <t>year</t>
  </si>
  <si>
    <t xml:space="preserve"> Diesel</t>
  </si>
  <si>
    <t xml:space="preserve"> Petrol</t>
  </si>
  <si>
    <t xml:space="preserve"> NZ new</t>
  </si>
  <si>
    <t xml:space="preserve"> Used import</t>
  </si>
  <si>
    <t>7.3a</t>
  </si>
  <si>
    <t>7.3b</t>
  </si>
  <si>
    <t>7.3c</t>
  </si>
  <si>
    <t>&lt;1350cc</t>
  </si>
  <si>
    <t>&lt;1600cc</t>
  </si>
  <si>
    <t>&lt;2000cc</t>
  </si>
  <si>
    <t>7.3d</t>
  </si>
  <si>
    <t>Average cc</t>
  </si>
  <si>
    <t>&lt;3000cc</t>
  </si>
  <si>
    <t>Average fuel consumption of NZ new vehicles : by cc range and fuel</t>
  </si>
  <si>
    <t>First registered in :</t>
  </si>
  <si>
    <t>Fuel consumption (litres/100 km)</t>
  </si>
  <si>
    <t>Diesel as a % of the equivalent petrol vehicle</t>
  </si>
  <si>
    <t xml:space="preserve"> Petrol LPV new</t>
  </si>
  <si>
    <t xml:space="preserve"> Petrol LPV used</t>
  </si>
  <si>
    <t>Petrol LCV new</t>
  </si>
  <si>
    <t>Petrol LCV used</t>
  </si>
  <si>
    <t xml:space="preserve"> Petrol truck new</t>
  </si>
  <si>
    <t xml:space="preserve"> Petrol truck used</t>
  </si>
  <si>
    <t>Petrol bus new</t>
  </si>
  <si>
    <t>Petrol bus used</t>
  </si>
  <si>
    <t>Figure 3.2b Travel by new/used passenger light fleet</t>
  </si>
  <si>
    <t xml:space="preserve"> Light Private</t>
  </si>
  <si>
    <t>Light NZ new</t>
  </si>
  <si>
    <t>Light Used Imports</t>
  </si>
  <si>
    <t>Lights</t>
  </si>
  <si>
    <t>2010-2014</t>
  </si>
  <si>
    <t>2010 Diesel</t>
  </si>
  <si>
    <t>2010 Petrol</t>
  </si>
  <si>
    <t>Mar 10</t>
  </si>
  <si>
    <t>Jun 10</t>
  </si>
  <si>
    <t>Sep 10</t>
  </si>
  <si>
    <t>Dec 10</t>
  </si>
  <si>
    <t xml:space="preserve">2010Q1 </t>
  </si>
  <si>
    <t xml:space="preserve">2010Q3 </t>
  </si>
  <si>
    <t xml:space="preserve">2010Q4 </t>
  </si>
  <si>
    <t xml:space="preserve">10Q1 </t>
  </si>
  <si>
    <t xml:space="preserve">10Q2 </t>
  </si>
  <si>
    <t xml:space="preserve">10Q3 </t>
  </si>
  <si>
    <t xml:space="preserve">10Q4 </t>
  </si>
  <si>
    <t>Light Vehicles entering the fleet, by used/new and fuel type</t>
  </si>
  <si>
    <t>Diesel LPV</t>
  </si>
  <si>
    <t>Diesel LCV</t>
  </si>
  <si>
    <t>Petrol LPV</t>
  </si>
  <si>
    <t>Petrol LCV</t>
  </si>
  <si>
    <t>NZ new light registrations</t>
  </si>
  <si>
    <t>Used registrations</t>
  </si>
  <si>
    <t>%diesel light in</t>
  </si>
  <si>
    <t>Figure 7.3a,b,c Last odometer reading of scrapped vehicles</t>
  </si>
  <si>
    <t>Figure 7.3d,e Last odometer reading of scrapped vehicles</t>
  </si>
  <si>
    <t>start of the year were scrapped during the year</t>
  </si>
  <si>
    <t>3000-3999cc</t>
  </si>
  <si>
    <t>4000+cc</t>
  </si>
  <si>
    <t>Light used average age</t>
  </si>
  <si>
    <t xml:space="preserve">2010-2014 </t>
  </si>
  <si>
    <t>Update all this block, so it matched the quarterly trends</t>
  </si>
  <si>
    <t>Travel split by fuel type and vehicle use</t>
  </si>
  <si>
    <t>375 L/year from MED analysis based on two stroke oil sales</t>
  </si>
  <si>
    <t>Note - a revised estimate of off road petrol use for pleasure craft is now being used</t>
  </si>
  <si>
    <t>Diesel light fleet age distribution</t>
  </si>
  <si>
    <t>vfem_year_of_manufacture</t>
  </si>
  <si>
    <t>Frequency</t>
  </si>
  <si>
    <t>%new light that are diesel</t>
  </si>
  <si>
    <t>2011 Diesel</t>
  </si>
  <si>
    <t>2011 Petrol</t>
  </si>
  <si>
    <t>Mar 11</t>
  </si>
  <si>
    <t>Jun 11</t>
  </si>
  <si>
    <t>Sep 11</t>
  </si>
  <si>
    <t>Dec 11</t>
  </si>
  <si>
    <t xml:space="preserve">2011Q1 </t>
  </si>
  <si>
    <t xml:space="preserve">2011Q3 </t>
  </si>
  <si>
    <t xml:space="preserve">2011Q4 </t>
  </si>
  <si>
    <t xml:space="preserve">11Q1 </t>
  </si>
  <si>
    <t xml:space="preserve">11Q2 </t>
  </si>
  <si>
    <t xml:space="preserve">11Q3 </t>
  </si>
  <si>
    <t xml:space="preserve">11Q4 </t>
  </si>
  <si>
    <t>Canada 2009</t>
  </si>
  <si>
    <t>Derosiers report quoted on the web</t>
  </si>
  <si>
    <t>Polk report, quoted on the web</t>
  </si>
  <si>
    <t>motive_power</t>
  </si>
  <si>
    <t>alternative_motive_power</t>
  </si>
  <si>
    <t>1 Petrol</t>
  </si>
  <si>
    <t>Light vehicles</t>
  </si>
  <si>
    <t>CNG</t>
  </si>
  <si>
    <t>LPG</t>
  </si>
  <si>
    <t>Unknown</t>
  </si>
  <si>
    <t>Truck</t>
  </si>
  <si>
    <t>LPG, CNG and electric fuel trends in the light fleet</t>
  </si>
  <si>
    <t>Table of year by alternative_motive_power</t>
  </si>
  <si>
    <t>NZ new light average age</t>
  </si>
  <si>
    <t>Figure 1.3a  Travel by light passenger/light commercial/other</t>
  </si>
  <si>
    <t>Figure 1.3b  Travel by light new/used import, other</t>
  </si>
  <si>
    <t>Table Fleet breakdown 2000-current year</t>
  </si>
  <si>
    <t>Table Fleet travel</t>
  </si>
  <si>
    <t>Figure 2.5a Light fleet year of manufacture</t>
  </si>
  <si>
    <t>Figure 2.5b Light passenger fleet year of manufacture in 5 year blocks</t>
  </si>
  <si>
    <t>Figure 2.6a Motorcycle year of manufacture</t>
  </si>
  <si>
    <t>Figure 2.6b Motorcycle year of manufacture in 5 year blocks</t>
  </si>
  <si>
    <t>Figure 2.7a Truck year of manufacture</t>
  </si>
  <si>
    <t>Figure 2.7b Truck year of manufacture in 5 year blocks</t>
  </si>
  <si>
    <t>Figure 2.8a Bus year of manufacture</t>
  </si>
  <si>
    <t>Figure 2.8b Bus year of manufacture in 5 year blocks</t>
  </si>
  <si>
    <t>Figure 3.5  Average light travel by year of manufacture</t>
  </si>
  <si>
    <t>Figure 5.1  Entry and exit from the fleet</t>
  </si>
  <si>
    <t>Figure 5.2abcd  Vehicles entering/leaving the fleet by Year of Manufacture</t>
  </si>
  <si>
    <t>Figure 5.3  Detailed engine size breakdown of vehicles entering and leaving the light fleet</t>
  </si>
  <si>
    <t>Figure 6.2b Used light imports : Year of manufacture and fuel</t>
  </si>
  <si>
    <t>Figure 7.4  Scrappage curves</t>
  </si>
  <si>
    <t>Figure 4.3a  Light passenger average travel by cc band, by year of manufacture</t>
  </si>
  <si>
    <t>Figure 4.3b  Light commercial average travel by cc band, by year of manufacture</t>
  </si>
  <si>
    <t>Figure 8.4ab LPG, CNG and electric light vehicles</t>
  </si>
  <si>
    <t>Figure 1.8  International comparisons of fleet ages</t>
  </si>
  <si>
    <t>15 years+</t>
  </si>
  <si>
    <t>2000 to 2006</t>
  </si>
  <si>
    <t>Five year compounded annual tonne-km growth</t>
  </si>
  <si>
    <t>Five year compounded annual GDP growth</t>
  </si>
  <si>
    <t>Update all this block, so it matches the quarterly trends</t>
  </si>
  <si>
    <t>Heavy diesel</t>
  </si>
  <si>
    <t>Popn (***)</t>
  </si>
  <si>
    <t>2012 Diesel</t>
  </si>
  <si>
    <t>2012 Petrol</t>
  </si>
  <si>
    <t>Pre 2000</t>
  </si>
  <si>
    <t>Update the formulae above, not just the data</t>
  </si>
  <si>
    <t>Jun 12</t>
  </si>
  <si>
    <t>Dec 12</t>
  </si>
  <si>
    <t>Mar 12</t>
  </si>
  <si>
    <t>Sep 12</t>
  </si>
  <si>
    <t xml:space="preserve">2012Q1 </t>
  </si>
  <si>
    <t xml:space="preserve">2012Q3 </t>
  </si>
  <si>
    <t xml:space="preserve">2012Q4 </t>
  </si>
  <si>
    <t xml:space="preserve">12Q1 </t>
  </si>
  <si>
    <t xml:space="preserve">12Q2 </t>
  </si>
  <si>
    <t xml:space="preserve">12Q3 </t>
  </si>
  <si>
    <t xml:space="preserve">12Q4 </t>
  </si>
  <si>
    <t>Change in total light</t>
  </si>
  <si>
    <t>Change in light passenger</t>
  </si>
  <si>
    <t xml:space="preserve">It does not use the WoF more than 6 months outdated method to remove </t>
  </si>
  <si>
    <t>defunct vehicles, so reports higher numbers of vehicles than other reports</t>
  </si>
  <si>
    <t>NZ Litres (million) (*)</t>
  </si>
  <si>
    <t>(*) Petrol use in litres from quarterly fleet report, petrol deliveries tab</t>
  </si>
  <si>
    <t>Travel by passenger/commercial and YoM</t>
  </si>
  <si>
    <t>Average vehicle age leaving the fleet</t>
  </si>
  <si>
    <t xml:space="preserve"> year_out</t>
  </si>
  <si>
    <t xml:space="preserve"> petrol_veh</t>
  </si>
  <si>
    <t xml:space="preserve"> diesel_veh</t>
  </si>
  <si>
    <t>Petrol scrappage age</t>
  </si>
  <si>
    <t>Diesel scrappage age</t>
  </si>
  <si>
    <t>Figure 2.11 Light fleet age structure</t>
  </si>
  <si>
    <t>Figure 9.1 New lights : quarterly CO2 emissions bands</t>
  </si>
  <si>
    <t>Figure 9.2 Used lights : quarterly CO2 emissions bands</t>
  </si>
  <si>
    <t>Figure 9.3 Used+new lights : quarterly CO2 emissions bands</t>
  </si>
  <si>
    <t>Figure 9.4 Average quarterly CO2 emissions of light fleet registrations</t>
  </si>
  <si>
    <t>% diesel</t>
  </si>
  <si>
    <t>Travel per light veh</t>
  </si>
  <si>
    <t>Travel change</t>
  </si>
  <si>
    <t>Fuel change</t>
  </si>
  <si>
    <t>(*) Vehicles that were in the fleet at some point in the year, this is different to vehicles in the fleet at the end of the year</t>
  </si>
  <si>
    <t>Analysis produced by Ministry of Transport</t>
  </si>
  <si>
    <t>Upto 2 years old</t>
  </si>
  <si>
    <t>Upto 4 years old</t>
  </si>
  <si>
    <t>Upto 6 years old</t>
  </si>
  <si>
    <t>Upto 8 years old</t>
  </si>
  <si>
    <t>Upto 10 years old</t>
  </si>
  <si>
    <t>Upto 15 years old</t>
  </si>
  <si>
    <t>Upto 20 years old</t>
  </si>
  <si>
    <t>Built by hand</t>
  </si>
  <si>
    <t>Upto 1 year old</t>
  </si>
  <si>
    <t>Upto 3 years old</t>
  </si>
  <si>
    <t>Cumulative share</t>
  </si>
  <si>
    <t>Table1 Light fleet age</t>
  </si>
  <si>
    <t>Cumulative number</t>
  </si>
  <si>
    <t>Light passenger vehicles per 1000</t>
  </si>
  <si>
    <t>Light commercial vehicles per 1000</t>
  </si>
  <si>
    <t>Emissions standards of vehicles in the light fleet</t>
  </si>
  <si>
    <t>vfem_motive_power</t>
  </si>
  <si>
    <t>fc_regime_text</t>
  </si>
  <si>
    <t>Euro 1 petrol</t>
  </si>
  <si>
    <t>Euro 2 petrol</t>
  </si>
  <si>
    <t>Euro 3 or 4 petrol</t>
  </si>
  <si>
    <t>Euro 3 petrol</t>
  </si>
  <si>
    <t>Euro 4 petrol</t>
  </si>
  <si>
    <t>Euro 5 petrol</t>
  </si>
  <si>
    <t>Japan pre-1998 petrol</t>
  </si>
  <si>
    <t>Japan 00/02 petrol</t>
  </si>
  <si>
    <t>Japan 98 petrol</t>
  </si>
  <si>
    <t>Japan 05 petrol</t>
  </si>
  <si>
    <t>Japan 09 petrol</t>
  </si>
  <si>
    <t>Australian pre-Euro 2</t>
  </si>
  <si>
    <t>US petrol</t>
  </si>
  <si>
    <t>No info</t>
  </si>
  <si>
    <t>Euro 1 diesel</t>
  </si>
  <si>
    <t>Euro 2 diesel</t>
  </si>
  <si>
    <t>Euro 3 diesel</t>
  </si>
  <si>
    <t>Euro 4 diesel</t>
  </si>
  <si>
    <t>Euro 5 diesel</t>
  </si>
  <si>
    <t>Euro 6 diesel</t>
  </si>
  <si>
    <t>Japan pre-97 diesel</t>
  </si>
  <si>
    <t>Japan 97/99 diesel</t>
  </si>
  <si>
    <t>Japan 02/04 diesel</t>
  </si>
  <si>
    <t>Japan 05 diesel</t>
  </si>
  <si>
    <t>Japan 09 diesel</t>
  </si>
  <si>
    <t>Known</t>
  </si>
  <si>
    <t>Not known</t>
  </si>
  <si>
    <t>Light petrol vehicles - known/unknown emissions regime</t>
  </si>
  <si>
    <t>Light diesel vehicles - known/unknown emissions regime</t>
  </si>
  <si>
    <t xml:space="preserve"> Light new petrol</t>
  </si>
  <si>
    <t xml:space="preserve"> light used petrol</t>
  </si>
  <si>
    <t xml:space="preserve"> Light new diesel</t>
  </si>
  <si>
    <t xml:space="preserve"> Light used diesel</t>
  </si>
  <si>
    <t>New petrol</t>
  </si>
  <si>
    <t>Used petrol</t>
  </si>
  <si>
    <t>New diesel</t>
  </si>
  <si>
    <t>Used diesel</t>
  </si>
  <si>
    <t xml:space="preserve"> Other all</t>
  </si>
  <si>
    <t>&lt;= 1980</t>
  </si>
  <si>
    <t>2013 Diesel</t>
  </si>
  <si>
    <t>2013 Petrol</t>
  </si>
  <si>
    <t xml:space="preserve">Average vehicle age leaving the light fleet </t>
  </si>
  <si>
    <t>Mar13</t>
  </si>
  <si>
    <t>Jun 13</t>
  </si>
  <si>
    <t>Sep13</t>
  </si>
  <si>
    <t>Dec 13</t>
  </si>
  <si>
    <t xml:space="preserve">2013Q1 </t>
  </si>
  <si>
    <t xml:space="preserve">2013Q3 </t>
  </si>
  <si>
    <t xml:space="preserve">2013Q4 </t>
  </si>
  <si>
    <t xml:space="preserve">13Q1 </t>
  </si>
  <si>
    <t xml:space="preserve">13Q2 </t>
  </si>
  <si>
    <t xml:space="preserve">13Q3 </t>
  </si>
  <si>
    <t xml:space="preserve">13Q4 </t>
  </si>
  <si>
    <t>Euro 6 petrol</t>
  </si>
  <si>
    <t>Figure 9.11abcd Emissions standards of vehicles in the light fleet</t>
  </si>
  <si>
    <t>Change</t>
  </si>
  <si>
    <t>Figure 2.13 Light diesel fleet age breakdown</t>
  </si>
  <si>
    <t>1990s light vehicle survival</t>
  </si>
  <si>
    <t xml:space="preserve"> Vehicle year</t>
  </si>
  <si>
    <t>Fleet year</t>
  </si>
  <si>
    <t>Change in vehicle numbers (numbers)</t>
  </si>
  <si>
    <t>Scrappage rates for vehicles of the same age, manufactured in different years</t>
  </si>
  <si>
    <t>2007 to 2008</t>
  </si>
  <si>
    <t>2008 to 2009</t>
  </si>
  <si>
    <t>2009 to 2010</t>
  </si>
  <si>
    <t>2010 to 2011</t>
  </si>
  <si>
    <t>2011 to 2012</t>
  </si>
  <si>
    <t>2012 to 2013</t>
  </si>
  <si>
    <t>2006 to 2007</t>
  </si>
  <si>
    <t>2005 to 2006</t>
  </si>
  <si>
    <t>2004 to 2005</t>
  </si>
  <si>
    <t>2003 to 2004</t>
  </si>
  <si>
    <t>2002 to 2003</t>
  </si>
  <si>
    <t>2001 to 2002</t>
  </si>
  <si>
    <t>Table 2 : Change in vehicle numbers (percentages)</t>
  </si>
  <si>
    <t>Travel growth</t>
  </si>
  <si>
    <t>Canada 2011</t>
  </si>
  <si>
    <t>AIA on the web (Automotive industries)</t>
  </si>
  <si>
    <t>Total lights out</t>
  </si>
  <si>
    <t>Light registrations</t>
  </si>
  <si>
    <t>For the quarterly stats:</t>
  </si>
  <si>
    <t>Light vehicle summary</t>
  </si>
  <si>
    <t>Exit</t>
  </si>
  <si>
    <t>Scrapped</t>
  </si>
  <si>
    <t>Mcycle</t>
  </si>
  <si>
    <t>Travel relative to 2001</t>
  </si>
  <si>
    <t>Highlights</t>
  </si>
  <si>
    <t>Light fleet size</t>
  </si>
  <si>
    <t>Light fleet growth</t>
  </si>
  <si>
    <t>Highlights - light vehicle entry and exit</t>
  </si>
  <si>
    <t>Highlights - light vehicle average scrappage age</t>
  </si>
  <si>
    <t>Travel per person</t>
  </si>
  <si>
    <t>Travel per light vehicle</t>
  </si>
  <si>
    <t>Number of vehicles with travel recorded during the year (*)</t>
  </si>
  <si>
    <t>Table 3 Light fleet travel by engine size</t>
  </si>
  <si>
    <t>7.3e</t>
  </si>
  <si>
    <t xml:space="preserve">The fuel delivery may be revised by MBIE when the </t>
  </si>
  <si>
    <t>Road freight VKT and tonne-km estimates</t>
  </si>
  <si>
    <t>Changes to RUC in 2012 mean that technique is no longer viable</t>
  </si>
  <si>
    <t>WIMS/RUC approach</t>
  </si>
  <si>
    <t>RUC Truck km (millions)</t>
  </si>
  <si>
    <t>RUC Trailer km (millions)</t>
  </si>
  <si>
    <t>Tonne km, base year 2001</t>
  </si>
  <si>
    <t>Truck km growth, base 2001</t>
  </si>
  <si>
    <t>Travel 2001 to 2007</t>
  </si>
  <si>
    <t>Population growth</t>
  </si>
  <si>
    <t>Light fleet regional ownership</t>
  </si>
  <si>
    <t>Northland</t>
  </si>
  <si>
    <t>Auckland</t>
  </si>
  <si>
    <t>Waikato</t>
  </si>
  <si>
    <t>Bay of Plenty</t>
  </si>
  <si>
    <t>Gisborne</t>
  </si>
  <si>
    <t>Hawkes Bay</t>
  </si>
  <si>
    <t>Taranaki</t>
  </si>
  <si>
    <t>Horowhenua/Wanganui</t>
  </si>
  <si>
    <t>Wellington</t>
  </si>
  <si>
    <t>Nelson/Marlborough</t>
  </si>
  <si>
    <t>Canterbury</t>
  </si>
  <si>
    <t>West Coast</t>
  </si>
  <si>
    <t>Otago</t>
  </si>
  <si>
    <t>Southland</t>
  </si>
  <si>
    <t>NZ</t>
  </si>
  <si>
    <t>Population</t>
  </si>
  <si>
    <t>Hawke's Bay</t>
  </si>
  <si>
    <t>Manawatu-Wanganui</t>
  </si>
  <si>
    <t>Nelson - Marlborough - Tasman</t>
  </si>
  <si>
    <t>Light vehicles per 1000 popn</t>
  </si>
  <si>
    <t xml:space="preserve">(***) Infoshare DPE056AA, June population
</t>
  </si>
  <si>
    <t>Infoshare DPE051AA, June population, series created Nov 2013</t>
  </si>
  <si>
    <t>Nelson - Marl</t>
  </si>
  <si>
    <t>Chathams</t>
  </si>
  <si>
    <t>NZ total includes the Chathams and unknown regions</t>
  </si>
  <si>
    <t>Figure 1.5b Regional light fleet ownership per capita</t>
  </si>
  <si>
    <t>Changes in these estimates</t>
  </si>
  <si>
    <t>Figure 2.5c Light passenger fleet year of manufacture in 5 year blocks</t>
  </si>
  <si>
    <t>Figure 3.2d</t>
  </si>
  <si>
    <t>Figure 3.2e</t>
  </si>
  <si>
    <t xml:space="preserve">Light vehicles per 1000 </t>
  </si>
  <si>
    <t>Light vehicles per 1000</t>
  </si>
  <si>
    <t>2000 to 2001</t>
  </si>
  <si>
    <t>An alternative has been developed using NZTA Weight in Motion Site (WIMS) data, combined with vehicle register data</t>
  </si>
  <si>
    <t>2005</t>
  </si>
  <si>
    <t>2002 Cars</t>
  </si>
  <si>
    <t>601cc +</t>
  </si>
  <si>
    <t>2001-06</t>
  </si>
  <si>
    <t>2002-07</t>
  </si>
  <si>
    <t>2003-08</t>
  </si>
  <si>
    <t>2004-09</t>
  </si>
  <si>
    <t>2005-10</t>
  </si>
  <si>
    <t>2006-11</t>
  </si>
  <si>
    <t>2007-12</t>
  </si>
  <si>
    <t>2008-13</t>
  </si>
  <si>
    <t>Net migration</t>
  </si>
  <si>
    <t>June year</t>
  </si>
  <si>
    <t>Petrol/Diesel vehicles and travel, CNG/LPG/electric/Hybrid</t>
  </si>
  <si>
    <t>03/04</t>
  </si>
  <si>
    <t>05/06</t>
  </si>
  <si>
    <t>07/08</t>
  </si>
  <si>
    <t>09/10</t>
  </si>
  <si>
    <t>11/12</t>
  </si>
  <si>
    <t>13/14</t>
  </si>
  <si>
    <t>upto 60cc</t>
  </si>
  <si>
    <t>61-125cc</t>
  </si>
  <si>
    <t>126-600 cc</t>
  </si>
  <si>
    <t>New Zealanders arriving</t>
  </si>
  <si>
    <t>New Zealanders leaving</t>
  </si>
  <si>
    <t>2000</t>
  </si>
  <si>
    <t>2002</t>
  </si>
  <si>
    <t>2004</t>
  </si>
  <si>
    <t>2006</t>
  </si>
  <si>
    <t>2008</t>
  </si>
  <si>
    <t>2010</t>
  </si>
  <si>
    <t>2012</t>
  </si>
  <si>
    <t>&lt;=120 g/km</t>
  </si>
  <si>
    <t>&lt;=150 g/km</t>
  </si>
  <si>
    <t>&lt;=200 g/km</t>
  </si>
  <si>
    <t>&lt;=170 g/km</t>
  </si>
  <si>
    <t>&lt;=220 g/km</t>
  </si>
  <si>
    <t>&lt;=250 g/km</t>
  </si>
  <si>
    <t>&gt;250 g/km</t>
  </si>
  <si>
    <t xml:space="preserve"> </t>
  </si>
  <si>
    <t>Light passenger travel per capita</t>
  </si>
  <si>
    <t>Light commercial travel per capita</t>
  </si>
  <si>
    <t>Overall population growth</t>
  </si>
  <si>
    <t>Non-New Zealanders arriving</t>
  </si>
  <si>
    <t>Non-New Zealanders leaving</t>
  </si>
  <si>
    <t>Natural population growth</t>
  </si>
  <si>
    <t>Figure 1.11 Population and fleet growth</t>
  </si>
  <si>
    <t>Figure 8.2  Petrol and diesel travel</t>
  </si>
  <si>
    <t>2013 to 2014</t>
  </si>
  <si>
    <t>Travel 2014</t>
  </si>
  <si>
    <t>-1980</t>
  </si>
  <si>
    <t>2014 Diesel</t>
  </si>
  <si>
    <t>2014 Petrol</t>
  </si>
  <si>
    <t>Used imports entering the fleet : year of manufacture and fuel type</t>
  </si>
  <si>
    <t>Dec 14</t>
  </si>
  <si>
    <t xml:space="preserve">14Q1 </t>
  </si>
  <si>
    <t xml:space="preserve">14Q2 </t>
  </si>
  <si>
    <t xml:space="preserve">14Q3 </t>
  </si>
  <si>
    <t xml:space="preserve">14Q4 </t>
  </si>
  <si>
    <t>Chain value series, 09/10 prices</t>
  </si>
  <si>
    <t>2009-14</t>
  </si>
  <si>
    <t>04/05</t>
  </si>
  <si>
    <t>06/07</t>
  </si>
  <si>
    <t>08/09</t>
  </si>
  <si>
    <t>10/11</t>
  </si>
  <si>
    <t>12/13</t>
  </si>
  <si>
    <t>14/15</t>
  </si>
  <si>
    <t>Infoshare</t>
  </si>
  <si>
    <t>and http://www.stats.govt.nz/browse_for_stats/population/Migration/IntTravelAndMigration_HOTPJun15.aspx</t>
  </si>
  <si>
    <t>NZ new buses</t>
  </si>
  <si>
    <t>Used buses</t>
  </si>
  <si>
    <t>NZ new trucks</t>
  </si>
  <si>
    <t>Used trucks</t>
  </si>
  <si>
    <t>NZ new lights</t>
  </si>
  <si>
    <t>Used lights</t>
  </si>
  <si>
    <t>&lt;= 60 cc</t>
  </si>
  <si>
    <t>&lt;= 100 cc</t>
  </si>
  <si>
    <t>&lt;= 250 cc</t>
  </si>
  <si>
    <t>&lt;= 600 cc</t>
  </si>
  <si>
    <t>&lt;= 1000 cc</t>
  </si>
  <si>
    <t xml:space="preserve"> &gt; 1000 cc</t>
  </si>
  <si>
    <t>Travel 2013</t>
  </si>
  <si>
    <t>Travel 2007 to 2012</t>
  </si>
  <si>
    <t>Fuel types in the fleet</t>
  </si>
  <si>
    <t>2011 lights</t>
  </si>
  <si>
    <t>2013 lights</t>
  </si>
  <si>
    <t>2012 lights</t>
  </si>
  <si>
    <t>Improvement from 2011</t>
  </si>
  <si>
    <t xml:space="preserve"> Vehicles &lt; 2000cc</t>
  </si>
  <si>
    <t>Vehicles &gt;= 2000cc</t>
  </si>
  <si>
    <t>% 2000+ cc</t>
  </si>
  <si>
    <t>New average age</t>
  </si>
  <si>
    <t>Used average age</t>
  </si>
  <si>
    <t>Total out</t>
  </si>
  <si>
    <t>Truck vehicle share</t>
  </si>
  <si>
    <t>Bus vehicle share</t>
  </si>
  <si>
    <t>Vehicles 2000+ cc</t>
  </si>
  <si>
    <t>Heavy Goods registrations</t>
  </si>
  <si>
    <t>Bus registrations</t>
  </si>
  <si>
    <t>MC registrations</t>
  </si>
  <si>
    <t>Average</t>
  </si>
  <si>
    <t>Light passenger per 1000 popn</t>
  </si>
  <si>
    <t>2014 to 2015</t>
  </si>
  <si>
    <t>Copy this from columns A and L,</t>
  </si>
  <si>
    <t>then sort it</t>
  </si>
  <si>
    <t xml:space="preserve">2015-2019 </t>
  </si>
  <si>
    <t>2015-2019</t>
  </si>
  <si>
    <t>2015 Diesel</t>
  </si>
  <si>
    <t>2015 Petrol</t>
  </si>
  <si>
    <t>Electric LPV</t>
  </si>
  <si>
    <t>Electric LCV</t>
  </si>
  <si>
    <t xml:space="preserve">LPG LPV </t>
  </si>
  <si>
    <t>LPV LCV</t>
  </si>
  <si>
    <t>.</t>
  </si>
  <si>
    <t>15Q1</t>
  </si>
  <si>
    <t>15Q2</t>
  </si>
  <si>
    <t>15Q3</t>
  </si>
  <si>
    <t>15Q4</t>
  </si>
  <si>
    <t>US2007 diesel</t>
  </si>
  <si>
    <t>Mar15</t>
  </si>
  <si>
    <t>Mar14</t>
  </si>
  <si>
    <t>Growth in light vehicles per capita since 2001</t>
  </si>
  <si>
    <t>USA cars</t>
  </si>
  <si>
    <t>2010-15</t>
  </si>
  <si>
    <t>Travel 2015</t>
  </si>
  <si>
    <t>1994-97</t>
  </si>
  <si>
    <t>LPV % by 1990-99 vehicles</t>
  </si>
  <si>
    <t>Post 2005</t>
  </si>
  <si>
    <t>Light pure electric travel</t>
  </si>
  <si>
    <t>Light pure EV</t>
  </si>
  <si>
    <t>LCV=Light commercial vehicles, comprising vans, utes &lt;= 3500 kg</t>
  </si>
  <si>
    <t>LPV=Light passenger vehicles, comprising cars, SUVs &lt;= 3500 kg</t>
  </si>
  <si>
    <t>&lt; 1600</t>
  </si>
  <si>
    <t>&lt; 2000</t>
  </si>
  <si>
    <t>&lt; 3000</t>
  </si>
  <si>
    <t>&lt; 4000</t>
  </si>
  <si>
    <t>Petrol new in</t>
  </si>
  <si>
    <t>Diesel new in</t>
  </si>
  <si>
    <t>Petrol new out</t>
  </si>
  <si>
    <t>Diesel new out</t>
  </si>
  <si>
    <t>Light commercial per 1000 popn</t>
  </si>
  <si>
    <t>Cumulative total</t>
  </si>
  <si>
    <t>Travel per LPV</t>
  </si>
  <si>
    <t>Road tonne-km estimates were produced using Road User Charges (RUC) data</t>
  </si>
  <si>
    <t>2015 to 2016</t>
  </si>
  <si>
    <t>]</t>
  </si>
  <si>
    <t>15/16</t>
  </si>
  <si>
    <t>2016 Diesel</t>
  </si>
  <si>
    <t>2016 Petrol</t>
  </si>
  <si>
    <t>2000-04</t>
  </si>
  <si>
    <t>These graphs exclude the current year - exactly which vehicles have been scrapped is not certain until 12 months have passed</t>
  </si>
  <si>
    <t>5 Other/?</t>
  </si>
  <si>
    <t>1 Light vehicles</t>
  </si>
  <si>
    <t>2 Motorcycles and mopeds</t>
  </si>
  <si>
    <t>3 Trucks</t>
  </si>
  <si>
    <t>4 Buses</t>
  </si>
  <si>
    <t>2 Petrol hybrid</t>
  </si>
  <si>
    <t>4 Diesel</t>
  </si>
  <si>
    <t>5 Disel hybrid</t>
  </si>
  <si>
    <t>7 Electric</t>
  </si>
  <si>
    <t>8 Electric (petrol extended)</t>
  </si>
  <si>
    <t>a Plugin petrol hybrid (PHEV)</t>
  </si>
  <si>
    <t>c LPG</t>
  </si>
  <si>
    <t>d CNG</t>
  </si>
  <si>
    <t>e ?</t>
  </si>
  <si>
    <t>Note - this table is based on the work NZTA has done to upgrade the fuel information held on the vehicle register</t>
  </si>
  <si>
    <t>However the upgrade only applied to live vehicles, we cannot use this method to track historic registrations,</t>
  </si>
  <si>
    <t>as any of those vehicles that have been scrapped may not have an appropriate fuel type</t>
  </si>
  <si>
    <t>See http://www.transport.govt.nz/research/newzealandvehiclefleetstatistics/</t>
  </si>
  <si>
    <t>Mar16</t>
  </si>
  <si>
    <t xml:space="preserve">16Q1 </t>
  </si>
  <si>
    <t>16Q2</t>
  </si>
  <si>
    <t>16Q3</t>
  </si>
  <si>
    <t>16Q4</t>
  </si>
  <si>
    <t xml:space="preserve"> make sure these calculations cover the RIGHT 4 periods</t>
  </si>
  <si>
    <t>Data from pivot tabling "Graph 9_5 Consumption by VFEM band.csv"</t>
  </si>
  <si>
    <t>Its predicted results have been scaled to match the MBIE CO2 road emisions numbers</t>
  </si>
  <si>
    <t>2001</t>
  </si>
  <si>
    <t>2003</t>
  </si>
  <si>
    <t>2007</t>
  </si>
  <si>
    <t>2009</t>
  </si>
  <si>
    <t>2011</t>
  </si>
  <si>
    <t>2013</t>
  </si>
  <si>
    <t>2014</t>
  </si>
  <si>
    <t>2015</t>
  </si>
  <si>
    <t>Million tonnes CO2</t>
  </si>
  <si>
    <t>between the vehicle classes</t>
  </si>
  <si>
    <t xml:space="preserve">The model is based on an entirely new set of fuel use factors, which may have changed the relativites </t>
  </si>
  <si>
    <t>Travel 2016</t>
  </si>
  <si>
    <t>Drop 2006 to 2016</t>
  </si>
  <si>
    <t>Drop 2015 to 2016</t>
  </si>
  <si>
    <t>Trucks 2010 and newer</t>
  </si>
  <si>
    <t>Trucks from 2010</t>
  </si>
  <si>
    <t>Buses from 2010</t>
  </si>
  <si>
    <t>Bus 2010 and newer</t>
  </si>
  <si>
    <t>Electric/Plugin</t>
  </si>
  <si>
    <t>2011-16</t>
  </si>
  <si>
    <t>Figure 1.1 extra Vehicle average ages</t>
  </si>
  <si>
    <t>Figure 9.0a  Real world emissions vs laboratory test results</t>
  </si>
  <si>
    <t>Figure 9.0b  Divergence between real world and test petrol economy</t>
  </si>
  <si>
    <t>Figure 9.0extra Vehicles registered by month</t>
  </si>
  <si>
    <t>Real world and lab test results</t>
  </si>
  <si>
    <t>Figure 9.0a Real world emissions vs laboratory test results</t>
  </si>
  <si>
    <t xml:space="preserve">Source: “Real-world fuel efficiency of light vehicles in New Zealand” Wang, McGlinchy, Badger, Wheaton, Ministry of Transport. 
This paper was presented at the Australasian Transport Research Forum (ATRF) in October 2015
</t>
  </si>
  <si>
    <t>http://atrf.info/papers/2015/files/ATRF2015_Resubmission_9.pdf</t>
  </si>
  <si>
    <t xml:space="preserve">It is from an analysis done for MED (now part of MBIE), and has reduced our annual </t>
  </si>
  <si>
    <t>estimate per petrol powered boat to 375 litres</t>
  </si>
  <si>
    <t>MBIE report - Liquid fuel use in New Zealand</t>
  </si>
  <si>
    <t xml:space="preserve">See </t>
  </si>
  <si>
    <t>Manufacturing region of vehicles entering the fleet</t>
  </si>
  <si>
    <t>Vehicles entering the fleet</t>
  </si>
  <si>
    <t>Where used imports were imported from</t>
  </si>
  <si>
    <t>The New Zealand 2017 Vehicle Fleet : Data Spreadsheet</t>
  </si>
  <si>
    <t>2012 to 2017</t>
  </si>
  <si>
    <t>2016 to 2017</t>
  </si>
  <si>
    <t>Growth in light fleet size</t>
  </si>
  <si>
    <t>1990s vehicle numbers in the 2000-2017 fleets</t>
  </si>
  <si>
    <t>b Plugin diesel hybrid (PHEV)</t>
  </si>
  <si>
    <t>3 Petrol electric hybrid</t>
  </si>
  <si>
    <t>6 Diesel electric hybrid</t>
  </si>
  <si>
    <t>16/17</t>
  </si>
  <si>
    <t xml:space="preserve">ITM312AA (bottom table) - Table: Permanent &amp; long-term migration key series (Annual-Jun) </t>
  </si>
  <si>
    <t>DPE070AA (top table) - Table: Estimated Resident Population Change by component (1991+) (Annual-Jun)</t>
  </si>
  <si>
    <t>Travel (million vkm)</t>
  </si>
  <si>
    <t>Travel (million vkt)</t>
  </si>
  <si>
    <t>2017 Petrol</t>
  </si>
  <si>
    <t>2017 Diesel</t>
  </si>
  <si>
    <t>2017 registrations</t>
  </si>
  <si>
    <t>2012-17</t>
  </si>
  <si>
    <t>Figure 6.7a  Country of manufacture of vehicles entering the fleet</t>
  </si>
  <si>
    <t>Figure 6.7  Country of origin of vehicles entering the fleet</t>
  </si>
  <si>
    <t xml:space="preserve"> Used Europe</t>
  </si>
  <si>
    <t xml:space="preserve"> Used Japan</t>
  </si>
  <si>
    <t xml:space="preserve"> Used Australia</t>
  </si>
  <si>
    <t xml:space="preserve"> Used NZ</t>
  </si>
  <si>
    <t>There are no values for 2017 YoM as none of these vehicles were active at the start of the year</t>
  </si>
  <si>
    <t>Mar17</t>
  </si>
  <si>
    <t xml:space="preserve">2005Q2 </t>
  </si>
  <si>
    <t xml:space="preserve">2006Q2 </t>
  </si>
  <si>
    <t xml:space="preserve">2007Q2 </t>
  </si>
  <si>
    <t xml:space="preserve">2008Q2 </t>
  </si>
  <si>
    <t xml:space="preserve">2009Q2 </t>
  </si>
  <si>
    <t xml:space="preserve">2010Q2 </t>
  </si>
  <si>
    <t xml:space="preserve">2011Q2 </t>
  </si>
  <si>
    <t xml:space="preserve">2012Q2 </t>
  </si>
  <si>
    <t xml:space="preserve">2013Q2 </t>
  </si>
  <si>
    <t xml:space="preserve">2014Q1 </t>
  </si>
  <si>
    <t xml:space="preserve">2014Q2 </t>
  </si>
  <si>
    <t xml:space="preserve">2014Q3 </t>
  </si>
  <si>
    <t xml:space="preserve">2014Q4 </t>
  </si>
  <si>
    <t xml:space="preserve">2015Q1 </t>
  </si>
  <si>
    <t xml:space="preserve">2015Q2 </t>
  </si>
  <si>
    <t xml:space="preserve">2015Q3 </t>
  </si>
  <si>
    <t xml:space="preserve">2015Q4 </t>
  </si>
  <si>
    <t xml:space="preserve">2016Q1 </t>
  </si>
  <si>
    <t xml:space="preserve">2016Q2 </t>
  </si>
  <si>
    <t xml:space="preserve">2016Q3 </t>
  </si>
  <si>
    <t xml:space="preserve">2016Q4 </t>
  </si>
  <si>
    <t xml:space="preserve">2017Q1 </t>
  </si>
  <si>
    <t xml:space="preserve">2017Q2 </t>
  </si>
  <si>
    <t xml:space="preserve">2017Q3 </t>
  </si>
  <si>
    <t xml:space="preserve">2017Q4 </t>
  </si>
  <si>
    <t>Vehicles are LATIS classes MA, MB, MC, MD1, MD2, NA</t>
  </si>
  <si>
    <t xml:space="preserve">17Q1 </t>
  </si>
  <si>
    <t>17Q2</t>
  </si>
  <si>
    <t>17Q3</t>
  </si>
  <si>
    <t>17Q4</t>
  </si>
  <si>
    <t>2017</t>
  </si>
  <si>
    <t>An example - say the fleet consisted of a 1000cc car that did 5000km/year and a 2000cc van that did 12,000km year</t>
  </si>
  <si>
    <t>2016</t>
  </si>
  <si>
    <t>Electric vehicles are tracked in the MoT EV reporting</t>
  </si>
  <si>
    <t xml:space="preserve">Source: </t>
  </si>
  <si>
    <t>ICCT's 2017 lab to road report</t>
  </si>
  <si>
    <t>WIMS + RUC tkm  (millions)</t>
  </si>
  <si>
    <t xml:space="preserve">Tkm growth </t>
  </si>
  <si>
    <t>Average load (tonnes)</t>
  </si>
  <si>
    <t>GDP sourced from Stats NZ infoshare, Table reference: SNE053AA</t>
  </si>
  <si>
    <t xml:space="preserve">    (2) the estimated number of vehicles is not in itself crucial as number of vehicles, average times per year, average fuel per time all combine to estimatefuel use. </t>
  </si>
  <si>
    <t xml:space="preserve">    process; e.g. most of fuel use by agricultural quads is recorded to the Agricuture, Forestry and Fishing sector. Marina fuel is recorded as part of domestic shipping. </t>
  </si>
  <si>
    <t>Travel 2017</t>
  </si>
  <si>
    <t>Light fleet age structure</t>
  </si>
  <si>
    <r>
      <t>CO</t>
    </r>
    <r>
      <rPr>
        <b/>
        <vertAlign val="subscript"/>
        <sz val="9"/>
        <rFont val="Arial"/>
        <family val="2"/>
      </rPr>
      <t>2</t>
    </r>
    <r>
      <rPr>
        <b/>
        <sz val="9"/>
        <rFont val="Arial"/>
        <family val="2"/>
      </rPr>
      <t xml:space="preserve"> emissions of light vehicles registered</t>
    </r>
  </si>
  <si>
    <t>Drop 2006 to 2017</t>
  </si>
  <si>
    <t>CO2 Emissions (from VFEM - Vehicle Fleet Emission Model)</t>
  </si>
  <si>
    <t>Those factors are from a research report prepared for MoT by Emission Impossible</t>
  </si>
  <si>
    <t>These estimates are now produced using VFEM model</t>
  </si>
  <si>
    <t>Travel, million kilometres</t>
  </si>
  <si>
    <t>Jun 14</t>
  </si>
  <si>
    <t>Sep14</t>
  </si>
  <si>
    <t>Jun 15</t>
  </si>
  <si>
    <t>Sep15</t>
  </si>
  <si>
    <t>Dec 15</t>
  </si>
  <si>
    <t>Jun 16</t>
  </si>
  <si>
    <t>Sep16</t>
  </si>
  <si>
    <t>Dec 16</t>
  </si>
  <si>
    <t>Jun 17</t>
  </si>
  <si>
    <t>Sep17</t>
  </si>
  <si>
    <t>Dec 17</t>
  </si>
  <si>
    <t>Canada 2016</t>
  </si>
  <si>
    <t>https://automotiveaftermarket.org/aftermarket-industry-trends/canada-automotive-aftermarket/</t>
  </si>
  <si>
    <t>AIA Canada</t>
  </si>
  <si>
    <t>Australia 2016</t>
  </si>
  <si>
    <t>Australia</t>
  </si>
  <si>
    <t>http://www.abs.gov.au/ausstats/abs@.nsf/mf/9309.0</t>
  </si>
  <si>
    <t>All vehicles</t>
  </si>
  <si>
    <t>USA     2016</t>
  </si>
  <si>
    <t>https://www.energy.gov/eere/vehicles/articles/fact-997-october-2-2017-average-age-cars-and-light-trucks-was-almost-12-years</t>
  </si>
  <si>
    <t>NZ light 2017</t>
  </si>
  <si>
    <t>USA</t>
  </si>
  <si>
    <t>Data sources</t>
  </si>
  <si>
    <t>Canada lights</t>
  </si>
  <si>
    <t>Note Average travel not graphed for the 2017 YoM vehicles - it is far lower as the vehicles are only in the fleet for part of the year, and many have not had a second inspection so it has been estimated</t>
  </si>
  <si>
    <t>Table 1 : December 2017 light fleet</t>
  </si>
  <si>
    <t xml:space="preserve">Notes : (1) the amount of off-road fuel use shown here would be over-estimated. In recent years, MBIE has changed and improved its fuel delivery reporting  </t>
  </si>
  <si>
    <t>Please also see the 'Offroad' tab for more informationi</t>
  </si>
  <si>
    <t>Table 5 : 2017 Fleet</t>
  </si>
  <si>
    <t>Table 6 Primary fuel types by vehicle type</t>
  </si>
  <si>
    <t>2006 to 2012</t>
  </si>
  <si>
    <t>Growth 2001 to 2017</t>
  </si>
  <si>
    <t>Light growth to 2017</t>
  </si>
  <si>
    <t>Other growth to 2017</t>
  </si>
  <si>
    <t>Total VKT growth</t>
  </si>
  <si>
    <t>Truck 2010 onwards</t>
  </si>
  <si>
    <t>Bus 2010 onwards</t>
  </si>
  <si>
    <t>Note:scrappage is established by finding vehicles active at the start of the year, not active at the end</t>
  </si>
  <si>
    <t xml:space="preserve">2017, but gone by the end of the year. For instance 3.5% of the 1983 used import LPV in the fleet at the </t>
  </si>
  <si>
    <t>Version 4.0, September 2018</t>
  </si>
  <si>
    <t>(**) Sourced from MoT Travel Survey; indicative only</t>
  </si>
  <si>
    <t>(*) if a vehicle is in the fleet for part of the year then that fraction is included in the calculation above, ie a truck in the fleet all year plus another for 3 months = 1.25 fleet years</t>
  </si>
  <si>
    <t>Note: Average travel is not graphed for the 2017 YoM vehicles - it is far lower as the vehicles are only in the fleet for part of the year, and many have not had a second inspection.</t>
  </si>
  <si>
    <t xml:space="preserve">Light pure electric vehicles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</si>
</sst>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3" formatCode="_-* #,##0.00_-;\-* #,##0.00_-;_-* &quot;-&quot;??_-;_-@_-"/>
    <numFmt numFmtId="164" formatCode="0.000"/>
    <numFmt numFmtId="165" formatCode="0.0"/>
    <numFmt numFmtId="166" formatCode="0.0%"/>
    <numFmt numFmtId="167" formatCode="_-* #,##0.0_-;\-* #,##0.0_-;_-* &quot;-&quot;??_-;_-@_-"/>
    <numFmt numFmtId="168" formatCode="_-* #,##0_-;\-* #,##0_-;_-* &quot;-&quot;??_-;_-@_-"/>
    <numFmt numFmtId="169" formatCode="&quot;$&quot;#,##0\ ;\(&quot;$&quot;#,##0\)"/>
    <numFmt numFmtId="170" formatCode="&quot;$&quot;#,##0.00;[Red]\(&quot;$&quot;#,##0.00\)"/>
    <numFmt numFmtId="171" formatCode="[Blue]#,##0"/>
    <numFmt numFmtId="172" formatCode="[Blue]0.0;\-0.0"/>
    <numFmt numFmtId="173" formatCode="yyyy"/>
    <numFmt numFmtId="174" formatCode="#,##0_ ;\-#,##0\ "/>
    <numFmt numFmtId="175" formatCode="#,##0\ \ "/>
    <numFmt numFmtId="176" formatCode="#,##0\ \ \ \ "/>
    <numFmt numFmtId="177" formatCode="#,##0.000"/>
  </numFmts>
  <fonts count="64">
    <font>
      <sz val="10"/>
      <name val="Arial"/>
    </font>
    <font>
      <sz val="11"/>
      <color theme="1"/>
      <name val="Calibri"/>
      <family val="2"/>
      <scheme val="minor"/>
    </font>
    <font>
      <sz val="10"/>
      <name val="Arial"/>
      <family val="2"/>
    </font>
    <font>
      <b/>
      <sz val="10"/>
      <name val="Arial"/>
      <family val="2"/>
    </font>
    <font>
      <b/>
      <sz val="9"/>
      <name val="Arial"/>
      <family val="2"/>
    </font>
    <font>
      <sz val="10"/>
      <name val="Arial"/>
      <family val="2"/>
    </font>
    <font>
      <sz val="8"/>
      <name val="Arial"/>
      <family val="2"/>
    </font>
    <font>
      <u/>
      <sz val="10"/>
      <color indexed="12"/>
      <name val="Arial"/>
      <family val="2"/>
    </font>
    <font>
      <sz val="10"/>
      <color indexed="8"/>
      <name val="Arial"/>
      <family val="2"/>
    </font>
    <font>
      <b/>
      <sz val="8"/>
      <name val="Helv"/>
    </font>
    <font>
      <sz val="12"/>
      <name val="Courier"/>
      <family val="3"/>
    </font>
    <font>
      <sz val="12"/>
      <color indexed="24"/>
      <name val="Arial"/>
      <family val="2"/>
    </font>
    <font>
      <sz val="10"/>
      <name val="Helv"/>
    </font>
    <font>
      <sz val="8.5"/>
      <name val="LinePrinter"/>
    </font>
    <font>
      <sz val="8"/>
      <name val="Helv"/>
    </font>
    <font>
      <b/>
      <sz val="8.5"/>
      <name val="LinePrinter"/>
    </font>
    <font>
      <sz val="18"/>
      <color indexed="24"/>
      <name val="Arial"/>
      <family val="2"/>
    </font>
    <font>
      <sz val="8"/>
      <color indexed="24"/>
      <name val="Arial"/>
      <family val="2"/>
    </font>
    <font>
      <i/>
      <sz val="10"/>
      <name val="Arial"/>
      <family val="2"/>
    </font>
    <font>
      <sz val="10"/>
      <color indexed="12"/>
      <name val="Arial"/>
      <family val="2"/>
    </font>
    <font>
      <b/>
      <sz val="20"/>
      <color indexed="9"/>
      <name val="Arial"/>
      <family val="2"/>
    </font>
    <font>
      <b/>
      <sz val="11"/>
      <color indexed="9"/>
      <name val="Arial"/>
      <family val="2"/>
    </font>
    <font>
      <b/>
      <i/>
      <sz val="11"/>
      <color indexed="9"/>
      <name val="Arial"/>
      <family val="2"/>
    </font>
    <font>
      <b/>
      <i/>
      <u/>
      <sz val="11"/>
      <color indexed="9"/>
      <name val="Arial"/>
      <family val="2"/>
    </font>
    <font>
      <b/>
      <sz val="10"/>
      <color indexed="9"/>
      <name val="Arial"/>
      <family val="2"/>
    </font>
    <font>
      <sz val="10"/>
      <color indexed="9"/>
      <name val="Arial"/>
      <family val="2"/>
    </font>
    <font>
      <sz val="11"/>
      <color indexed="9"/>
      <name val="Arial"/>
      <family val="2"/>
    </font>
    <font>
      <b/>
      <sz val="14"/>
      <color indexed="9"/>
      <name val="Arial"/>
      <family val="2"/>
    </font>
    <font>
      <b/>
      <sz val="12"/>
      <color indexed="9"/>
      <name val="Arial"/>
      <family val="2"/>
    </font>
    <font>
      <sz val="14"/>
      <color indexed="9"/>
      <name val="Arial"/>
      <family val="2"/>
    </font>
    <font>
      <i/>
      <sz val="9"/>
      <name val="Arial"/>
      <family val="2"/>
    </font>
    <font>
      <sz val="10"/>
      <color indexed="9"/>
      <name val="Arial"/>
      <family val="2"/>
    </font>
    <font>
      <sz val="10"/>
      <color indexed="8"/>
      <name val="Arial"/>
      <family val="2"/>
    </font>
    <font>
      <sz val="9"/>
      <color indexed="23"/>
      <name val="Arial"/>
      <family val="2"/>
    </font>
    <font>
      <sz val="11"/>
      <name val="Arial"/>
      <family val="2"/>
    </font>
    <font>
      <sz val="9"/>
      <name val="Arial"/>
      <family val="2"/>
    </font>
    <font>
      <b/>
      <sz val="10"/>
      <color indexed="12"/>
      <name val="Arial"/>
      <family val="2"/>
    </font>
    <font>
      <u/>
      <sz val="10"/>
      <color indexed="9"/>
      <name val="Arial"/>
      <family val="2"/>
    </font>
    <font>
      <sz val="10"/>
      <color indexed="9"/>
      <name val="Arial"/>
      <family val="2"/>
    </font>
    <font>
      <u/>
      <sz val="10"/>
      <color indexed="9"/>
      <name val="Arial"/>
      <family val="2"/>
    </font>
    <font>
      <b/>
      <sz val="11"/>
      <name val="Arial"/>
      <family val="2"/>
    </font>
    <font>
      <b/>
      <sz val="8"/>
      <name val="Arial"/>
      <family val="2"/>
    </font>
    <font>
      <sz val="10"/>
      <name val="Arial"/>
      <family val="2"/>
    </font>
    <font>
      <b/>
      <sz val="10"/>
      <color theme="1"/>
      <name val="Arial"/>
      <family val="2"/>
    </font>
    <font>
      <b/>
      <sz val="16"/>
      <color rgb="FFFFFF00"/>
      <name val="Arial"/>
      <family val="2"/>
    </font>
    <font>
      <sz val="10"/>
      <color theme="6" tint="-0.249977111117893"/>
      <name val="Arial"/>
      <family val="2"/>
    </font>
    <font>
      <sz val="8"/>
      <color theme="1"/>
      <name val="Arial"/>
      <family val="2"/>
    </font>
    <font>
      <sz val="9"/>
      <color theme="1"/>
      <name val="Arial"/>
      <family val="2"/>
    </font>
    <font>
      <b/>
      <sz val="8"/>
      <color indexed="9"/>
      <name val="Arial"/>
      <family val="2"/>
    </font>
    <font>
      <sz val="8"/>
      <color indexed="9"/>
      <name val="Arial"/>
      <family val="2"/>
    </font>
    <font>
      <sz val="8"/>
      <name val="Arial Mäori"/>
      <family val="2"/>
    </font>
    <font>
      <sz val="10"/>
      <name val="Calibri"/>
      <family val="2"/>
      <scheme val="minor"/>
    </font>
    <font>
      <b/>
      <sz val="8"/>
      <color theme="1"/>
      <name val="Arial"/>
      <family val="2"/>
    </font>
    <font>
      <u/>
      <sz val="9"/>
      <name val="Arial"/>
      <family val="2"/>
    </font>
    <font>
      <sz val="9"/>
      <color rgb="FF666666"/>
      <name val="Arial"/>
      <family val="2"/>
    </font>
    <font>
      <sz val="8"/>
      <color rgb="FF333333"/>
      <name val="Arial"/>
      <family val="2"/>
    </font>
    <font>
      <sz val="8"/>
      <color rgb="FF666666"/>
      <name val="Arial"/>
      <family val="2"/>
    </font>
    <font>
      <u/>
      <sz val="10"/>
      <name val="Arial"/>
      <family val="2"/>
    </font>
    <font>
      <sz val="11"/>
      <color indexed="8"/>
      <name val="Calibri"/>
      <family val="2"/>
      <scheme val="minor"/>
    </font>
    <font>
      <sz val="8"/>
      <color indexed="8"/>
      <name val="Arial"/>
      <family val="2"/>
    </font>
    <font>
      <sz val="14"/>
      <color rgb="FF999900"/>
      <name val="Arial"/>
      <family val="2"/>
    </font>
    <font>
      <sz val="9"/>
      <color rgb="FF000000"/>
      <name val="Arial"/>
      <family val="2"/>
    </font>
    <font>
      <b/>
      <vertAlign val="subscript"/>
      <sz val="9"/>
      <name val="Arial"/>
      <family val="2"/>
    </font>
    <font>
      <sz val="10"/>
      <color theme="0" tint="-0.499984740745262"/>
      <name val="Arial"/>
      <family val="2"/>
    </font>
  </fonts>
  <fills count="32">
    <fill>
      <patternFill patternType="none"/>
    </fill>
    <fill>
      <patternFill patternType="gray125"/>
    </fill>
    <fill>
      <patternFill patternType="solid">
        <fgColor indexed="9"/>
        <bgColor indexed="64"/>
      </patternFill>
    </fill>
    <fill>
      <patternFill patternType="solid">
        <fgColor indexed="38"/>
        <bgColor indexed="64"/>
      </patternFill>
    </fill>
    <fill>
      <patternFill patternType="solid">
        <fgColor indexed="43"/>
        <bgColor indexed="64"/>
      </patternFill>
    </fill>
    <fill>
      <patternFill patternType="solid">
        <fgColor indexed="44"/>
        <bgColor indexed="64"/>
      </patternFill>
    </fill>
    <fill>
      <patternFill patternType="solid">
        <fgColor indexed="42"/>
        <bgColor indexed="64"/>
      </patternFill>
    </fill>
    <fill>
      <patternFill patternType="solid">
        <fgColor indexed="13"/>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rgb="FFFFFFFF"/>
        <bgColor indexed="64"/>
      </patternFill>
    </fill>
    <fill>
      <patternFill patternType="solid">
        <fgColor theme="3"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99"/>
        <bgColor indexed="64"/>
      </patternFill>
    </fill>
    <fill>
      <patternFill patternType="solid">
        <fgColor theme="6" tint="0.79998168889431442"/>
        <bgColor indexed="65"/>
      </patternFill>
    </fill>
    <fill>
      <patternFill patternType="solid">
        <fgColor rgb="FFAADDFA"/>
        <bgColor indexed="64"/>
      </patternFill>
    </fill>
  </fills>
  <borders count="30">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2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23"/>
      </left>
      <right/>
      <top style="medium">
        <color indexed="23"/>
      </top>
      <bottom style="medium">
        <color indexed="23"/>
      </bottom>
      <diagonal/>
    </border>
    <border>
      <left/>
      <right/>
      <top style="medium">
        <color indexed="23"/>
      </top>
      <bottom style="medium">
        <color indexed="23"/>
      </bottom>
      <diagonal/>
    </border>
    <border>
      <left/>
      <right style="medium">
        <color indexed="23"/>
      </right>
      <top style="medium">
        <color indexed="23"/>
      </top>
      <bottom style="medium">
        <color indexed="23"/>
      </bottom>
      <diagonal/>
    </border>
    <border>
      <left style="medium">
        <color theme="0" tint="-0.34998626667073579"/>
      </left>
      <right/>
      <top/>
      <bottom/>
      <diagonal/>
    </border>
  </borders>
  <cellStyleXfs count="28">
    <xf numFmtId="0" fontId="0" fillId="0" borderId="0"/>
    <xf numFmtId="0" fontId="9" fillId="0" borderId="0">
      <protection locked="0"/>
    </xf>
    <xf numFmtId="0" fontId="10" fillId="0" borderId="0" applyNumberFormat="0" applyFont="0" applyFill="0" applyBorder="0" applyProtection="0">
      <alignment horizontal="right"/>
    </xf>
    <xf numFmtId="43" fontId="2" fillId="0" borderId="0" applyFont="0" applyFill="0" applyBorder="0" applyAlignment="0" applyProtection="0"/>
    <xf numFmtId="3" fontId="11" fillId="0" borderId="0" applyFont="0" applyFill="0" applyBorder="0" applyAlignment="0" applyProtection="0"/>
    <xf numFmtId="4" fontId="12" fillId="0" borderId="0" applyFont="0" applyFill="0" applyBorder="0" applyAlignment="0" applyProtection="0"/>
    <xf numFmtId="169" fontId="11" fillId="0" borderId="0" applyFont="0" applyFill="0" applyBorder="0" applyAlignment="0" applyProtection="0"/>
    <xf numFmtId="170" fontId="13" fillId="0" borderId="0" applyFont="0" applyFill="0" applyBorder="0" applyAlignment="0" applyProtection="0"/>
    <xf numFmtId="15" fontId="13" fillId="0" borderId="0" applyFont="0" applyFill="0" applyBorder="0" applyProtection="0">
      <alignment horizontal="right"/>
    </xf>
    <xf numFmtId="2" fontId="11" fillId="0" borderId="0" applyFont="0" applyFill="0" applyBorder="0" applyAlignment="0" applyProtection="0"/>
    <xf numFmtId="171" fontId="14" fillId="0" borderId="0">
      <protection locked="0"/>
    </xf>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7" fillId="0" borderId="0" applyNumberFormat="0" applyFill="0" applyBorder="0" applyAlignment="0" applyProtection="0">
      <alignment vertical="top"/>
      <protection locked="0"/>
    </xf>
    <xf numFmtId="172" fontId="14" fillId="0" borderId="0">
      <protection locked="0"/>
    </xf>
    <xf numFmtId="0" fontId="2" fillId="0" borderId="0"/>
    <xf numFmtId="0" fontId="8" fillId="0" borderId="0">
      <alignment vertical="top"/>
    </xf>
    <xf numFmtId="0" fontId="8" fillId="0" borderId="0">
      <alignment vertical="top"/>
    </xf>
    <xf numFmtId="9" fontId="2" fillId="0" borderId="0" applyFont="0" applyFill="0" applyBorder="0" applyAlignment="0" applyProtection="0"/>
    <xf numFmtId="10" fontId="13" fillId="0" borderId="0" applyFont="0" applyFill="0" applyBorder="0" applyAlignment="0" applyProtection="0"/>
    <xf numFmtId="0" fontId="8" fillId="0" borderId="0">
      <alignment vertical="top"/>
    </xf>
    <xf numFmtId="4" fontId="10" fillId="0" borderId="1" applyNumberFormat="0" applyFont="0" applyFill="0" applyAlignment="0" applyProtection="0"/>
    <xf numFmtId="2" fontId="9" fillId="1" borderId="2" applyNumberFormat="0" applyBorder="0" applyProtection="0">
      <alignment horizontal="left"/>
    </xf>
    <xf numFmtId="4" fontId="10" fillId="0" borderId="3" applyNumberFormat="0" applyFont="0" applyFill="0" applyAlignment="0" applyProtection="0"/>
    <xf numFmtId="173" fontId="13" fillId="0" borderId="0" applyFont="0" applyFill="0" applyBorder="0" applyAlignment="0" applyProtection="0"/>
    <xf numFmtId="0" fontId="2" fillId="0" borderId="0"/>
    <xf numFmtId="0" fontId="1" fillId="30" borderId="0" applyNumberFormat="0" applyBorder="0" applyAlignment="0" applyProtection="0"/>
  </cellStyleXfs>
  <cellXfs count="830">
    <xf numFmtId="0" fontId="0" fillId="0" borderId="0" xfId="0"/>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0" fontId="0" fillId="0" borderId="0" xfId="0" applyAlignment="1">
      <alignment horizontal="center" vertical="top" wrapText="1"/>
    </xf>
    <xf numFmtId="1" fontId="0" fillId="0" borderId="0" xfId="0" applyNumberFormat="1" applyAlignment="1">
      <alignment horizontal="center"/>
    </xf>
    <xf numFmtId="2" fontId="0" fillId="0" borderId="0" xfId="0" applyNumberFormat="1" applyAlignment="1">
      <alignment horizontal="center"/>
    </xf>
    <xf numFmtId="0" fontId="0" fillId="0" borderId="0" xfId="0" quotePrefix="1"/>
    <xf numFmtId="1" fontId="0" fillId="0" borderId="0" xfId="0" applyNumberFormat="1"/>
    <xf numFmtId="0" fontId="0" fillId="0" borderId="0" xfId="0" applyAlignment="1">
      <alignment vertical="top" wrapText="1"/>
    </xf>
    <xf numFmtId="0" fontId="3" fillId="0" borderId="0" xfId="0" applyFont="1"/>
    <xf numFmtId="0" fontId="0" fillId="0" borderId="0" xfId="0" applyAlignment="1">
      <alignment wrapText="1"/>
    </xf>
    <xf numFmtId="0" fontId="0" fillId="0" borderId="4" xfId="0" applyBorder="1"/>
    <xf numFmtId="166" fontId="0" fillId="0" borderId="0" xfId="19" applyNumberFormat="1" applyFont="1"/>
    <xf numFmtId="0" fontId="18" fillId="0" borderId="0" xfId="0" applyFont="1"/>
    <xf numFmtId="0" fontId="0" fillId="0" borderId="0" xfId="0" applyAlignment="1">
      <alignment vertical="top"/>
    </xf>
    <xf numFmtId="0" fontId="0" fillId="0" borderId="5" xfId="0" applyBorder="1"/>
    <xf numFmtId="0" fontId="0" fillId="0" borderId="0" xfId="0" applyFill="1" applyBorder="1"/>
    <xf numFmtId="164" fontId="0" fillId="0" borderId="0" xfId="0" applyNumberFormat="1"/>
    <xf numFmtId="165" fontId="0" fillId="0" borderId="0" xfId="0" applyNumberFormat="1" applyFill="1"/>
    <xf numFmtId="164" fontId="0" fillId="0" borderId="0" xfId="0" applyNumberFormat="1" applyAlignment="1">
      <alignment horizontal="center"/>
    </xf>
    <xf numFmtId="0" fontId="0" fillId="0" borderId="6" xfId="0" applyBorder="1"/>
    <xf numFmtId="0" fontId="0" fillId="0" borderId="0" xfId="0" applyAlignment="1">
      <alignment horizontal="center" vertical="top"/>
    </xf>
    <xf numFmtId="165" fontId="0" fillId="0" borderId="0" xfId="0" applyNumberFormat="1" applyAlignment="1">
      <alignment horizontal="center" vertical="top"/>
    </xf>
    <xf numFmtId="0" fontId="0" fillId="2" borderId="0" xfId="0" applyFill="1"/>
    <xf numFmtId="0" fontId="7" fillId="2" borderId="0" xfId="14" applyFill="1" applyAlignment="1" applyProtection="1"/>
    <xf numFmtId="0" fontId="7" fillId="2" borderId="0" xfId="14" applyFont="1" applyFill="1" applyAlignment="1" applyProtection="1"/>
    <xf numFmtId="0" fontId="19" fillId="2" borderId="0" xfId="0" applyFont="1" applyFill="1"/>
    <xf numFmtId="0" fontId="3" fillId="0" borderId="0" xfId="0" applyFont="1" applyAlignment="1">
      <alignment vertical="top" wrapText="1"/>
    </xf>
    <xf numFmtId="0" fontId="0" fillId="3" borderId="0" xfId="0" applyFill="1"/>
    <xf numFmtId="0" fontId="21" fillId="3" borderId="0" xfId="0" applyFont="1" applyFill="1"/>
    <xf numFmtId="0" fontId="24" fillId="3" borderId="0" xfId="0" applyFont="1" applyFill="1" applyAlignment="1">
      <alignment vertical="center"/>
    </xf>
    <xf numFmtId="0" fontId="25" fillId="3" borderId="0" xfId="0" applyFont="1" applyFill="1" applyAlignment="1">
      <alignment vertical="center"/>
    </xf>
    <xf numFmtId="0" fontId="21" fillId="3" borderId="0" xfId="0" applyFont="1" applyFill="1" applyAlignment="1">
      <alignment vertical="center"/>
    </xf>
    <xf numFmtId="0" fontId="26" fillId="3" borderId="0" xfId="0" applyFont="1" applyFill="1" applyAlignment="1">
      <alignment vertical="center"/>
    </xf>
    <xf numFmtId="0" fontId="26" fillId="3" borderId="0" xfId="0" applyFont="1" applyFill="1" applyAlignment="1">
      <alignment horizontal="center" vertical="center"/>
    </xf>
    <xf numFmtId="0" fontId="0" fillId="4" borderId="7" xfId="0" applyFill="1" applyBorder="1"/>
    <xf numFmtId="0" fontId="0" fillId="4" borderId="1" xfId="0" applyFill="1" applyBorder="1"/>
    <xf numFmtId="10" fontId="0" fillId="4" borderId="1" xfId="19" applyNumberFormat="1" applyFont="1" applyFill="1" applyBorder="1" applyAlignment="1">
      <alignment horizontal="center"/>
    </xf>
    <xf numFmtId="10" fontId="0" fillId="4" borderId="8" xfId="19" applyNumberFormat="1" applyFont="1" applyFill="1" applyBorder="1" applyAlignment="1">
      <alignment horizontal="center"/>
    </xf>
    <xf numFmtId="0" fontId="0" fillId="4" borderId="9" xfId="0" applyFill="1" applyBorder="1"/>
    <xf numFmtId="0" fontId="0" fillId="4" borderId="10" xfId="0" applyFill="1" applyBorder="1"/>
    <xf numFmtId="0" fontId="0" fillId="4" borderId="11" xfId="0" applyFill="1" applyBorder="1"/>
    <xf numFmtId="10" fontId="0" fillId="4" borderId="1" xfId="19" applyNumberFormat="1" applyFont="1" applyFill="1" applyBorder="1" applyAlignment="1">
      <alignment horizontal="center" vertical="top"/>
    </xf>
    <xf numFmtId="0" fontId="0" fillId="4" borderId="1" xfId="0" quotePrefix="1" applyFill="1" applyBorder="1"/>
    <xf numFmtId="0" fontId="0" fillId="4" borderId="8" xfId="0" applyFill="1" applyBorder="1"/>
    <xf numFmtId="0" fontId="0" fillId="0" borderId="0" xfId="0" applyAlignment="1"/>
    <xf numFmtId="0" fontId="5" fillId="0" borderId="0" xfId="0" applyFont="1"/>
    <xf numFmtId="0" fontId="3" fillId="0" borderId="0" xfId="0" applyFont="1" applyAlignment="1">
      <alignment horizontal="left"/>
    </xf>
    <xf numFmtId="0" fontId="0" fillId="0" borderId="0" xfId="0" applyBorder="1"/>
    <xf numFmtId="0" fontId="0" fillId="4" borderId="4" xfId="0" applyFill="1" applyBorder="1"/>
    <xf numFmtId="0" fontId="0" fillId="4" borderId="0" xfId="0" applyFill="1" applyBorder="1"/>
    <xf numFmtId="0" fontId="0" fillId="4" borderId="5" xfId="0" applyFill="1" applyBorder="1"/>
    <xf numFmtId="0" fontId="0" fillId="0" borderId="0" xfId="0" applyFill="1"/>
    <xf numFmtId="0" fontId="27" fillId="0" borderId="0" xfId="0" applyFont="1" applyFill="1"/>
    <xf numFmtId="0" fontId="0" fillId="0" borderId="1" xfId="0" applyBorder="1"/>
    <xf numFmtId="0" fontId="0" fillId="0" borderId="8" xfId="0" applyBorder="1"/>
    <xf numFmtId="0" fontId="0" fillId="0" borderId="0" xfId="0" applyBorder="1" applyAlignment="1">
      <alignment horizontal="center"/>
    </xf>
    <xf numFmtId="0" fontId="0" fillId="0" borderId="0" xfId="0" applyBorder="1" applyAlignment="1">
      <alignment horizontal="center" vertical="top" wrapText="1"/>
    </xf>
    <xf numFmtId="0" fontId="0" fillId="0" borderId="0" xfId="3" applyNumberFormat="1" applyFont="1" applyBorder="1" applyAlignment="1">
      <alignment horizontal="center"/>
    </xf>
    <xf numFmtId="0" fontId="30" fillId="0" borderId="0" xfId="0" applyFont="1" applyFill="1" applyBorder="1"/>
    <xf numFmtId="0" fontId="0" fillId="0" borderId="4" xfId="0" applyFill="1" applyBorder="1"/>
    <xf numFmtId="0" fontId="0" fillId="0" borderId="0" xfId="3" applyNumberFormat="1" applyFont="1" applyFill="1" applyBorder="1" applyAlignment="1">
      <alignment horizontal="center"/>
    </xf>
    <xf numFmtId="0" fontId="0" fillId="0" borderId="0" xfId="0" applyFill="1" applyBorder="1" applyAlignment="1">
      <alignment horizontal="center"/>
    </xf>
    <xf numFmtId="0" fontId="30" fillId="0" borderId="0" xfId="0" applyFont="1" applyBorder="1"/>
    <xf numFmtId="0" fontId="0" fillId="0" borderId="0" xfId="0" applyNumberFormat="1" applyFill="1" applyBorder="1" applyAlignment="1">
      <alignment horizontal="center"/>
    </xf>
    <xf numFmtId="0" fontId="0" fillId="0" borderId="0" xfId="0" quotePrefix="1" applyBorder="1"/>
    <xf numFmtId="0" fontId="30" fillId="0" borderId="0" xfId="0" applyFont="1" applyFill="1" applyBorder="1" applyAlignment="1">
      <alignment horizontal="left"/>
    </xf>
    <xf numFmtId="43" fontId="0" fillId="0" borderId="0" xfId="0" applyNumberFormat="1" applyBorder="1"/>
    <xf numFmtId="0" fontId="0" fillId="0" borderId="10" xfId="0" applyBorder="1"/>
    <xf numFmtId="0" fontId="27" fillId="3" borderId="0" xfId="0" applyFont="1" applyFill="1" applyAlignment="1">
      <alignment vertical="center"/>
    </xf>
    <xf numFmtId="0" fontId="28" fillId="3" borderId="7" xfId="0" applyFont="1" applyFill="1" applyBorder="1"/>
    <xf numFmtId="0" fontId="29" fillId="3" borderId="1" xfId="0" applyFont="1" applyFill="1" applyBorder="1"/>
    <xf numFmtId="0" fontId="0" fillId="3" borderId="1" xfId="0" applyFill="1" applyBorder="1"/>
    <xf numFmtId="0" fontId="27" fillId="3" borderId="0" xfId="0" applyFont="1" applyFill="1" applyBorder="1"/>
    <xf numFmtId="0" fontId="0" fillId="0" borderId="0" xfId="0" applyFill="1" applyBorder="1" applyAlignment="1">
      <alignment horizontal="center" vertical="top" wrapText="1"/>
    </xf>
    <xf numFmtId="0" fontId="30" fillId="0" borderId="0" xfId="0" quotePrefix="1" applyFont="1" applyFill="1" applyBorder="1"/>
    <xf numFmtId="0" fontId="27" fillId="3" borderId="1" xfId="0" applyFont="1" applyFill="1" applyBorder="1"/>
    <xf numFmtId="0" fontId="3" fillId="0" borderId="4" xfId="0" applyFont="1" applyFill="1" applyBorder="1"/>
    <xf numFmtId="0" fontId="3" fillId="0" borderId="0" xfId="0" applyFont="1" applyFill="1" applyBorder="1"/>
    <xf numFmtId="0" fontId="0" fillId="0" borderId="0" xfId="0" applyAlignment="1">
      <alignment vertical="center"/>
    </xf>
    <xf numFmtId="0" fontId="3" fillId="0" borderId="2" xfId="0" applyFont="1" applyBorder="1" applyAlignment="1">
      <alignment vertical="center"/>
    </xf>
    <xf numFmtId="0" fontId="0" fillId="0" borderId="6" xfId="0" applyBorder="1" applyAlignment="1">
      <alignment vertical="center"/>
    </xf>
    <xf numFmtId="0" fontId="3" fillId="0" borderId="6" xfId="0" applyFont="1" applyBorder="1" applyAlignment="1">
      <alignment vertical="center"/>
    </xf>
    <xf numFmtId="0" fontId="0" fillId="0" borderId="12" xfId="0" applyBorder="1" applyAlignment="1">
      <alignment vertical="center"/>
    </xf>
    <xf numFmtId="0" fontId="3" fillId="0" borderId="4" xfId="0" applyFont="1" applyBorder="1" applyAlignment="1">
      <alignment vertical="center"/>
    </xf>
    <xf numFmtId="0" fontId="0" fillId="0" borderId="0" xfId="0" applyBorder="1" applyAlignment="1">
      <alignment vertical="center"/>
    </xf>
    <xf numFmtId="10" fontId="3" fillId="0" borderId="0" xfId="19" applyNumberFormat="1" applyFont="1" applyBorder="1" applyAlignment="1">
      <alignment vertical="center"/>
    </xf>
    <xf numFmtId="0" fontId="4" fillId="0" borderId="0" xfId="0" applyFont="1" applyFill="1" applyBorder="1" applyAlignment="1">
      <alignment horizontal="left" vertical="center"/>
    </xf>
    <xf numFmtId="0" fontId="0" fillId="0" borderId="5" xfId="0" applyBorder="1" applyAlignment="1">
      <alignment vertical="center"/>
    </xf>
    <xf numFmtId="0" fontId="4" fillId="0" borderId="10" xfId="0" applyFont="1" applyFill="1" applyBorder="1" applyAlignment="1">
      <alignment horizontal="left" vertical="center"/>
    </xf>
    <xf numFmtId="167" fontId="0" fillId="0" borderId="0" xfId="0" applyNumberFormat="1" applyFill="1" applyBorder="1"/>
    <xf numFmtId="167" fontId="0" fillId="0" borderId="0" xfId="0" applyNumberFormat="1" applyFill="1" applyBorder="1" applyAlignment="1">
      <alignment horizontal="right"/>
    </xf>
    <xf numFmtId="167" fontId="0" fillId="0" borderId="0" xfId="3" applyNumberFormat="1" applyFont="1" applyFill="1" applyBorder="1"/>
    <xf numFmtId="167" fontId="3" fillId="0" borderId="0" xfId="0" applyNumberFormat="1" applyFont="1" applyBorder="1" applyAlignment="1">
      <alignment vertical="center"/>
    </xf>
    <xf numFmtId="168" fontId="0" fillId="4" borderId="0" xfId="3" applyNumberFormat="1" applyFont="1" applyFill="1" applyBorder="1" applyAlignment="1">
      <alignment horizontal="center"/>
    </xf>
    <xf numFmtId="0" fontId="0" fillId="0" borderId="0" xfId="0" applyFill="1" applyAlignment="1">
      <alignment horizontal="center"/>
    </xf>
    <xf numFmtId="167" fontId="0" fillId="5" borderId="0" xfId="0" applyNumberFormat="1" applyFill="1" applyBorder="1"/>
    <xf numFmtId="167" fontId="0" fillId="5" borderId="0" xfId="3" applyNumberFormat="1" applyFont="1" applyFill="1" applyBorder="1"/>
    <xf numFmtId="166" fontId="31" fillId="0" borderId="0" xfId="19" applyNumberFormat="1" applyFont="1" applyFill="1"/>
    <xf numFmtId="166" fontId="0" fillId="0" borderId="0" xfId="19" applyNumberFormat="1" applyFont="1" applyFill="1"/>
    <xf numFmtId="0" fontId="31" fillId="0" borderId="0" xfId="0" applyFont="1" applyFill="1" applyAlignment="1">
      <alignment horizontal="center" wrapText="1"/>
    </xf>
    <xf numFmtId="0" fontId="0" fillId="0" borderId="0" xfId="0" applyFill="1" applyAlignment="1">
      <alignment horizontal="center" wrapText="1"/>
    </xf>
    <xf numFmtId="166" fontId="31" fillId="0" borderId="0" xfId="19" applyNumberFormat="1" applyFont="1" applyFill="1" applyAlignment="1">
      <alignment horizontal="center"/>
    </xf>
    <xf numFmtId="166" fontId="0" fillId="0" borderId="0" xfId="19" applyNumberFormat="1" applyFont="1" applyFill="1" applyAlignment="1">
      <alignment horizontal="center"/>
    </xf>
    <xf numFmtId="0" fontId="0" fillId="0" borderId="0" xfId="0" quotePrefix="1" applyFill="1"/>
    <xf numFmtId="168" fontId="0" fillId="0" borderId="0" xfId="3" applyNumberFormat="1" applyFont="1" applyFill="1" applyBorder="1" applyAlignment="1">
      <alignment horizontal="center"/>
    </xf>
    <xf numFmtId="0" fontId="7" fillId="3" borderId="0" xfId="14" applyFill="1" applyAlignment="1" applyProtection="1">
      <alignment vertical="center"/>
    </xf>
    <xf numFmtId="0" fontId="0" fillId="4" borderId="4" xfId="0" quotePrefix="1" applyFill="1" applyBorder="1"/>
    <xf numFmtId="2" fontId="0" fillId="0" borderId="0" xfId="0" applyNumberFormat="1" applyBorder="1" applyAlignment="1">
      <alignment horizontal="center"/>
    </xf>
    <xf numFmtId="165" fontId="0" fillId="0" borderId="0" xfId="0" applyNumberFormat="1" applyBorder="1" applyAlignment="1">
      <alignment horizontal="center"/>
    </xf>
    <xf numFmtId="165" fontId="5" fillId="0" borderId="0" xfId="0" applyNumberFormat="1" applyFont="1" applyFill="1" applyBorder="1" applyAlignment="1">
      <alignment horizontal="center"/>
    </xf>
    <xf numFmtId="0" fontId="0" fillId="0" borderId="0" xfId="0" applyBorder="1" applyAlignment="1">
      <alignment wrapText="1"/>
    </xf>
    <xf numFmtId="2" fontId="0" fillId="0" borderId="0" xfId="0" applyNumberFormat="1" applyBorder="1" applyAlignment="1">
      <alignment wrapText="1"/>
    </xf>
    <xf numFmtId="0" fontId="0" fillId="5" borderId="0" xfId="0" applyFill="1" applyBorder="1"/>
    <xf numFmtId="2" fontId="0" fillId="5" borderId="0" xfId="0" applyNumberFormat="1" applyFill="1" applyBorder="1" applyAlignment="1">
      <alignment horizontal="center"/>
    </xf>
    <xf numFmtId="0" fontId="0" fillId="5" borderId="7" xfId="0" applyFill="1" applyBorder="1"/>
    <xf numFmtId="0" fontId="0" fillId="5" borderId="1" xfId="0" applyFill="1" applyBorder="1"/>
    <xf numFmtId="2" fontId="0" fillId="5" borderId="1" xfId="0" applyNumberFormat="1" applyFill="1" applyBorder="1" applyAlignment="1">
      <alignment horizontal="center"/>
    </xf>
    <xf numFmtId="2" fontId="0" fillId="5" borderId="8" xfId="0" applyNumberFormat="1" applyFill="1" applyBorder="1" applyAlignment="1">
      <alignment horizontal="center"/>
    </xf>
    <xf numFmtId="0" fontId="0" fillId="5" borderId="4" xfId="0" applyFill="1" applyBorder="1"/>
    <xf numFmtId="2" fontId="0" fillId="5" borderId="5" xfId="0" applyNumberFormat="1" applyFill="1" applyBorder="1" applyAlignment="1">
      <alignment horizontal="center"/>
    </xf>
    <xf numFmtId="0" fontId="0" fillId="5" borderId="9" xfId="0" applyFill="1" applyBorder="1"/>
    <xf numFmtId="0" fontId="0" fillId="5" borderId="10" xfId="0" applyFill="1" applyBorder="1"/>
    <xf numFmtId="2" fontId="0" fillId="5" borderId="10" xfId="0" applyNumberFormat="1" applyFill="1" applyBorder="1" applyAlignment="1">
      <alignment horizontal="center"/>
    </xf>
    <xf numFmtId="2" fontId="0" fillId="5" borderId="11" xfId="0" applyNumberFormat="1" applyFill="1" applyBorder="1" applyAlignment="1">
      <alignment horizontal="center"/>
    </xf>
    <xf numFmtId="0" fontId="18" fillId="0" borderId="0" xfId="0" applyFont="1" applyAlignment="1">
      <alignment horizontal="center"/>
    </xf>
    <xf numFmtId="2" fontId="18" fillId="0" borderId="0" xfId="0" applyNumberFormat="1" applyFont="1" applyAlignment="1">
      <alignment horizontal="center"/>
    </xf>
    <xf numFmtId="0" fontId="18" fillId="0" borderId="0" xfId="0" applyFont="1" applyBorder="1"/>
    <xf numFmtId="166" fontId="0" fillId="0" borderId="0" xfId="19" applyNumberFormat="1" applyFont="1" applyAlignment="1">
      <alignment horizontal="center"/>
    </xf>
    <xf numFmtId="0" fontId="0" fillId="0" borderId="9" xfId="0" applyBorder="1"/>
    <xf numFmtId="43" fontId="0" fillId="0" borderId="10" xfId="0" applyNumberFormat="1" applyBorder="1"/>
    <xf numFmtId="10" fontId="3" fillId="0" borderId="10" xfId="19" applyNumberFormat="1" applyFont="1" applyBorder="1"/>
    <xf numFmtId="0" fontId="0" fillId="0" borderId="11" xfId="0" applyBorder="1"/>
    <xf numFmtId="10" fontId="3" fillId="0" borderId="0" xfId="19" applyNumberFormat="1" applyFont="1" applyAlignment="1">
      <alignment vertical="center"/>
    </xf>
    <xf numFmtId="10" fontId="0" fillId="0" borderId="0" xfId="19" applyNumberFormat="1" applyFont="1" applyFill="1"/>
    <xf numFmtId="10" fontId="0" fillId="0" borderId="0" xfId="19" applyNumberFormat="1" applyFont="1" applyFill="1" applyAlignment="1">
      <alignment horizontal="left" indent="2"/>
    </xf>
    <xf numFmtId="0" fontId="0" fillId="0" borderId="0" xfId="0" applyFill="1" applyAlignment="1">
      <alignment vertical="center"/>
    </xf>
    <xf numFmtId="10" fontId="0" fillId="0" borderId="0" xfId="19" applyNumberFormat="1" applyFont="1" applyFill="1" applyBorder="1"/>
    <xf numFmtId="0" fontId="0" fillId="0" borderId="7" xfId="0" applyBorder="1"/>
    <xf numFmtId="0" fontId="3" fillId="0" borderId="7" xfId="0" applyFont="1" applyBorder="1"/>
    <xf numFmtId="0" fontId="33" fillId="6" borderId="0" xfId="0" applyFont="1" applyFill="1" applyAlignment="1">
      <alignment horizontal="center" vertical="top"/>
    </xf>
    <xf numFmtId="0" fontId="33" fillId="6" borderId="0" xfId="0" applyFont="1" applyFill="1"/>
    <xf numFmtId="0" fontId="0" fillId="0" borderId="0" xfId="0" applyFill="1" applyAlignment="1">
      <alignment horizontal="center" vertical="top" wrapText="1"/>
    </xf>
    <xf numFmtId="2" fontId="0" fillId="0" borderId="0" xfId="0" applyNumberFormat="1"/>
    <xf numFmtId="0" fontId="21" fillId="0" borderId="0" xfId="0" applyFont="1" applyFill="1" applyAlignment="1">
      <alignment vertical="center"/>
    </xf>
    <xf numFmtId="2" fontId="0" fillId="0" borderId="0" xfId="0" applyNumberFormat="1" applyFill="1"/>
    <xf numFmtId="2" fontId="0" fillId="0" borderId="0" xfId="0" applyNumberFormat="1" applyFill="1" applyAlignment="1">
      <alignment horizontal="center"/>
    </xf>
    <xf numFmtId="0" fontId="0" fillId="0" borderId="0" xfId="0" quotePrefix="1" applyAlignment="1">
      <alignment horizontal="center" vertical="top" wrapText="1"/>
    </xf>
    <xf numFmtId="0" fontId="5" fillId="0" borderId="0" xfId="0" applyFont="1" applyAlignment="1">
      <alignment horizontal="center" vertical="top" wrapText="1"/>
    </xf>
    <xf numFmtId="166" fontId="0" fillId="0" borderId="0" xfId="19" applyNumberFormat="1" applyFont="1" applyAlignment="1">
      <alignment vertical="top"/>
    </xf>
    <xf numFmtId="0" fontId="0" fillId="0" borderId="7" xfId="0" applyBorder="1" applyAlignment="1">
      <alignment horizontal="center" wrapText="1"/>
    </xf>
    <xf numFmtId="0" fontId="0" fillId="0" borderId="1" xfId="0" applyBorder="1" applyAlignment="1">
      <alignment horizontal="center" wrapText="1"/>
    </xf>
    <xf numFmtId="0" fontId="0" fillId="0" borderId="7" xfId="0" applyFill="1" applyBorder="1" applyAlignment="1">
      <alignment horizontal="center" wrapText="1"/>
    </xf>
    <xf numFmtId="0" fontId="3" fillId="7" borderId="0" xfId="0" applyFont="1" applyFill="1"/>
    <xf numFmtId="0" fontId="3" fillId="0" borderId="2" xfId="0" applyFont="1" applyFill="1" applyBorder="1" applyAlignment="1">
      <alignment vertical="center"/>
    </xf>
    <xf numFmtId="0" fontId="26" fillId="0" borderId="6" xfId="0" applyFont="1" applyFill="1" applyBorder="1" applyAlignment="1">
      <alignment vertical="center"/>
    </xf>
    <xf numFmtId="0" fontId="26" fillId="0" borderId="12" xfId="0" applyFont="1" applyFill="1" applyBorder="1" applyAlignment="1">
      <alignment vertical="center"/>
    </xf>
    <xf numFmtId="2" fontId="0" fillId="0" borderId="0" xfId="0" applyNumberFormat="1" applyFill="1" applyBorder="1" applyAlignment="1">
      <alignment horizontal="center"/>
    </xf>
    <xf numFmtId="0" fontId="0" fillId="0" borderId="1" xfId="0" applyFill="1"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wrapText="1"/>
    </xf>
    <xf numFmtId="0" fontId="0" fillId="0" borderId="5" xfId="0" applyBorder="1" applyAlignment="1">
      <alignment horizontal="center" wrapText="1"/>
    </xf>
    <xf numFmtId="0" fontId="3" fillId="0" borderId="2" xfId="14" applyFont="1" applyFill="1" applyBorder="1" applyAlignment="1" applyProtection="1">
      <alignment vertical="center"/>
    </xf>
    <xf numFmtId="0" fontId="7" fillId="0" borderId="6" xfId="14" applyFill="1" applyBorder="1" applyAlignment="1" applyProtection="1">
      <alignment vertical="center"/>
    </xf>
    <xf numFmtId="0" fontId="0" fillId="0" borderId="6" xfId="0" applyFill="1" applyBorder="1"/>
    <xf numFmtId="0" fontId="0" fillId="0" borderId="12" xfId="0" applyFill="1" applyBorder="1"/>
    <xf numFmtId="0" fontId="36" fillId="0" borderId="0" xfId="0" applyFont="1" applyFill="1"/>
    <xf numFmtId="0" fontId="36" fillId="2" borderId="0" xfId="0" applyFont="1" applyFill="1"/>
    <xf numFmtId="9" fontId="0" fillId="0" borderId="0" xfId="19" applyFont="1" applyAlignment="1">
      <alignment horizontal="center"/>
    </xf>
    <xf numFmtId="0" fontId="3" fillId="0" borderId="0" xfId="0" applyFont="1" applyAlignment="1">
      <alignment horizontal="center" vertical="top"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7" fillId="0" borderId="0" xfId="14" applyFill="1" applyAlignment="1" applyProtection="1">
      <alignment vertical="center"/>
    </xf>
    <xf numFmtId="0" fontId="0" fillId="0" borderId="0" xfId="0" applyFill="1" applyBorder="1" applyAlignment="1">
      <alignment horizontal="center" wrapText="1"/>
    </xf>
    <xf numFmtId="2" fontId="5" fillId="0" borderId="0" xfId="0" applyNumberFormat="1" applyFont="1" applyBorder="1" applyAlignment="1">
      <alignment horizontal="center"/>
    </xf>
    <xf numFmtId="2" fontId="32" fillId="0" borderId="0" xfId="17" applyNumberFormat="1" applyFont="1" applyFill="1" applyBorder="1" applyAlignment="1">
      <alignment horizontal="center"/>
    </xf>
    <xf numFmtId="2" fontId="5" fillId="0" borderId="0" xfId="18" applyNumberFormat="1" applyFont="1" applyFill="1" applyBorder="1" applyAlignment="1">
      <alignment horizontal="center"/>
    </xf>
    <xf numFmtId="1" fontId="0" fillId="0" borderId="0" xfId="0" applyNumberFormat="1" applyFill="1" applyAlignment="1">
      <alignment horizontal="center"/>
    </xf>
    <xf numFmtId="0" fontId="21" fillId="3" borderId="0" xfId="0" applyFont="1" applyFill="1" applyAlignment="1">
      <alignment horizontal="center" vertical="center"/>
    </xf>
    <xf numFmtId="0" fontId="0" fillId="3" borderId="0" xfId="0" applyFill="1" applyAlignment="1">
      <alignment horizontal="center"/>
    </xf>
    <xf numFmtId="1" fontId="0" fillId="4" borderId="0" xfId="0" applyNumberFormat="1" applyFill="1" applyAlignment="1">
      <alignment horizontal="center"/>
    </xf>
    <xf numFmtId="0" fontId="3" fillId="0" borderId="0" xfId="0" applyFont="1" applyAlignment="1">
      <alignment horizontal="center"/>
    </xf>
    <xf numFmtId="0" fontId="5" fillId="0" borderId="0" xfId="0" quotePrefix="1" applyFont="1" applyAlignment="1">
      <alignment horizontal="center"/>
    </xf>
    <xf numFmtId="0" fontId="38" fillId="3" borderId="0" xfId="0" applyFont="1" applyFill="1"/>
    <xf numFmtId="0" fontId="25" fillId="3" borderId="0" xfId="0" applyFont="1" applyFill="1"/>
    <xf numFmtId="0" fontId="21" fillId="3" borderId="0" xfId="0" applyFont="1" applyFill="1" applyBorder="1"/>
    <xf numFmtId="0" fontId="20" fillId="3" borderId="0" xfId="0" applyFont="1" applyFill="1" applyAlignment="1">
      <alignment vertical="center"/>
    </xf>
    <xf numFmtId="0" fontId="22" fillId="3" borderId="0" xfId="0" applyFont="1" applyFill="1" applyAlignment="1">
      <alignment vertical="top" wrapText="1"/>
    </xf>
    <xf numFmtId="0" fontId="23" fillId="3" borderId="0" xfId="14" applyFont="1" applyFill="1" applyAlignment="1" applyProtection="1"/>
    <xf numFmtId="0" fontId="0" fillId="0" borderId="12" xfId="0" applyBorder="1"/>
    <xf numFmtId="0" fontId="39" fillId="3" borderId="0" xfId="14" applyFont="1" applyFill="1" applyAlignment="1" applyProtection="1">
      <alignment vertical="center"/>
    </xf>
    <xf numFmtId="2" fontId="0" fillId="0" borderId="0" xfId="0" applyNumberFormat="1" applyFill="1" applyAlignment="1">
      <alignment horizontal="right"/>
    </xf>
    <xf numFmtId="9" fontId="0" fillId="0" borderId="0" xfId="19" applyNumberFormat="1" applyFont="1" applyAlignment="1">
      <alignment horizontal="center"/>
    </xf>
    <xf numFmtId="0" fontId="0" fillId="10" borderId="0" xfId="0" applyFill="1"/>
    <xf numFmtId="0" fontId="5" fillId="0" borderId="0" xfId="0" applyFont="1" applyAlignment="1">
      <alignment horizontal="center" wrapText="1"/>
    </xf>
    <xf numFmtId="0" fontId="5" fillId="9" borderId="0" xfId="0" applyFont="1" applyFill="1" applyAlignment="1">
      <alignment horizontal="center"/>
    </xf>
    <xf numFmtId="0" fontId="5" fillId="0" borderId="0" xfId="0" applyFont="1" applyFill="1" applyAlignment="1">
      <alignment horizontal="center" vertical="top" wrapText="1"/>
    </xf>
    <xf numFmtId="0" fontId="0" fillId="0" borderId="14" xfId="0" applyBorder="1" applyAlignment="1">
      <alignment wrapText="1"/>
    </xf>
    <xf numFmtId="0" fontId="0" fillId="0" borderId="15" xfId="0" applyBorder="1"/>
    <xf numFmtId="0" fontId="0" fillId="0" borderId="14" xfId="0" applyFill="1" applyBorder="1" applyAlignment="1">
      <alignment horizontal="center" wrapText="1"/>
    </xf>
    <xf numFmtId="0" fontId="2" fillId="0" borderId="0" xfId="0" applyFont="1" applyAlignment="1">
      <alignment horizontal="center" vertical="top" wrapText="1"/>
    </xf>
    <xf numFmtId="0" fontId="25" fillId="0" borderId="0" xfId="0" applyFont="1" applyFill="1" applyAlignment="1">
      <alignment vertical="center"/>
    </xf>
    <xf numFmtId="0" fontId="2" fillId="0" borderId="0" xfId="0" applyFont="1" applyFill="1"/>
    <xf numFmtId="0" fontId="2" fillId="0" borderId="0" xfId="0" applyFont="1"/>
    <xf numFmtId="0" fontId="2" fillId="14" borderId="2" xfId="0" applyFont="1" applyFill="1" applyBorder="1" applyAlignment="1">
      <alignment vertical="center"/>
    </xf>
    <xf numFmtId="0" fontId="37" fillId="14" borderId="6" xfId="14" applyFont="1" applyFill="1" applyBorder="1" applyAlignment="1" applyProtection="1">
      <alignment vertical="center"/>
    </xf>
    <xf numFmtId="0" fontId="25" fillId="14" borderId="12" xfId="0" applyFont="1" applyFill="1" applyBorder="1" applyAlignment="1">
      <alignment vertical="center"/>
    </xf>
    <xf numFmtId="0" fontId="25" fillId="14" borderId="6" xfId="0" applyFont="1" applyFill="1" applyBorder="1" applyAlignment="1">
      <alignment vertical="center"/>
    </xf>
    <xf numFmtId="0" fontId="2" fillId="4" borderId="4" xfId="0" applyFont="1" applyFill="1" applyBorder="1"/>
    <xf numFmtId="0" fontId="38" fillId="0" borderId="0" xfId="0" applyFont="1" applyFill="1"/>
    <xf numFmtId="0" fontId="39" fillId="0" borderId="0" xfId="14" applyFont="1" applyFill="1" applyAlignment="1" applyProtection="1">
      <alignment vertical="center"/>
    </xf>
    <xf numFmtId="0" fontId="3" fillId="0" borderId="0" xfId="0" applyFont="1" applyAlignment="1">
      <alignment vertical="center"/>
    </xf>
    <xf numFmtId="0" fontId="44" fillId="3" borderId="0" xfId="0" applyFont="1" applyFill="1" applyAlignment="1">
      <alignment vertical="center"/>
    </xf>
    <xf numFmtId="0" fontId="6" fillId="0" borderId="0" xfId="0" applyFont="1" applyFill="1" applyBorder="1" applyAlignment="1">
      <alignment vertical="top" wrapText="1"/>
    </xf>
    <xf numFmtId="0" fontId="0" fillId="0" borderId="0" xfId="0" applyFill="1" applyBorder="1" applyAlignment="1">
      <alignment vertical="top" wrapText="1"/>
    </xf>
    <xf numFmtId="0" fontId="6" fillId="0" borderId="0" xfId="0" quotePrefix="1" applyFont="1" applyFill="1" applyBorder="1" applyAlignment="1">
      <alignment horizontal="right"/>
    </xf>
    <xf numFmtId="166" fontId="0" fillId="0" borderId="0" xfId="19" applyNumberFormat="1" applyFont="1" applyFill="1" applyBorder="1"/>
    <xf numFmtId="0" fontId="2" fillId="4" borderId="9" xfId="0" applyFont="1" applyFill="1" applyBorder="1"/>
    <xf numFmtId="0" fontId="0" fillId="0" borderId="17" xfId="0" applyBorder="1" applyAlignment="1">
      <alignment horizontal="center" vertical="top" wrapText="1"/>
    </xf>
    <xf numFmtId="2" fontId="0" fillId="0" borderId="4" xfId="0" applyNumberFormat="1" applyFill="1" applyBorder="1" applyAlignment="1">
      <alignment horizontal="center"/>
    </xf>
    <xf numFmtId="0" fontId="0" fillId="16" borderId="7" xfId="0" applyFill="1" applyBorder="1"/>
    <xf numFmtId="0" fontId="0" fillId="16" borderId="1" xfId="0" applyFill="1" applyBorder="1" applyAlignment="1">
      <alignment horizontal="center" vertical="top" wrapText="1"/>
    </xf>
    <xf numFmtId="0" fontId="0" fillId="16" borderId="8" xfId="0" applyFill="1" applyBorder="1" applyAlignment="1">
      <alignment horizontal="center" vertical="top" wrapText="1"/>
    </xf>
    <xf numFmtId="0" fontId="0" fillId="16" borderId="4" xfId="0" applyFill="1" applyBorder="1"/>
    <xf numFmtId="2" fontId="0" fillId="16" borderId="0" xfId="0" applyNumberFormat="1" applyFill="1" applyBorder="1" applyAlignment="1">
      <alignment horizontal="center"/>
    </xf>
    <xf numFmtId="1" fontId="0" fillId="16" borderId="5" xfId="0" applyNumberFormat="1" applyFill="1" applyBorder="1" applyAlignment="1">
      <alignment horizontal="center"/>
    </xf>
    <xf numFmtId="0" fontId="0" fillId="16" borderId="9" xfId="0" applyFill="1" applyBorder="1"/>
    <xf numFmtId="2" fontId="0" fillId="16" borderId="10" xfId="0" applyNumberFormat="1" applyFill="1" applyBorder="1" applyAlignment="1">
      <alignment horizontal="center"/>
    </xf>
    <xf numFmtId="1" fontId="0" fillId="16" borderId="11" xfId="0" applyNumberFormat="1" applyFill="1" applyBorder="1" applyAlignment="1">
      <alignment horizontal="center"/>
    </xf>
    <xf numFmtId="0" fontId="0" fillId="16" borderId="0" xfId="0" applyFill="1"/>
    <xf numFmtId="0" fontId="3" fillId="16" borderId="0" xfId="0" applyFont="1" applyFill="1"/>
    <xf numFmtId="0" fontId="0" fillId="17" borderId="18" xfId="0" applyFill="1" applyBorder="1"/>
    <xf numFmtId="0" fontId="0" fillId="17" borderId="19" xfId="0" applyFill="1" applyBorder="1"/>
    <xf numFmtId="0" fontId="0" fillId="17" borderId="20" xfId="0" applyFill="1" applyBorder="1"/>
    <xf numFmtId="0" fontId="0" fillId="17" borderId="21" xfId="0" applyFill="1" applyBorder="1"/>
    <xf numFmtId="0" fontId="0" fillId="17" borderId="0" xfId="0" applyFill="1" applyBorder="1"/>
    <xf numFmtId="0" fontId="0" fillId="17" borderId="22" xfId="0" applyFill="1" applyBorder="1"/>
    <xf numFmtId="0" fontId="0" fillId="17" borderId="24" xfId="0" applyFill="1" applyBorder="1"/>
    <xf numFmtId="0" fontId="0" fillId="17" borderId="25" xfId="0" applyFill="1" applyBorder="1"/>
    <xf numFmtId="0" fontId="37" fillId="0" borderId="0" xfId="14" applyFont="1" applyFill="1" applyAlignment="1" applyProtection="1">
      <alignment vertical="center"/>
    </xf>
    <xf numFmtId="166" fontId="0" fillId="0" borderId="0" xfId="0" applyNumberFormat="1"/>
    <xf numFmtId="0" fontId="2" fillId="0" borderId="0" xfId="0" applyFont="1" applyAlignment="1">
      <alignment horizontal="left"/>
    </xf>
    <xf numFmtId="0" fontId="0" fillId="16" borderId="0" xfId="0" applyFill="1" applyBorder="1"/>
    <xf numFmtId="1" fontId="0" fillId="16" borderId="0" xfId="0" applyNumberFormat="1" applyFill="1" applyBorder="1" applyAlignment="1">
      <alignment horizontal="center"/>
    </xf>
    <xf numFmtId="0" fontId="6" fillId="0" borderId="10" xfId="0" applyFont="1" applyBorder="1" applyAlignment="1">
      <alignment horizontal="center" vertical="top" wrapText="1"/>
    </xf>
    <xf numFmtId="0" fontId="6" fillId="0" borderId="0" xfId="0" applyFont="1"/>
    <xf numFmtId="0" fontId="6" fillId="0" borderId="0" xfId="0" applyFont="1" applyAlignment="1">
      <alignment horizontal="right"/>
    </xf>
    <xf numFmtId="0" fontId="0" fillId="14" borderId="0" xfId="0" applyFill="1" applyAlignment="1">
      <alignment horizontal="center"/>
    </xf>
    <xf numFmtId="0" fontId="3" fillId="14" borderId="0" xfId="0" applyFont="1" applyFill="1" applyBorder="1" applyAlignment="1">
      <alignment vertical="top" wrapText="1"/>
    </xf>
    <xf numFmtId="0" fontId="3" fillId="14" borderId="0" xfId="0" applyFont="1" applyFill="1" applyBorder="1"/>
    <xf numFmtId="0" fontId="0" fillId="14" borderId="0" xfId="0" applyFill="1" applyBorder="1"/>
    <xf numFmtId="0" fontId="3" fillId="14" borderId="0" xfId="0" applyFont="1" applyFill="1" applyBorder="1" applyAlignment="1">
      <alignment horizontal="center" vertical="top" wrapText="1"/>
    </xf>
    <xf numFmtId="0" fontId="2" fillId="14" borderId="0" xfId="0" applyFont="1" applyFill="1" applyBorder="1" applyAlignment="1">
      <alignment horizontal="center"/>
    </xf>
    <xf numFmtId="0" fontId="0" fillId="14" borderId="0" xfId="0" applyFill="1" applyBorder="1" applyAlignment="1">
      <alignment horizontal="center"/>
    </xf>
    <xf numFmtId="0" fontId="0" fillId="16" borderId="1" xfId="0" applyFill="1" applyBorder="1"/>
    <xf numFmtId="0" fontId="0" fillId="16" borderId="8" xfId="0" applyFill="1" applyBorder="1"/>
    <xf numFmtId="0" fontId="0" fillId="16" borderId="5" xfId="0" applyFill="1" applyBorder="1"/>
    <xf numFmtId="0" fontId="0" fillId="16" borderId="10" xfId="0" applyFill="1" applyBorder="1"/>
    <xf numFmtId="0" fontId="0" fillId="16" borderId="11" xfId="0" applyFill="1" applyBorder="1"/>
    <xf numFmtId="165" fontId="0" fillId="0" borderId="0" xfId="0" applyNumberFormat="1" applyFill="1" applyBorder="1" applyAlignment="1">
      <alignment horizontal="center"/>
    </xf>
    <xf numFmtId="1" fontId="0" fillId="0" borderId="0" xfId="0" applyNumberFormat="1" applyBorder="1" applyAlignment="1">
      <alignment horizontal="center"/>
    </xf>
    <xf numFmtId="0" fontId="3" fillId="14" borderId="7" xfId="0" applyFont="1" applyFill="1" applyBorder="1"/>
    <xf numFmtId="0" fontId="0" fillId="14" borderId="1" xfId="0" applyFill="1" applyBorder="1"/>
    <xf numFmtId="166" fontId="42" fillId="14" borderId="8" xfId="19" applyNumberFormat="1" applyFont="1" applyFill="1" applyBorder="1" applyAlignment="1">
      <alignment horizontal="center"/>
    </xf>
    <xf numFmtId="0" fontId="0" fillId="14" borderId="4" xfId="0" applyFill="1" applyBorder="1"/>
    <xf numFmtId="166" fontId="42" fillId="14" borderId="5" xfId="19" applyNumberFormat="1" applyFont="1" applyFill="1" applyBorder="1" applyAlignment="1">
      <alignment horizontal="center"/>
    </xf>
    <xf numFmtId="0" fontId="35" fillId="14" borderId="4" xfId="0" applyFont="1" applyFill="1" applyBorder="1"/>
    <xf numFmtId="0" fontId="35" fillId="14" borderId="9" xfId="0" applyFont="1" applyFill="1" applyBorder="1"/>
    <xf numFmtId="0" fontId="6" fillId="0" borderId="0" xfId="0" quotePrefix="1" applyFont="1" applyFill="1" applyBorder="1" applyAlignment="1">
      <alignment horizontal="right" vertical="center"/>
    </xf>
    <xf numFmtId="166" fontId="0" fillId="0" borderId="0" xfId="19" applyNumberFormat="1" applyFont="1" applyFill="1" applyBorder="1" applyAlignment="1">
      <alignment vertical="center"/>
    </xf>
    <xf numFmtId="0" fontId="3" fillId="22" borderId="0" xfId="0" applyFont="1" applyFill="1"/>
    <xf numFmtId="0" fontId="0" fillId="22" borderId="0" xfId="0" applyFill="1"/>
    <xf numFmtId="0" fontId="6" fillId="22" borderId="0" xfId="0" applyFont="1" applyFill="1" applyAlignment="1">
      <alignment horizontal="center" vertical="top" wrapText="1"/>
    </xf>
    <xf numFmtId="0" fontId="6" fillId="22" borderId="0" xfId="0" applyFont="1" applyFill="1" applyBorder="1" applyAlignment="1">
      <alignment horizontal="center" vertical="top" wrapText="1"/>
    </xf>
    <xf numFmtId="0" fontId="6" fillId="22" borderId="0" xfId="0" applyFont="1" applyFill="1" applyAlignment="1">
      <alignment horizontal="center"/>
    </xf>
    <xf numFmtId="0" fontId="6" fillId="22" borderId="0" xfId="0" applyFont="1" applyFill="1" applyBorder="1" applyAlignment="1">
      <alignment horizontal="center"/>
    </xf>
    <xf numFmtId="0" fontId="6" fillId="22" borderId="0" xfId="0" applyFont="1" applyFill="1" applyAlignment="1">
      <alignment horizontal="center" vertical="center"/>
    </xf>
    <xf numFmtId="0" fontId="6" fillId="22" borderId="0" xfId="0" quotePrefix="1" applyFont="1" applyFill="1" applyAlignment="1">
      <alignment horizontal="center"/>
    </xf>
    <xf numFmtId="166" fontId="6" fillId="22" borderId="0" xfId="19" applyNumberFormat="1" applyFont="1" applyFill="1" applyBorder="1" applyAlignment="1">
      <alignment horizontal="center"/>
    </xf>
    <xf numFmtId="166" fontId="6" fillId="22" borderId="0" xfId="19" applyNumberFormat="1" applyFont="1" applyFill="1" applyBorder="1" applyAlignment="1">
      <alignment horizontal="center" vertical="center"/>
    </xf>
    <xf numFmtId="0" fontId="3" fillId="0" borderId="4" xfId="0" applyFont="1" applyBorder="1"/>
    <xf numFmtId="0" fontId="45" fillId="23" borderId="0" xfId="0" applyFont="1" applyFill="1"/>
    <xf numFmtId="0" fontId="0" fillId="23" borderId="0" xfId="0" applyFill="1"/>
    <xf numFmtId="0" fontId="35" fillId="0" borderId="0" xfId="0" applyFont="1" applyAlignment="1">
      <alignment horizontal="center" vertical="top" wrapText="1"/>
    </xf>
    <xf numFmtId="0" fontId="41" fillId="0" borderId="0" xfId="0" applyFont="1"/>
    <xf numFmtId="0" fontId="0" fillId="0" borderId="0" xfId="0" applyNumberFormat="1"/>
    <xf numFmtId="9" fontId="0" fillId="0" borderId="0" xfId="19" applyFont="1" applyFill="1"/>
    <xf numFmtId="0" fontId="0" fillId="14" borderId="0" xfId="0" applyFill="1"/>
    <xf numFmtId="0" fontId="6" fillId="0" borderId="4" xfId="0" applyFont="1" applyBorder="1" applyAlignment="1">
      <alignment horizontal="right"/>
    </xf>
    <xf numFmtId="0" fontId="26" fillId="0" borderId="0" xfId="0" applyFont="1" applyFill="1" applyAlignment="1">
      <alignment vertical="center"/>
    </xf>
    <xf numFmtId="0" fontId="6" fillId="0" borderId="10" xfId="0" applyFont="1" applyBorder="1"/>
    <xf numFmtId="0" fontId="6" fillId="0" borderId="9" xfId="0" applyFont="1" applyBorder="1" applyAlignment="1">
      <alignment horizontal="center"/>
    </xf>
    <xf numFmtId="0" fontId="6" fillId="0" borderId="10" xfId="0" applyFont="1" applyBorder="1" applyAlignment="1">
      <alignment horizontal="center"/>
    </xf>
    <xf numFmtId="3" fontId="6" fillId="0" borderId="4" xfId="0" applyNumberFormat="1" applyFont="1" applyBorder="1" applyAlignment="1">
      <alignment horizontal="center"/>
    </xf>
    <xf numFmtId="3" fontId="6" fillId="0" borderId="0" xfId="0" applyNumberFormat="1" applyFont="1" applyAlignment="1">
      <alignment horizontal="center"/>
    </xf>
    <xf numFmtId="0" fontId="6" fillId="0" borderId="4" xfId="0" applyFont="1" applyBorder="1"/>
    <xf numFmtId="3" fontId="6" fillId="0" borderId="0" xfId="0" applyNumberFormat="1" applyFont="1" applyBorder="1" applyAlignment="1">
      <alignment horizontal="center"/>
    </xf>
    <xf numFmtId="166" fontId="6" fillId="0" borderId="4" xfId="19" applyNumberFormat="1" applyFont="1" applyBorder="1" applyAlignment="1">
      <alignment horizontal="center"/>
    </xf>
    <xf numFmtId="166" fontId="6" fillId="0" borderId="0" xfId="19" applyNumberFormat="1" applyFont="1" applyBorder="1" applyAlignment="1">
      <alignment horizontal="center"/>
    </xf>
    <xf numFmtId="0" fontId="46" fillId="0" borderId="4" xfId="0" applyFont="1" applyBorder="1"/>
    <xf numFmtId="0" fontId="46" fillId="0" borderId="0" xfId="0" applyFont="1"/>
    <xf numFmtId="174" fontId="46" fillId="0" borderId="11" xfId="0" applyNumberFormat="1" applyFont="1" applyBorder="1" applyAlignment="1">
      <alignment horizontal="center"/>
    </xf>
    <xf numFmtId="0" fontId="46" fillId="0" borderId="9" xfId="0" applyFont="1" applyBorder="1" applyAlignment="1">
      <alignment horizontal="center"/>
    </xf>
    <xf numFmtId="0" fontId="46" fillId="0" borderId="10" xfId="0" applyFont="1" applyBorder="1" applyAlignment="1">
      <alignment horizontal="center"/>
    </xf>
    <xf numFmtId="0" fontId="46" fillId="0" borderId="0" xfId="0" applyFont="1" applyAlignment="1">
      <alignment horizontal="center"/>
    </xf>
    <xf numFmtId="166" fontId="46" fillId="0" borderId="4" xfId="19" applyNumberFormat="1" applyFont="1" applyBorder="1" applyAlignment="1">
      <alignment horizontal="center"/>
    </xf>
    <xf numFmtId="166" fontId="46" fillId="0" borderId="0" xfId="19" applyNumberFormat="1" applyFont="1" applyBorder="1" applyAlignment="1">
      <alignment horizontal="center"/>
    </xf>
    <xf numFmtId="166" fontId="46" fillId="0" borderId="7" xfId="19" applyNumberFormat="1" applyFont="1" applyBorder="1" applyAlignment="1">
      <alignment horizontal="center"/>
    </xf>
    <xf numFmtId="0" fontId="0" fillId="25" borderId="0" xfId="0" applyFill="1" applyBorder="1"/>
    <xf numFmtId="0" fontId="0" fillId="25" borderId="0" xfId="0" applyFill="1"/>
    <xf numFmtId="3" fontId="0" fillId="0" borderId="0" xfId="0" applyNumberFormat="1"/>
    <xf numFmtId="2" fontId="0" fillId="0" borderId="0" xfId="0" applyNumberFormat="1" applyFill="1" applyBorder="1"/>
    <xf numFmtId="2" fontId="2" fillId="0" borderId="0" xfId="0" applyNumberFormat="1" applyFont="1" applyFill="1" applyBorder="1" applyAlignment="1">
      <alignment horizontal="center"/>
    </xf>
    <xf numFmtId="0" fontId="0" fillId="0" borderId="0" xfId="0" applyFill="1" applyBorder="1" applyAlignment="1">
      <alignment wrapText="1"/>
    </xf>
    <xf numFmtId="0" fontId="0" fillId="0" borderId="0" xfId="0" applyFill="1" applyAlignment="1">
      <alignment wrapText="1"/>
    </xf>
    <xf numFmtId="2" fontId="0" fillId="0" borderId="0" xfId="0" applyNumberFormat="1" applyFill="1" applyAlignment="1">
      <alignment wrapText="1"/>
    </xf>
    <xf numFmtId="0" fontId="3" fillId="0" borderId="0" xfId="0" applyFont="1" applyFill="1"/>
    <xf numFmtId="0" fontId="6" fillId="14" borderId="0" xfId="0" applyFont="1" applyFill="1"/>
    <xf numFmtId="0" fontId="6" fillId="0" borderId="0" xfId="0" applyFont="1" applyAlignment="1">
      <alignment horizontal="center"/>
    </xf>
    <xf numFmtId="9" fontId="0" fillId="0" borderId="0" xfId="0" applyNumberFormat="1" applyBorder="1"/>
    <xf numFmtId="9" fontId="0" fillId="0" borderId="0" xfId="19" applyFont="1" applyBorder="1"/>
    <xf numFmtId="0" fontId="0" fillId="0" borderId="0" xfId="0" applyBorder="1" applyAlignment="1">
      <alignment horizontal="center"/>
    </xf>
    <xf numFmtId="0" fontId="2" fillId="0" borderId="0" xfId="0" quotePrefix="1" applyFont="1"/>
    <xf numFmtId="0" fontId="7" fillId="25" borderId="0" xfId="14" applyFill="1" applyBorder="1" applyAlignment="1" applyProtection="1"/>
    <xf numFmtId="0" fontId="7" fillId="25" borderId="0" xfId="14" applyFill="1" applyAlignment="1" applyProtection="1"/>
    <xf numFmtId="0" fontId="7" fillId="25" borderId="0" xfId="14" applyFont="1" applyFill="1" applyBorder="1" applyAlignment="1" applyProtection="1"/>
    <xf numFmtId="0" fontId="37" fillId="3" borderId="0" xfId="14" applyFont="1" applyFill="1" applyAlignment="1" applyProtection="1">
      <alignment vertical="center"/>
    </xf>
    <xf numFmtId="0" fontId="0" fillId="0" borderId="0" xfId="0" applyAlignment="1">
      <alignment wrapText="1"/>
    </xf>
    <xf numFmtId="1" fontId="47" fillId="24" borderId="4" xfId="0" applyNumberFormat="1" applyFont="1" applyFill="1" applyBorder="1" applyAlignment="1">
      <alignment horizontal="center"/>
    </xf>
    <xf numFmtId="0" fontId="47" fillId="24" borderId="0" xfId="0" applyFont="1" applyFill="1" applyBorder="1" applyAlignment="1">
      <alignment horizontal="center"/>
    </xf>
    <xf numFmtId="165" fontId="47" fillId="24" borderId="0" xfId="0" applyNumberFormat="1" applyFont="1" applyFill="1" applyBorder="1" applyAlignment="1">
      <alignment horizontal="center"/>
    </xf>
    <xf numFmtId="165" fontId="47" fillId="24" borderId="5" xfId="0" applyNumberFormat="1" applyFont="1" applyFill="1" applyBorder="1" applyAlignment="1">
      <alignment horizontal="center"/>
    </xf>
    <xf numFmtId="166" fontId="47" fillId="24" borderId="0" xfId="19" applyNumberFormat="1" applyFont="1" applyFill="1" applyBorder="1" applyAlignment="1">
      <alignment horizontal="center"/>
    </xf>
    <xf numFmtId="165" fontId="47" fillId="24" borderId="0" xfId="19" applyNumberFormat="1" applyFont="1" applyFill="1" applyBorder="1" applyAlignment="1">
      <alignment horizontal="center"/>
    </xf>
    <xf numFmtId="1" fontId="47" fillId="24" borderId="9" xfId="0" applyNumberFormat="1" applyFont="1" applyFill="1" applyBorder="1" applyAlignment="1">
      <alignment horizontal="center"/>
    </xf>
    <xf numFmtId="166" fontId="47" fillId="24" borderId="10" xfId="19" applyNumberFormat="1" applyFont="1" applyFill="1" applyBorder="1" applyAlignment="1">
      <alignment horizontal="center"/>
    </xf>
    <xf numFmtId="165" fontId="47" fillId="24" borderId="10" xfId="19" applyNumberFormat="1" applyFont="1" applyFill="1" applyBorder="1" applyAlignment="1">
      <alignment horizontal="center"/>
    </xf>
    <xf numFmtId="165" fontId="47" fillId="24" borderId="11" xfId="0" applyNumberFormat="1" applyFont="1" applyFill="1" applyBorder="1" applyAlignment="1">
      <alignment horizontal="center"/>
    </xf>
    <xf numFmtId="0" fontId="47" fillId="0" borderId="0" xfId="0" applyFont="1" applyAlignment="1">
      <alignment horizontal="center"/>
    </xf>
    <xf numFmtId="0" fontId="0" fillId="0" borderId="0" xfId="0" applyAlignment="1">
      <alignment horizontal="left" vertical="top" wrapText="1"/>
    </xf>
    <xf numFmtId="0" fontId="6" fillId="0" borderId="0" xfId="0" applyFont="1" applyBorder="1" applyAlignment="1">
      <alignment horizontal="center"/>
    </xf>
    <xf numFmtId="0" fontId="0" fillId="0" borderId="7" xfId="0" applyFont="1" applyFill="1" applyBorder="1" applyAlignment="1">
      <alignment horizontal="center" wrapText="1"/>
    </xf>
    <xf numFmtId="0" fontId="0" fillId="0" borderId="8" xfId="0" applyFont="1" applyFill="1" applyBorder="1" applyAlignment="1">
      <alignment horizontal="center" wrapText="1"/>
    </xf>
    <xf numFmtId="0" fontId="40" fillId="17" borderId="0" xfId="0" applyFont="1" applyFill="1" applyAlignment="1">
      <alignment vertical="center"/>
    </xf>
    <xf numFmtId="0" fontId="2" fillId="0" borderId="0" xfId="0" quotePrefix="1" applyFont="1" applyAlignment="1">
      <alignment horizontal="center" vertical="top" wrapText="1"/>
    </xf>
    <xf numFmtId="175" fontId="6" fillId="0" borderId="0" xfId="0" applyNumberFormat="1" applyFont="1"/>
    <xf numFmtId="175" fontId="6" fillId="0" borderId="0" xfId="0" applyNumberFormat="1" applyFont="1" applyBorder="1"/>
    <xf numFmtId="0" fontId="6" fillId="0" borderId="0" xfId="0" quotePrefix="1" applyFont="1" applyAlignment="1">
      <alignment horizontal="left"/>
    </xf>
    <xf numFmtId="0" fontId="6" fillId="0" borderId="0" xfId="0" quotePrefix="1" applyFont="1" applyBorder="1" applyAlignment="1">
      <alignment horizontal="left"/>
    </xf>
    <xf numFmtId="176" fontId="6" fillId="0" borderId="0" xfId="26" applyNumberFormat="1" applyFont="1" applyAlignment="1"/>
    <xf numFmtId="176" fontId="6" fillId="0" borderId="0" xfId="26" applyNumberFormat="1" applyFont="1" applyBorder="1" applyAlignment="1"/>
    <xf numFmtId="0" fontId="6" fillId="0" borderId="0" xfId="26" applyFont="1"/>
    <xf numFmtId="0" fontId="6" fillId="0" borderId="0" xfId="26" applyFont="1" applyAlignment="1">
      <alignment wrapText="1"/>
    </xf>
    <xf numFmtId="0" fontId="6" fillId="0" borderId="0" xfId="26" applyFont="1" applyAlignment="1">
      <alignment horizontal="center" vertical="top" wrapText="1"/>
    </xf>
    <xf numFmtId="0" fontId="6" fillId="3" borderId="0" xfId="0" applyFont="1" applyFill="1"/>
    <xf numFmtId="0" fontId="48" fillId="3" borderId="0" xfId="0" applyFont="1" applyFill="1"/>
    <xf numFmtId="0" fontId="49" fillId="3" borderId="0" xfId="0" applyFont="1" applyFill="1"/>
    <xf numFmtId="0" fontId="6" fillId="0" borderId="0" xfId="0" quotePrefix="1" applyFont="1"/>
    <xf numFmtId="164" fontId="6" fillId="0" borderId="0" xfId="0" applyNumberFormat="1" applyFont="1" applyAlignment="1">
      <alignment horizontal="center"/>
    </xf>
    <xf numFmtId="0" fontId="0" fillId="16" borderId="0" xfId="0" applyFill="1" applyBorder="1" applyAlignment="1">
      <alignment horizontal="center" vertical="top" wrapText="1"/>
    </xf>
    <xf numFmtId="0" fontId="6" fillId="0" borderId="0" xfId="0" applyFont="1" applyAlignment="1">
      <alignment vertical="top" wrapText="1"/>
    </xf>
    <xf numFmtId="2" fontId="35" fillId="0" borderId="0" xfId="0" applyNumberFormat="1" applyFont="1" applyFill="1" applyBorder="1" applyAlignment="1">
      <alignment horizontal="center"/>
    </xf>
    <xf numFmtId="0" fontId="0" fillId="0" borderId="0" xfId="0" applyAlignment="1">
      <alignment wrapText="1"/>
    </xf>
    <xf numFmtId="0" fontId="3" fillId="0" borderId="0" xfId="0" applyFont="1" applyAlignment="1">
      <alignment horizontal="center" wrapText="1"/>
    </xf>
    <xf numFmtId="0" fontId="3" fillId="0" borderId="0" xfId="0" applyFont="1" applyAlignment="1">
      <alignment horizontal="center" vertical="top" wrapText="1"/>
    </xf>
    <xf numFmtId="16" fontId="6" fillId="0" borderId="0" xfId="0" quotePrefix="1" applyNumberFormat="1" applyFont="1"/>
    <xf numFmtId="17" fontId="6" fillId="0" borderId="0" xfId="0" quotePrefix="1" applyNumberFormat="1" applyFont="1"/>
    <xf numFmtId="166" fontId="6" fillId="0" borderId="0" xfId="19" applyNumberFormat="1" applyFont="1"/>
    <xf numFmtId="166" fontId="6" fillId="0" borderId="0" xfId="0" applyNumberFormat="1" applyFont="1"/>
    <xf numFmtId="166" fontId="6" fillId="0" borderId="4" xfId="19" applyNumberFormat="1" applyFont="1" applyBorder="1"/>
    <xf numFmtId="166" fontId="6" fillId="0" borderId="4" xfId="0" applyNumberFormat="1" applyFont="1" applyBorder="1"/>
    <xf numFmtId="168" fontId="6" fillId="0" borderId="0" xfId="3" applyNumberFormat="1" applyFont="1"/>
    <xf numFmtId="0" fontId="6" fillId="0" borderId="0" xfId="0" applyFont="1" applyFill="1" applyAlignment="1">
      <alignment horizontal="center"/>
    </xf>
    <xf numFmtId="0" fontId="6" fillId="0" borderId="0" xfId="0" applyFont="1" applyFill="1" applyAlignment="1">
      <alignment horizontal="center" vertical="top" wrapText="1"/>
    </xf>
    <xf numFmtId="0" fontId="6" fillId="0" borderId="0" xfId="0" quotePrefix="1" applyFont="1" applyFill="1" applyAlignment="1">
      <alignment horizontal="center"/>
    </xf>
    <xf numFmtId="0" fontId="6" fillId="0" borderId="0" xfId="0" applyFont="1" applyBorder="1" applyAlignment="1">
      <alignment horizontal="right"/>
    </xf>
    <xf numFmtId="165" fontId="0" fillId="0" borderId="0" xfId="0" applyNumberFormat="1" applyFill="1" applyAlignment="1">
      <alignment horizontal="center"/>
    </xf>
    <xf numFmtId="0" fontId="47" fillId="24" borderId="7" xfId="0" applyFont="1" applyFill="1" applyBorder="1" applyAlignment="1">
      <alignment horizontal="center" vertical="top" wrapText="1"/>
    </xf>
    <xf numFmtId="0" fontId="47" fillId="24" borderId="1" xfId="0" applyFont="1" applyFill="1" applyBorder="1" applyAlignment="1">
      <alignment horizontal="center" vertical="top" wrapText="1"/>
    </xf>
    <xf numFmtId="0" fontId="47" fillId="24" borderId="8" xfId="0" applyFont="1" applyFill="1" applyBorder="1" applyAlignment="1">
      <alignment horizontal="center" vertical="top" wrapText="1"/>
    </xf>
    <xf numFmtId="49" fontId="43" fillId="0" borderId="0" xfId="0" applyNumberFormat="1" applyFont="1" applyAlignment="1">
      <alignment horizontal="center" vertical="center" wrapText="1"/>
    </xf>
    <xf numFmtId="0" fontId="6" fillId="0" borderId="0" xfId="0" quotePrefix="1" applyFont="1" applyFill="1" applyBorder="1" applyAlignment="1">
      <alignment horizontal="left"/>
    </xf>
    <xf numFmtId="176" fontId="50" fillId="0" borderId="0" xfId="26" applyNumberFormat="1" applyFont="1" applyBorder="1" applyAlignment="1"/>
    <xf numFmtId="0" fontId="6" fillId="0" borderId="0" xfId="0" quotePrefix="1" applyFont="1" applyAlignment="1">
      <alignment vertical="top" wrapText="1"/>
    </xf>
    <xf numFmtId="0" fontId="6" fillId="0" borderId="4" xfId="0" quotePrefix="1" applyFont="1" applyBorder="1" applyAlignment="1">
      <alignment vertical="top" wrapText="1"/>
    </xf>
    <xf numFmtId="0" fontId="6" fillId="0" borderId="4" xfId="0" applyFont="1" applyBorder="1" applyAlignment="1">
      <alignment vertical="top" wrapText="1"/>
    </xf>
    <xf numFmtId="0" fontId="2" fillId="0" borderId="4" xfId="0" applyFont="1" applyBorder="1" applyAlignment="1">
      <alignment horizontal="center" vertical="top" wrapText="1"/>
    </xf>
    <xf numFmtId="3" fontId="6" fillId="0" borderId="0" xfId="0" applyNumberFormat="1" applyFont="1"/>
    <xf numFmtId="2" fontId="6" fillId="0" borderId="4" xfId="0" applyNumberFormat="1" applyFont="1" applyFill="1" applyBorder="1" applyAlignment="1" applyProtection="1">
      <alignment horizontal="center" vertical="top"/>
      <protection locked="0"/>
    </xf>
    <xf numFmtId="2" fontId="6" fillId="0" borderId="5" xfId="0" applyNumberFormat="1" applyFont="1" applyFill="1" applyBorder="1" applyAlignment="1" applyProtection="1">
      <alignment horizontal="center" vertical="top"/>
      <protection locked="0"/>
    </xf>
    <xf numFmtId="2" fontId="6" fillId="0" borderId="15" xfId="0" applyNumberFormat="1" applyFont="1" applyFill="1" applyBorder="1" applyAlignment="1" applyProtection="1">
      <alignment horizontal="center" vertical="top"/>
      <protection locked="0"/>
    </xf>
    <xf numFmtId="2" fontId="6" fillId="0" borderId="0" xfId="0" applyNumberFormat="1" applyFont="1" applyAlignment="1">
      <alignment horizontal="center"/>
    </xf>
    <xf numFmtId="2" fontId="6" fillId="0" borderId="15" xfId="0" applyNumberFormat="1" applyFont="1" applyBorder="1" applyAlignment="1">
      <alignment horizontal="center"/>
    </xf>
    <xf numFmtId="0" fontId="6" fillId="0" borderId="0" xfId="0" applyFont="1" applyBorder="1" applyAlignment="1">
      <alignment horizontal="center" vertical="top"/>
    </xf>
    <xf numFmtId="0" fontId="6" fillId="0" borderId="0" xfId="0" applyFont="1" applyAlignment="1">
      <alignment horizontal="center" vertical="top"/>
    </xf>
    <xf numFmtId="168" fontId="6" fillId="0" borderId="4" xfId="3" applyNumberFormat="1" applyFont="1" applyBorder="1" applyAlignment="1">
      <alignment horizontal="center" vertical="top"/>
    </xf>
    <xf numFmtId="168" fontId="6" fillId="0" borderId="0" xfId="3" applyNumberFormat="1" applyFont="1" applyAlignment="1">
      <alignment horizontal="center" vertical="top"/>
    </xf>
    <xf numFmtId="2" fontId="6" fillId="0" borderId="4" xfId="0" applyNumberFormat="1" applyFont="1" applyBorder="1" applyAlignment="1">
      <alignment horizontal="center"/>
    </xf>
    <xf numFmtId="2" fontId="6" fillId="0" borderId="5" xfId="0" applyNumberFormat="1" applyFont="1" applyBorder="1" applyAlignment="1">
      <alignment horizontal="center"/>
    </xf>
    <xf numFmtId="2" fontId="6" fillId="0" borderId="0" xfId="0" applyNumberFormat="1" applyFont="1" applyBorder="1" applyAlignment="1">
      <alignment horizontal="center"/>
    </xf>
    <xf numFmtId="2" fontId="6" fillId="0" borderId="4"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0" xfId="0" applyNumberFormat="1" applyFont="1" applyFill="1" applyAlignment="1">
      <alignment horizontal="center"/>
    </xf>
    <xf numFmtId="2" fontId="6" fillId="0" borderId="15" xfId="0" applyNumberFormat="1" applyFont="1" applyFill="1" applyBorder="1" applyAlignment="1">
      <alignment horizontal="center"/>
    </xf>
    <xf numFmtId="0" fontId="6" fillId="0" borderId="0" xfId="0" applyFont="1" applyFill="1"/>
    <xf numFmtId="0" fontId="6" fillId="0" borderId="0" xfId="0" applyFont="1" applyFill="1" applyBorder="1" applyAlignment="1">
      <alignment horizontal="center" vertical="top"/>
    </xf>
    <xf numFmtId="0" fontId="6" fillId="0" borderId="0" xfId="0" applyFont="1" applyFill="1" applyAlignment="1">
      <alignment horizontal="center" vertical="top"/>
    </xf>
    <xf numFmtId="168" fontId="6" fillId="0" borderId="4" xfId="3" applyNumberFormat="1" applyFont="1" applyFill="1" applyBorder="1" applyAlignment="1">
      <alignment horizontal="center" vertical="top"/>
    </xf>
    <xf numFmtId="168" fontId="6" fillId="0" borderId="0" xfId="3" applyNumberFormat="1" applyFont="1" applyFill="1" applyAlignment="1">
      <alignment horizontal="center" vertical="top"/>
    </xf>
    <xf numFmtId="0" fontId="6" fillId="0" borderId="0" xfId="0" applyFont="1" applyAlignment="1">
      <alignment horizontal="center" vertical="top" wrapText="1"/>
    </xf>
    <xf numFmtId="0" fontId="6" fillId="0" borderId="4" xfId="0" applyFont="1" applyBorder="1" applyAlignment="1">
      <alignment horizontal="center" vertical="top" wrapText="1"/>
    </xf>
    <xf numFmtId="0" fontId="6" fillId="0" borderId="5" xfId="0" applyFont="1" applyBorder="1" applyAlignment="1">
      <alignment horizontal="center" vertical="top" wrapText="1"/>
    </xf>
    <xf numFmtId="0" fontId="6" fillId="0" borderId="15" xfId="0" applyFont="1" applyBorder="1" applyAlignment="1">
      <alignment horizontal="center" vertical="top" wrapText="1"/>
    </xf>
    <xf numFmtId="0" fontId="6" fillId="0" borderId="0" xfId="0" applyFont="1" applyAlignment="1">
      <alignment wrapText="1"/>
    </xf>
    <xf numFmtId="0" fontId="6" fillId="0" borderId="0" xfId="0" applyFont="1" applyBorder="1" applyAlignment="1">
      <alignment horizontal="center" vertical="top" wrapText="1"/>
    </xf>
    <xf numFmtId="1" fontId="6" fillId="0" borderId="0" xfId="0" applyNumberFormat="1" applyFont="1" applyAlignment="1">
      <alignment horizontal="center"/>
    </xf>
    <xf numFmtId="0" fontId="6" fillId="0" borderId="0" xfId="0" applyFont="1" applyAlignment="1">
      <alignment horizontal="center" vertical="center"/>
    </xf>
    <xf numFmtId="0" fontId="6" fillId="0" borderId="0" xfId="0" applyFont="1" applyFill="1" applyBorder="1" applyAlignment="1">
      <alignment horizontal="center"/>
    </xf>
    <xf numFmtId="1" fontId="6" fillId="0" borderId="4" xfId="0" applyNumberFormat="1" applyFont="1" applyBorder="1" applyAlignment="1">
      <alignment horizontal="center"/>
    </xf>
    <xf numFmtId="0" fontId="6" fillId="0" borderId="15" xfId="0" applyFont="1" applyBorder="1" applyAlignment="1">
      <alignment horizontal="center"/>
    </xf>
    <xf numFmtId="1" fontId="6" fillId="11" borderId="6" xfId="0" applyNumberFormat="1" applyFont="1" applyFill="1" applyBorder="1" applyAlignment="1">
      <alignment horizontal="center"/>
    </xf>
    <xf numFmtId="2" fontId="6" fillId="0" borderId="7" xfId="0" applyNumberFormat="1" applyFont="1" applyBorder="1" applyAlignment="1">
      <alignment horizontal="center"/>
    </xf>
    <xf numFmtId="2" fontId="6" fillId="0" borderId="1" xfId="0" applyNumberFormat="1" applyFont="1" applyBorder="1" applyAlignment="1">
      <alignment horizontal="center"/>
    </xf>
    <xf numFmtId="2" fontId="6" fillId="0" borderId="8" xfId="0" applyNumberFormat="1" applyFont="1" applyBorder="1" applyAlignment="1">
      <alignment horizontal="center"/>
    </xf>
    <xf numFmtId="1" fontId="6" fillId="0" borderId="7" xfId="0" applyNumberFormat="1" applyFont="1" applyBorder="1" applyAlignment="1">
      <alignment horizontal="center"/>
    </xf>
    <xf numFmtId="1" fontId="6" fillId="0" borderId="1" xfId="0" applyNumberFormat="1" applyFont="1" applyBorder="1" applyAlignment="1">
      <alignment horizontal="center"/>
    </xf>
    <xf numFmtId="1" fontId="6" fillId="0" borderId="8" xfId="0" applyNumberFormat="1" applyFont="1" applyBorder="1" applyAlignment="1">
      <alignment horizontal="center"/>
    </xf>
    <xf numFmtId="0" fontId="6" fillId="0" borderId="14" xfId="0" applyFont="1" applyBorder="1" applyAlignment="1">
      <alignment horizontal="center"/>
    </xf>
    <xf numFmtId="1" fontId="6" fillId="0" borderId="0" xfId="0" applyNumberFormat="1" applyFont="1" applyBorder="1" applyAlignment="1">
      <alignment horizontal="center"/>
    </xf>
    <xf numFmtId="1" fontId="6" fillId="0" borderId="5" xfId="0" applyNumberFormat="1" applyFont="1" applyBorder="1" applyAlignment="1">
      <alignment horizontal="center"/>
    </xf>
    <xf numFmtId="2" fontId="6" fillId="0" borderId="9" xfId="0" applyNumberFormat="1"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1" fontId="6" fillId="0" borderId="9" xfId="0" applyNumberFormat="1" applyFont="1" applyBorder="1" applyAlignment="1">
      <alignment horizontal="center"/>
    </xf>
    <xf numFmtId="1" fontId="6" fillId="0" borderId="10" xfId="0" applyNumberFormat="1" applyFont="1" applyBorder="1" applyAlignment="1">
      <alignment horizontal="center"/>
    </xf>
    <xf numFmtId="1" fontId="6" fillId="0" borderId="11" xfId="0" applyNumberFormat="1" applyFont="1" applyBorder="1" applyAlignment="1">
      <alignment horizontal="center"/>
    </xf>
    <xf numFmtId="0" fontId="6" fillId="0" borderId="16" xfId="0" applyFont="1" applyBorder="1" applyAlignment="1">
      <alignment horizontal="center"/>
    </xf>
    <xf numFmtId="2" fontId="6" fillId="0" borderId="4" xfId="0" applyNumberFormat="1" applyFont="1" applyBorder="1"/>
    <xf numFmtId="2" fontId="6" fillId="0" borderId="0" xfId="0" applyNumberFormat="1" applyFont="1" applyBorder="1"/>
    <xf numFmtId="2" fontId="6" fillId="0" borderId="5" xfId="0" applyNumberFormat="1" applyFont="1" applyBorder="1"/>
    <xf numFmtId="0" fontId="6" fillId="0" borderId="5" xfId="0" applyFont="1" applyBorder="1"/>
    <xf numFmtId="166" fontId="6" fillId="0" borderId="13" xfId="19" applyNumberFormat="1" applyFont="1" applyBorder="1" applyAlignment="1">
      <alignment horizontal="center"/>
    </xf>
    <xf numFmtId="166" fontId="6" fillId="0" borderId="15" xfId="19" applyNumberFormat="1" applyFont="1" applyBorder="1" applyAlignment="1">
      <alignment horizontal="center"/>
    </xf>
    <xf numFmtId="2" fontId="6" fillId="0" borderId="9" xfId="0" applyNumberFormat="1" applyFont="1" applyBorder="1"/>
    <xf numFmtId="2" fontId="6" fillId="0" borderId="10" xfId="0" applyNumberFormat="1" applyFont="1" applyBorder="1"/>
    <xf numFmtId="166" fontId="6" fillId="0" borderId="16" xfId="19" applyNumberFormat="1" applyFont="1" applyBorder="1" applyAlignment="1">
      <alignment horizontal="center"/>
    </xf>
    <xf numFmtId="1" fontId="6" fillId="0" borderId="7" xfId="0" applyNumberFormat="1" applyFont="1" applyBorder="1"/>
    <xf numFmtId="1" fontId="6" fillId="0" borderId="1" xfId="0" applyNumberFormat="1" applyFont="1" applyBorder="1"/>
    <xf numFmtId="1" fontId="6" fillId="0" borderId="8" xfId="0" applyNumberFormat="1" applyFont="1" applyBorder="1"/>
    <xf numFmtId="1" fontId="6" fillId="0" borderId="4" xfId="0" applyNumberFormat="1" applyFont="1" applyBorder="1"/>
    <xf numFmtId="1" fontId="6" fillId="0" borderId="0" xfId="0" applyNumberFormat="1" applyFont="1" applyBorder="1"/>
    <xf numFmtId="1" fontId="6" fillId="0" borderId="5" xfId="0" applyNumberFormat="1" applyFont="1" applyBorder="1"/>
    <xf numFmtId="1" fontId="6" fillId="0" borderId="9" xfId="0" applyNumberFormat="1" applyFont="1" applyBorder="1"/>
    <xf numFmtId="1" fontId="6" fillId="0" borderId="10" xfId="0" applyNumberFormat="1" applyFont="1" applyBorder="1"/>
    <xf numFmtId="1" fontId="6" fillId="0" borderId="11" xfId="0" applyNumberFormat="1" applyFont="1" applyBorder="1"/>
    <xf numFmtId="168" fontId="6" fillId="0" borderId="0" xfId="3" applyNumberFormat="1" applyFont="1" applyAlignment="1">
      <alignment horizontal="center"/>
    </xf>
    <xf numFmtId="9" fontId="6" fillId="0" borderId="5" xfId="19" applyFont="1" applyBorder="1" applyAlignment="1">
      <alignment horizontal="center"/>
    </xf>
    <xf numFmtId="3" fontId="6" fillId="0" borderId="10" xfId="0" applyNumberFormat="1" applyFont="1" applyBorder="1" applyAlignment="1">
      <alignment horizontal="center"/>
    </xf>
    <xf numFmtId="9" fontId="6" fillId="0" borderId="11" xfId="19" applyFont="1" applyBorder="1" applyAlignment="1">
      <alignment horizontal="center"/>
    </xf>
    <xf numFmtId="0" fontId="6" fillId="0" borderId="4"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Border="1" applyAlignment="1">
      <alignment horizontal="center" vertical="center" wrapText="1"/>
    </xf>
    <xf numFmtId="0" fontId="6" fillId="0" borderId="0" xfId="0" applyFont="1" applyAlignment="1">
      <alignment vertical="center" wrapText="1"/>
    </xf>
    <xf numFmtId="168" fontId="6" fillId="0" borderId="4" xfId="3" applyNumberFormat="1" applyFont="1" applyBorder="1" applyAlignment="1">
      <alignment horizontal="center"/>
    </xf>
    <xf numFmtId="9" fontId="6" fillId="0" borderId="0" xfId="19" applyFont="1" applyBorder="1" applyAlignment="1">
      <alignment horizontal="center"/>
    </xf>
    <xf numFmtId="9" fontId="6" fillId="0" borderId="10" xfId="19" applyFont="1" applyBorder="1" applyAlignment="1">
      <alignment horizontal="center"/>
    </xf>
    <xf numFmtId="165" fontId="6" fillId="0" borderId="0" xfId="0" applyNumberFormat="1" applyFont="1" applyAlignment="1">
      <alignment horizontal="center"/>
    </xf>
    <xf numFmtId="1" fontId="6" fillId="0" borderId="0" xfId="0" applyNumberFormat="1" applyFont="1"/>
    <xf numFmtId="9" fontId="6" fillId="0" borderId="0" xfId="19" applyFont="1"/>
    <xf numFmtId="9" fontId="6" fillId="14" borderId="0" xfId="19" applyFont="1" applyFill="1"/>
    <xf numFmtId="0" fontId="6" fillId="22" borderId="0" xfId="0" applyFont="1" applyFill="1"/>
    <xf numFmtId="2" fontId="6" fillId="14" borderId="0" xfId="0" applyNumberFormat="1" applyFont="1" applyFill="1" applyAlignment="1">
      <alignment horizontal="center"/>
    </xf>
    <xf numFmtId="0" fontId="6" fillId="14" borderId="0" xfId="0" applyFont="1" applyFill="1" applyAlignment="1">
      <alignment horizontal="center"/>
    </xf>
    <xf numFmtId="0" fontId="6" fillId="14" borderId="0" xfId="0" applyFont="1" applyFill="1" applyBorder="1" applyAlignment="1">
      <alignment horizontal="center"/>
    </xf>
    <xf numFmtId="168" fontId="6" fillId="14" borderId="0" xfId="3" applyNumberFormat="1" applyFont="1" applyFill="1" applyBorder="1" applyAlignment="1"/>
    <xf numFmtId="165" fontId="6" fillId="14" borderId="0" xfId="0" applyNumberFormat="1" applyFont="1" applyFill="1" applyAlignment="1">
      <alignment horizontal="center"/>
    </xf>
    <xf numFmtId="165" fontId="6" fillId="26" borderId="0" xfId="0" applyNumberFormat="1" applyFont="1" applyFill="1" applyAlignment="1">
      <alignment horizontal="center"/>
    </xf>
    <xf numFmtId="0" fontId="6" fillId="26" borderId="0" xfId="0" applyFont="1" applyFill="1"/>
    <xf numFmtId="0" fontId="40" fillId="15" borderId="0" xfId="0" applyFont="1" applyFill="1" applyBorder="1"/>
    <xf numFmtId="0" fontId="0" fillId="15" borderId="0" xfId="0" applyFill="1" applyBorder="1" applyAlignment="1">
      <alignment horizontal="center"/>
    </xf>
    <xf numFmtId="0" fontId="0" fillId="15" borderId="0" xfId="0" applyFill="1" applyAlignment="1">
      <alignment horizontal="center"/>
    </xf>
    <xf numFmtId="165" fontId="6" fillId="0" borderId="0" xfId="0" applyNumberFormat="1" applyFont="1"/>
    <xf numFmtId="0" fontId="51" fillId="0" borderId="10" xfId="0" applyFont="1" applyBorder="1" applyAlignment="1">
      <alignment vertical="top" wrapText="1"/>
    </xf>
    <xf numFmtId="166" fontId="6" fillId="0" borderId="0" xfId="19" applyNumberFormat="1" applyFont="1" applyAlignment="1">
      <alignment horizontal="center"/>
    </xf>
    <xf numFmtId="1" fontId="6" fillId="10" borderId="0" xfId="0" applyNumberFormat="1" applyFont="1" applyFill="1" applyAlignment="1">
      <alignment horizontal="center"/>
    </xf>
    <xf numFmtId="1" fontId="6" fillId="10" borderId="5" xfId="0" applyNumberFormat="1" applyFont="1" applyFill="1" applyBorder="1" applyAlignment="1">
      <alignment horizontal="center"/>
    </xf>
    <xf numFmtId="0" fontId="6" fillId="10" borderId="0" xfId="0" applyFont="1" applyFill="1"/>
    <xf numFmtId="0" fontId="6" fillId="10" borderId="5" xfId="0" applyFont="1" applyFill="1" applyBorder="1"/>
    <xf numFmtId="1" fontId="6" fillId="0" borderId="0" xfId="0" applyNumberFormat="1" applyFont="1" applyFill="1" applyAlignment="1">
      <alignment horizontal="center"/>
    </xf>
    <xf numFmtId="1" fontId="6" fillId="0" borderId="5" xfId="0" applyNumberFormat="1" applyFont="1" applyFill="1" applyBorder="1" applyAlignment="1">
      <alignment horizontal="center"/>
    </xf>
    <xf numFmtId="0" fontId="6" fillId="10" borderId="0" xfId="0" applyFont="1" applyFill="1" applyBorder="1"/>
    <xf numFmtId="1" fontId="6" fillId="0" borderId="0" xfId="0" applyNumberFormat="1" applyFont="1" applyFill="1" applyBorder="1" applyAlignment="1">
      <alignment horizontal="center"/>
    </xf>
    <xf numFmtId="166" fontId="6" fillId="9" borderId="0" xfId="19" applyNumberFormat="1" applyFont="1" applyFill="1" applyAlignment="1">
      <alignment horizontal="center"/>
    </xf>
    <xf numFmtId="166" fontId="6" fillId="9" borderId="5" xfId="19" applyNumberFormat="1" applyFont="1" applyFill="1" applyBorder="1" applyAlignment="1">
      <alignment horizontal="center"/>
    </xf>
    <xf numFmtId="2" fontId="6" fillId="0" borderId="0" xfId="19" applyNumberFormat="1" applyFont="1" applyAlignment="1">
      <alignment horizontal="center"/>
    </xf>
    <xf numFmtId="166" fontId="6" fillId="14" borderId="0" xfId="19" applyNumberFormat="1" applyFont="1" applyFill="1" applyBorder="1" applyAlignment="1">
      <alignment horizontal="center"/>
    </xf>
    <xf numFmtId="166" fontId="6" fillId="14" borderId="5" xfId="19" applyNumberFormat="1" applyFont="1" applyFill="1" applyBorder="1" applyAlignment="1">
      <alignment horizontal="center"/>
    </xf>
    <xf numFmtId="166" fontId="6" fillId="14" borderId="10" xfId="19" applyNumberFormat="1" applyFont="1" applyFill="1" applyBorder="1" applyAlignment="1">
      <alignment horizontal="center"/>
    </xf>
    <xf numFmtId="166" fontId="6" fillId="14" borderId="11" xfId="19" applyNumberFormat="1" applyFont="1" applyFill="1" applyBorder="1" applyAlignment="1">
      <alignment horizontal="center"/>
    </xf>
    <xf numFmtId="0" fontId="6" fillId="0" borderId="0" xfId="0" applyFont="1" applyBorder="1"/>
    <xf numFmtId="0" fontId="6" fillId="0" borderId="4" xfId="0" applyFont="1" applyFill="1" applyBorder="1"/>
    <xf numFmtId="0" fontId="6" fillId="0" borderId="0" xfId="0" applyFont="1" applyFill="1" applyBorder="1"/>
    <xf numFmtId="0" fontId="6" fillId="0" borderId="5" xfId="0" applyFont="1" applyFill="1" applyBorder="1"/>
    <xf numFmtId="0" fontId="6" fillId="0" borderId="0" xfId="0" quotePrefix="1" applyFont="1" applyAlignment="1">
      <alignment horizontal="center"/>
    </xf>
    <xf numFmtId="9" fontId="6" fillId="0" borderId="0" xfId="19" applyFont="1" applyAlignment="1">
      <alignment horizontal="center"/>
    </xf>
    <xf numFmtId="0" fontId="6" fillId="0" borderId="4" xfId="0" applyFont="1" applyBorder="1" applyAlignment="1">
      <alignment horizontal="center"/>
    </xf>
    <xf numFmtId="0" fontId="6" fillId="0" borderId="0" xfId="0" applyNumberFormat="1" applyFont="1"/>
    <xf numFmtId="0" fontId="0" fillId="0" borderId="0" xfId="0" applyFont="1" applyFill="1" applyBorder="1" applyAlignment="1">
      <alignment horizontal="center" wrapText="1"/>
    </xf>
    <xf numFmtId="0" fontId="0" fillId="0" borderId="0" xfId="0" applyBorder="1" applyAlignment="1">
      <alignment horizontal="center"/>
    </xf>
    <xf numFmtId="0" fontId="6" fillId="0" borderId="0" xfId="0" quotePrefix="1" applyFont="1" applyAlignment="1">
      <alignment horizontal="right"/>
    </xf>
    <xf numFmtId="0" fontId="6" fillId="0" borderId="0" xfId="0" applyFont="1" applyAlignment="1">
      <alignment vertical="center"/>
    </xf>
    <xf numFmtId="0" fontId="6" fillId="0" borderId="0" xfId="0" applyFont="1" applyFill="1" applyAlignment="1">
      <alignment vertical="center"/>
    </xf>
    <xf numFmtId="0" fontId="6" fillId="27" borderId="0" xfId="0" applyFont="1" applyFill="1"/>
    <xf numFmtId="0" fontId="0" fillId="27" borderId="0" xfId="0" applyFill="1"/>
    <xf numFmtId="0" fontId="6" fillId="22" borderId="0" xfId="0" applyFont="1" applyFill="1" applyAlignment="1">
      <alignment vertical="center"/>
    </xf>
    <xf numFmtId="166" fontId="6" fillId="22" borderId="0" xfId="0" applyNumberFormat="1" applyFont="1" applyFill="1" applyAlignment="1">
      <alignment horizontal="center" vertical="center"/>
    </xf>
    <xf numFmtId="0" fontId="2" fillId="28" borderId="0" xfId="0" applyFont="1" applyFill="1"/>
    <xf numFmtId="0" fontId="0" fillId="28" borderId="0" xfId="0" applyFill="1"/>
    <xf numFmtId="166" fontId="0" fillId="28" borderId="0" xfId="19" applyNumberFormat="1" applyFont="1" applyFill="1"/>
    <xf numFmtId="0" fontId="2" fillId="28" borderId="0" xfId="0" applyFont="1" applyFill="1" applyAlignment="1">
      <alignment vertical="center"/>
    </xf>
    <xf numFmtId="166" fontId="0" fillId="28" borderId="0" xfId="19" applyNumberFormat="1" applyFont="1" applyFill="1" applyAlignment="1">
      <alignment vertical="center"/>
    </xf>
    <xf numFmtId="165" fontId="6" fillId="0" borderId="0" xfId="0" applyNumberFormat="1" applyFont="1" applyFill="1" applyBorder="1" applyAlignment="1">
      <alignment horizontal="center"/>
    </xf>
    <xf numFmtId="2" fontId="6" fillId="0" borderId="0" xfId="0" applyNumberFormat="1" applyFont="1" applyAlignment="1">
      <alignment horizontal="center" vertical="top"/>
    </xf>
    <xf numFmtId="165" fontId="6" fillId="0" borderId="0" xfId="0" applyNumberFormat="1" applyFont="1" applyBorder="1" applyAlignment="1">
      <alignment horizontal="center"/>
    </xf>
    <xf numFmtId="166" fontId="6" fillId="0" borderId="0" xfId="19" applyNumberFormat="1" applyFont="1" applyBorder="1"/>
    <xf numFmtId="166" fontId="6" fillId="0" borderId="0" xfId="19" applyNumberFormat="1" applyFont="1" applyFill="1" applyBorder="1" applyAlignment="1">
      <alignment horizontal="center"/>
    </xf>
    <xf numFmtId="0" fontId="6" fillId="0" borderId="0" xfId="0" applyFont="1" applyAlignment="1">
      <alignment horizontal="left" vertical="top" wrapText="1"/>
    </xf>
    <xf numFmtId="0" fontId="6" fillId="0" borderId="0" xfId="0" quotePrefix="1" applyFont="1" applyAlignment="1">
      <alignment vertical="top"/>
    </xf>
    <xf numFmtId="0" fontId="6" fillId="0" borderId="0" xfId="0" applyFont="1" applyAlignment="1">
      <alignment vertical="top"/>
    </xf>
    <xf numFmtId="0" fontId="4" fillId="0" borderId="7" xfId="0" applyFont="1" applyFill="1" applyBorder="1"/>
    <xf numFmtId="0" fontId="0" fillId="0" borderId="1" xfId="0" applyFill="1" applyBorder="1"/>
    <xf numFmtId="0" fontId="6" fillId="0" borderId="1" xfId="0" applyFont="1" applyFill="1" applyBorder="1"/>
    <xf numFmtId="0" fontId="6" fillId="0" borderId="8" xfId="0" applyFont="1" applyFill="1" applyBorder="1"/>
    <xf numFmtId="0" fontId="4" fillId="0" borderId="4" xfId="0" applyFont="1" applyFill="1" applyBorder="1"/>
    <xf numFmtId="0" fontId="6" fillId="0" borderId="0" xfId="0" applyFont="1" applyFill="1" applyBorder="1" applyAlignment="1">
      <alignment wrapText="1"/>
    </xf>
    <xf numFmtId="0" fontId="6" fillId="0" borderId="5" xfId="0" applyFont="1" applyFill="1" applyBorder="1" applyAlignment="1">
      <alignment wrapText="1"/>
    </xf>
    <xf numFmtId="0" fontId="35" fillId="0" borderId="4" xfId="0" applyFont="1" applyFill="1" applyBorder="1"/>
    <xf numFmtId="2" fontId="35" fillId="0" borderId="5" xfId="0" applyNumberFormat="1" applyFont="1" applyFill="1" applyBorder="1" applyAlignment="1">
      <alignment horizontal="center"/>
    </xf>
    <xf numFmtId="0" fontId="35" fillId="0" borderId="9" xfId="0" applyFont="1" applyFill="1" applyBorder="1"/>
    <xf numFmtId="2" fontId="35" fillId="0" borderId="10" xfId="0" applyNumberFormat="1" applyFont="1" applyFill="1" applyBorder="1" applyAlignment="1">
      <alignment horizontal="center"/>
    </xf>
    <xf numFmtId="2" fontId="35" fillId="0" borderId="11" xfId="0" applyNumberFormat="1" applyFont="1" applyFill="1" applyBorder="1" applyAlignment="1">
      <alignment horizontal="center"/>
    </xf>
    <xf numFmtId="0" fontId="6" fillId="11" borderId="13" xfId="0" applyFont="1" applyFill="1" applyBorder="1"/>
    <xf numFmtId="0" fontId="6" fillId="0" borderId="1" xfId="0" applyFont="1" applyBorder="1"/>
    <xf numFmtId="2" fontId="6" fillId="11" borderId="1" xfId="0" applyNumberFormat="1" applyFont="1" applyFill="1" applyBorder="1" applyAlignment="1">
      <alignment horizontal="center"/>
    </xf>
    <xf numFmtId="2" fontId="6" fillId="11" borderId="2" xfId="0" applyNumberFormat="1" applyFont="1" applyFill="1" applyBorder="1" applyAlignment="1">
      <alignment horizontal="center"/>
    </xf>
    <xf numFmtId="2" fontId="6" fillId="11" borderId="12" xfId="0" applyNumberFormat="1" applyFont="1" applyFill="1" applyBorder="1" applyAlignment="1">
      <alignment horizontal="center"/>
    </xf>
    <xf numFmtId="1" fontId="6" fillId="11" borderId="2" xfId="0" applyNumberFormat="1" applyFont="1" applyFill="1" applyBorder="1" applyAlignment="1">
      <alignment horizontal="center"/>
    </xf>
    <xf numFmtId="1" fontId="6" fillId="11" borderId="12" xfId="0" applyNumberFormat="1" applyFont="1" applyFill="1" applyBorder="1" applyAlignment="1">
      <alignment horizontal="center"/>
    </xf>
    <xf numFmtId="0" fontId="6" fillId="0" borderId="2" xfId="0" applyFont="1" applyBorder="1"/>
    <xf numFmtId="2" fontId="6" fillId="0" borderId="7" xfId="0" applyNumberFormat="1" applyFont="1" applyBorder="1"/>
    <xf numFmtId="2" fontId="6" fillId="0" borderId="1" xfId="0" applyNumberFormat="1" applyFont="1" applyBorder="1"/>
    <xf numFmtId="166" fontId="6" fillId="0" borderId="14" xfId="19" applyNumberFormat="1" applyFont="1" applyBorder="1" applyAlignment="1">
      <alignment horizontal="center"/>
    </xf>
    <xf numFmtId="168" fontId="6" fillId="0" borderId="0" xfId="3" applyNumberFormat="1" applyFont="1" applyBorder="1" applyAlignment="1">
      <alignment horizontal="center"/>
    </xf>
    <xf numFmtId="0" fontId="6" fillId="0" borderId="5" xfId="0" applyFont="1" applyFill="1" applyBorder="1" applyAlignment="1">
      <alignment horizontal="center" vertical="top" wrapText="1"/>
    </xf>
    <xf numFmtId="0" fontId="6" fillId="0" borderId="0" xfId="0" applyFont="1" applyBorder="1" applyAlignment="1">
      <alignment vertical="top" wrapText="1"/>
    </xf>
    <xf numFmtId="0" fontId="6" fillId="0" borderId="8" xfId="0" applyFont="1" applyBorder="1" applyAlignment="1">
      <alignment horizontal="center" vertical="top" wrapText="1"/>
    </xf>
    <xf numFmtId="0" fontId="6" fillId="0" borderId="0" xfId="0" applyFont="1" applyFill="1" applyBorder="1" applyAlignment="1">
      <alignment horizontal="center" vertical="top" wrapText="1"/>
    </xf>
    <xf numFmtId="0" fontId="41" fillId="0" borderId="0" xfId="0" applyFont="1" applyAlignment="1">
      <alignment horizontal="left"/>
    </xf>
    <xf numFmtId="0" fontId="41" fillId="0" borderId="11" xfId="0" applyFont="1" applyBorder="1" applyAlignment="1">
      <alignment horizontal="center" vertical="center" wrapText="1"/>
    </xf>
    <xf numFmtId="0" fontId="6" fillId="0" borderId="8" xfId="0" applyFont="1" applyBorder="1" applyAlignment="1">
      <alignment horizontal="center"/>
    </xf>
    <xf numFmtId="0" fontId="6" fillId="0" borderId="5" xfId="0" applyFont="1" applyBorder="1" applyAlignment="1">
      <alignment horizontal="center"/>
    </xf>
    <xf numFmtId="0" fontId="6" fillId="0" borderId="7" xfId="0" applyFont="1" applyBorder="1" applyAlignment="1">
      <alignment horizontal="center" vertical="top" wrapText="1"/>
    </xf>
    <xf numFmtId="0" fontId="6" fillId="0" borderId="1" xfId="0" applyFont="1" applyBorder="1" applyAlignment="1">
      <alignment horizontal="center" vertical="top" wrapText="1"/>
    </xf>
    <xf numFmtId="0" fontId="6" fillId="0" borderId="9" xfId="0" applyFont="1" applyBorder="1" applyAlignment="1">
      <alignment horizontal="center" vertical="top" wrapText="1"/>
    </xf>
    <xf numFmtId="0" fontId="6" fillId="0" borderId="11" xfId="0" applyFont="1" applyBorder="1" applyAlignment="1">
      <alignment horizontal="center" vertical="top" wrapText="1"/>
    </xf>
    <xf numFmtId="0" fontId="6" fillId="9" borderId="0" xfId="0" applyFont="1" applyFill="1"/>
    <xf numFmtId="0" fontId="6" fillId="0" borderId="0" xfId="0" quotePrefix="1" applyFont="1" applyAlignment="1">
      <alignment horizontal="center" vertical="center" wrapText="1"/>
    </xf>
    <xf numFmtId="0" fontId="6" fillId="0" borderId="0" xfId="19" applyNumberFormat="1" applyFont="1"/>
    <xf numFmtId="0" fontId="6" fillId="0" borderId="0" xfId="0" applyFont="1" applyAlignment="1">
      <alignment horizontal="center" wrapText="1"/>
    </xf>
    <xf numFmtId="0" fontId="6" fillId="0" borderId="7" xfId="0" applyFont="1" applyBorder="1"/>
    <xf numFmtId="0" fontId="41" fillId="13" borderId="7" xfId="0" applyFont="1" applyFill="1" applyBorder="1" applyAlignment="1">
      <alignment horizontal="center" vertical="center"/>
    </xf>
    <xf numFmtId="0" fontId="6" fillId="13" borderId="1" xfId="0" applyFont="1" applyFill="1" applyBorder="1" applyAlignment="1">
      <alignment vertical="center"/>
    </xf>
    <xf numFmtId="0" fontId="6" fillId="13" borderId="1" xfId="0" applyFont="1" applyFill="1" applyBorder="1"/>
    <xf numFmtId="0" fontId="41" fillId="22" borderId="7" xfId="0" applyFont="1" applyFill="1" applyBorder="1" applyAlignment="1">
      <alignment horizontal="center" vertical="center"/>
    </xf>
    <xf numFmtId="0" fontId="6" fillId="22" borderId="1" xfId="0" applyFont="1" applyFill="1" applyBorder="1" applyAlignment="1">
      <alignment vertical="center"/>
    </xf>
    <xf numFmtId="0" fontId="6" fillId="22" borderId="1" xfId="0" applyFont="1" applyFill="1" applyBorder="1"/>
    <xf numFmtId="0" fontId="6" fillId="22" borderId="8" xfId="0" applyFont="1" applyFill="1" applyBorder="1"/>
    <xf numFmtId="0" fontId="6" fillId="13" borderId="4" xfId="0" applyFont="1" applyFill="1" applyBorder="1" applyAlignment="1">
      <alignment horizontal="left"/>
    </xf>
    <xf numFmtId="0" fontId="6" fillId="13" borderId="0" xfId="0" applyFont="1" applyFill="1" applyBorder="1"/>
    <xf numFmtId="0" fontId="6" fillId="22" borderId="4" xfId="0" applyFont="1" applyFill="1" applyBorder="1"/>
    <xf numFmtId="0" fontId="6" fillId="22" borderId="0" xfId="0" applyFont="1" applyFill="1" applyBorder="1"/>
    <xf numFmtId="0" fontId="6" fillId="22" borderId="5" xfId="0" applyFont="1" applyFill="1" applyBorder="1"/>
    <xf numFmtId="1" fontId="6" fillId="13" borderId="4" xfId="0" applyNumberFormat="1" applyFont="1" applyFill="1" applyBorder="1" applyAlignment="1">
      <alignment horizontal="center"/>
    </xf>
    <xf numFmtId="1" fontId="6" fillId="13" borderId="0" xfId="0" applyNumberFormat="1" applyFont="1" applyFill="1" applyBorder="1" applyAlignment="1">
      <alignment horizontal="center"/>
    </xf>
    <xf numFmtId="0" fontId="6" fillId="13" borderId="0" xfId="0" applyFont="1" applyFill="1" applyBorder="1" applyAlignment="1">
      <alignment horizontal="center"/>
    </xf>
    <xf numFmtId="0" fontId="6" fillId="22" borderId="4" xfId="0" applyFont="1" applyFill="1" applyBorder="1" applyAlignment="1">
      <alignment horizontal="center"/>
    </xf>
    <xf numFmtId="0" fontId="6" fillId="22" borderId="5" xfId="0" applyFont="1" applyFill="1" applyBorder="1" applyAlignment="1">
      <alignment horizontal="center"/>
    </xf>
    <xf numFmtId="0" fontId="6" fillId="0" borderId="4" xfId="0" quotePrefix="1" applyFont="1" applyBorder="1"/>
    <xf numFmtId="2" fontId="6" fillId="13" borderId="4" xfId="0" applyNumberFormat="1" applyFont="1" applyFill="1" applyBorder="1" applyAlignment="1">
      <alignment horizontal="center"/>
    </xf>
    <xf numFmtId="2" fontId="6" fillId="13" borderId="0" xfId="0" applyNumberFormat="1" applyFont="1" applyFill="1" applyBorder="1" applyAlignment="1">
      <alignment horizontal="center"/>
    </xf>
    <xf numFmtId="2" fontId="6" fillId="22" borderId="0" xfId="0" applyNumberFormat="1" applyFont="1" applyFill="1" applyBorder="1" applyAlignment="1">
      <alignment horizontal="center"/>
    </xf>
    <xf numFmtId="2" fontId="6" fillId="22" borderId="5" xfId="0" applyNumberFormat="1" applyFont="1" applyFill="1" applyBorder="1" applyAlignment="1">
      <alignment horizontal="center"/>
    </xf>
    <xf numFmtId="2" fontId="6" fillId="22" borderId="4" xfId="0" applyNumberFormat="1" applyFont="1" applyFill="1" applyBorder="1" applyAlignment="1">
      <alignment horizontal="center"/>
    </xf>
    <xf numFmtId="0" fontId="6" fillId="0" borderId="9" xfId="0" applyFont="1" applyFill="1" applyBorder="1"/>
    <xf numFmtId="2" fontId="6" fillId="13" borderId="9" xfId="0" applyNumberFormat="1" applyFont="1" applyFill="1" applyBorder="1" applyAlignment="1">
      <alignment horizontal="center"/>
    </xf>
    <xf numFmtId="2" fontId="6" fillId="13" borderId="10" xfId="0" applyNumberFormat="1" applyFont="1" applyFill="1" applyBorder="1" applyAlignment="1">
      <alignment horizontal="center"/>
    </xf>
    <xf numFmtId="2" fontId="6" fillId="22" borderId="9" xfId="0" applyNumberFormat="1" applyFont="1" applyFill="1" applyBorder="1" applyAlignment="1">
      <alignment horizontal="center"/>
    </xf>
    <xf numFmtId="2" fontId="6" fillId="22" borderId="10" xfId="0" applyNumberFormat="1" applyFont="1" applyFill="1" applyBorder="1" applyAlignment="1">
      <alignment horizontal="center"/>
    </xf>
    <xf numFmtId="2" fontId="6" fillId="22" borderId="11" xfId="0" applyNumberFormat="1" applyFont="1" applyFill="1" applyBorder="1" applyAlignment="1">
      <alignment horizontal="center"/>
    </xf>
    <xf numFmtId="0" fontId="52" fillId="12" borderId="2" xfId="0" applyFont="1" applyFill="1" applyBorder="1"/>
    <xf numFmtId="0" fontId="6" fillId="12" borderId="6" xfId="0" applyFont="1" applyFill="1" applyBorder="1"/>
    <xf numFmtId="0" fontId="6" fillId="12" borderId="12" xfId="0" applyFont="1" applyFill="1" applyBorder="1"/>
    <xf numFmtId="0" fontId="6" fillId="12" borderId="4" xfId="0" applyFont="1" applyFill="1" applyBorder="1"/>
    <xf numFmtId="0" fontId="6" fillId="12" borderId="4" xfId="0" quotePrefix="1" applyFont="1" applyFill="1" applyBorder="1"/>
    <xf numFmtId="9" fontId="6" fillId="12" borderId="4" xfId="19" applyFont="1" applyFill="1" applyBorder="1" applyAlignment="1">
      <alignment horizontal="center"/>
    </xf>
    <xf numFmtId="9" fontId="6" fillId="12" borderId="0" xfId="19" applyFont="1" applyFill="1" applyBorder="1" applyAlignment="1">
      <alignment horizontal="center"/>
    </xf>
    <xf numFmtId="9" fontId="6" fillId="12" borderId="5" xfId="19" applyFont="1" applyFill="1" applyBorder="1" applyAlignment="1">
      <alignment horizontal="center"/>
    </xf>
    <xf numFmtId="0" fontId="6" fillId="12" borderId="9" xfId="0" applyFont="1" applyFill="1" applyBorder="1"/>
    <xf numFmtId="9" fontId="6" fillId="12" borderId="9" xfId="19" applyFont="1" applyFill="1" applyBorder="1" applyAlignment="1">
      <alignment horizontal="center"/>
    </xf>
    <xf numFmtId="9" fontId="6" fillId="12" borderId="10" xfId="19" applyFont="1" applyFill="1" applyBorder="1" applyAlignment="1">
      <alignment horizontal="center"/>
    </xf>
    <xf numFmtId="9" fontId="6" fillId="12" borderId="11" xfId="19" applyFont="1" applyFill="1" applyBorder="1" applyAlignment="1">
      <alignment horizontal="center"/>
    </xf>
    <xf numFmtId="0" fontId="6" fillId="0" borderId="0" xfId="0" applyFont="1" applyAlignment="1">
      <alignment horizontal="left"/>
    </xf>
    <xf numFmtId="0" fontId="41" fillId="0" borderId="0" xfId="0" applyFont="1" applyAlignment="1"/>
    <xf numFmtId="0" fontId="6" fillId="0" borderId="0" xfId="0" applyFont="1" applyAlignment="1"/>
    <xf numFmtId="49" fontId="43" fillId="0" borderId="0" xfId="0" applyNumberFormat="1" applyFont="1" applyAlignment="1">
      <alignment horizontal="left" vertical="center"/>
    </xf>
    <xf numFmtId="0" fontId="2" fillId="0" borderId="0" xfId="0" applyFont="1" applyAlignment="1">
      <alignment horizontal="center"/>
    </xf>
    <xf numFmtId="0" fontId="0" fillId="0" borderId="0" xfId="0" quotePrefix="1" applyAlignment="1">
      <alignment horizontal="center"/>
    </xf>
    <xf numFmtId="0" fontId="35" fillId="0" borderId="0" xfId="0" applyFont="1" applyAlignment="1">
      <alignment wrapText="1"/>
    </xf>
    <xf numFmtId="0" fontId="6" fillId="0" borderId="0" xfId="0" applyNumberFormat="1" applyFont="1" applyFill="1"/>
    <xf numFmtId="0" fontId="6" fillId="0" borderId="0" xfId="0" quotePrefix="1" applyFont="1" applyAlignment="1">
      <alignment horizontal="center" vertical="top" wrapText="1"/>
    </xf>
    <xf numFmtId="166" fontId="6" fillId="0" borderId="0" xfId="19" applyNumberFormat="1" applyFont="1" applyAlignment="1">
      <alignment vertical="top"/>
    </xf>
    <xf numFmtId="177" fontId="6" fillId="0" borderId="0" xfId="0" applyNumberFormat="1" applyFont="1"/>
    <xf numFmtId="166" fontId="6" fillId="0" borderId="0" xfId="0" applyNumberFormat="1" applyFont="1" applyAlignment="1">
      <alignment horizontal="center"/>
    </xf>
    <xf numFmtId="0" fontId="0" fillId="29" borderId="2" xfId="0" applyFill="1" applyBorder="1"/>
    <xf numFmtId="0" fontId="0" fillId="29" borderId="6" xfId="0" applyFill="1" applyBorder="1"/>
    <xf numFmtId="0" fontId="6" fillId="29" borderId="0" xfId="0" applyFont="1" applyFill="1"/>
    <xf numFmtId="0" fontId="6" fillId="29" borderId="4" xfId="0" applyFont="1" applyFill="1" applyBorder="1"/>
    <xf numFmtId="0" fontId="6" fillId="29" borderId="0" xfId="0" applyFont="1" applyFill="1" applyAlignment="1">
      <alignment horizontal="center"/>
    </xf>
    <xf numFmtId="0" fontId="6" fillId="0" borderId="2" xfId="0" applyFont="1" applyBorder="1" applyAlignment="1">
      <alignment horizontal="center" vertical="top"/>
    </xf>
    <xf numFmtId="0" fontId="6" fillId="0" borderId="2" xfId="0" applyFont="1" applyBorder="1" applyAlignment="1">
      <alignment horizontal="center" vertical="top" wrapText="1"/>
    </xf>
    <xf numFmtId="0" fontId="6" fillId="0" borderId="6" xfId="0" applyFont="1" applyBorder="1" applyAlignment="1">
      <alignment horizontal="center" vertical="top" wrapText="1"/>
    </xf>
    <xf numFmtId="0" fontId="6" fillId="0" borderId="6" xfId="0" applyFont="1" applyFill="1" applyBorder="1" applyAlignment="1">
      <alignment horizontal="center" vertical="top" wrapText="1"/>
    </xf>
    <xf numFmtId="0" fontId="6" fillId="0" borderId="12" xfId="0" applyFont="1" applyBorder="1" applyAlignment="1">
      <alignment horizontal="center" vertical="top" wrapText="1"/>
    </xf>
    <xf numFmtId="0" fontId="6" fillId="29" borderId="9" xfId="0" applyFont="1" applyFill="1" applyBorder="1" applyAlignment="1">
      <alignment horizontal="center" vertical="top" wrapText="1"/>
    </xf>
    <xf numFmtId="0" fontId="6" fillId="29" borderId="10" xfId="0" applyFont="1" applyFill="1" applyBorder="1" applyAlignment="1">
      <alignment horizontal="center" vertical="top" wrapText="1"/>
    </xf>
    <xf numFmtId="0" fontId="6" fillId="29" borderId="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9" borderId="0" xfId="0" applyFont="1" applyFill="1" applyAlignment="1">
      <alignment horizontal="center" vertical="top" wrapText="1"/>
    </xf>
    <xf numFmtId="0" fontId="6" fillId="9" borderId="5" xfId="0" applyFont="1" applyFill="1" applyBorder="1" applyAlignment="1">
      <alignment horizontal="center" vertical="top" wrapText="1"/>
    </xf>
    <xf numFmtId="0" fontId="6" fillId="9" borderId="0" xfId="0" applyFont="1" applyFill="1" applyBorder="1" applyAlignment="1">
      <alignment horizontal="center" vertical="top" wrapText="1"/>
    </xf>
    <xf numFmtId="0" fontId="6" fillId="29" borderId="0" xfId="0" applyFont="1" applyFill="1" applyBorder="1"/>
    <xf numFmtId="0" fontId="6" fillId="29" borderId="5" xfId="0" applyFont="1" applyFill="1" applyBorder="1"/>
    <xf numFmtId="0" fontId="6" fillId="29" borderId="9" xfId="0" applyFont="1" applyFill="1" applyBorder="1"/>
    <xf numFmtId="0" fontId="6" fillId="29" borderId="10" xfId="0" applyFont="1" applyFill="1" applyBorder="1"/>
    <xf numFmtId="0" fontId="6" fillId="29" borderId="11" xfId="0" applyFont="1" applyFill="1" applyBorder="1"/>
    <xf numFmtId="168" fontId="6" fillId="0" borderId="0" xfId="3" applyNumberFormat="1" applyFont="1" applyFill="1" applyBorder="1"/>
    <xf numFmtId="0" fontId="6" fillId="28" borderId="0" xfId="0" applyFont="1" applyFill="1"/>
    <xf numFmtId="0" fontId="0" fillId="0" borderId="0" xfId="0" applyFill="1" applyAlignment="1">
      <alignment horizontal="center" vertical="top"/>
    </xf>
    <xf numFmtId="0" fontId="21" fillId="20" borderId="0" xfId="0" applyFont="1" applyFill="1" applyAlignment="1">
      <alignment vertical="center"/>
    </xf>
    <xf numFmtId="0" fontId="0" fillId="20" borderId="0" xfId="0" applyFill="1"/>
    <xf numFmtId="0" fontId="0" fillId="20" borderId="0" xfId="0" applyFill="1" applyAlignment="1">
      <alignment horizontal="center" vertical="top" wrapText="1"/>
    </xf>
    <xf numFmtId="1" fontId="0" fillId="20" borderId="0" xfId="0" applyNumberFormat="1" applyFill="1" applyAlignment="1">
      <alignment horizontal="center" vertical="top" wrapText="1"/>
    </xf>
    <xf numFmtId="2" fontId="0" fillId="20" borderId="0" xfId="0" applyNumberFormat="1" applyFill="1"/>
    <xf numFmtId="0" fontId="6" fillId="0" borderId="0" xfId="0" applyNumberFormat="1" applyFont="1" applyAlignment="1">
      <alignment horizontal="center"/>
    </xf>
    <xf numFmtId="0" fontId="46" fillId="0" borderId="10" xfId="0" applyFont="1" applyFill="1" applyBorder="1" applyAlignment="1">
      <alignment horizontal="center"/>
    </xf>
    <xf numFmtId="176" fontId="6" fillId="0" borderId="0" xfId="26" applyNumberFormat="1" applyFont="1" applyFill="1" applyBorder="1" applyAlignment="1"/>
    <xf numFmtId="175" fontId="6" fillId="0" borderId="0" xfId="0" applyNumberFormat="1" applyFont="1" applyFill="1" applyBorder="1"/>
    <xf numFmtId="0" fontId="6" fillId="0" borderId="11" xfId="0" applyFont="1" applyBorder="1" applyAlignment="1">
      <alignment horizontal="center"/>
    </xf>
    <xf numFmtId="0" fontId="6" fillId="14" borderId="10" xfId="0" applyFont="1" applyFill="1" applyBorder="1"/>
    <xf numFmtId="0" fontId="6" fillId="14" borderId="0" xfId="0" applyFont="1" applyFill="1" applyBorder="1"/>
    <xf numFmtId="0" fontId="37" fillId="3" borderId="0" xfId="14" applyFont="1" applyFill="1" applyAlignment="1" applyProtection="1">
      <alignment vertical="center"/>
    </xf>
    <xf numFmtId="1" fontId="6" fillId="29" borderId="5" xfId="0" applyNumberFormat="1" applyFont="1" applyFill="1" applyBorder="1" applyAlignment="1">
      <alignment horizontal="center"/>
    </xf>
    <xf numFmtId="168" fontId="0" fillId="0" borderId="0" xfId="3" applyNumberFormat="1" applyFont="1" applyFill="1" applyBorder="1"/>
    <xf numFmtId="0" fontId="43" fillId="0" borderId="0" xfId="0" applyFont="1" applyFill="1" applyBorder="1"/>
    <xf numFmtId="0" fontId="0" fillId="0" borderId="0" xfId="0" applyFill="1" applyBorder="1" applyAlignment="1"/>
    <xf numFmtId="168" fontId="0" fillId="0" borderId="0" xfId="3" applyNumberFormat="1" applyFont="1" applyFill="1" applyBorder="1" applyAlignment="1"/>
    <xf numFmtId="0" fontId="2" fillId="0" borderId="0" xfId="0" applyFont="1" applyFill="1" applyBorder="1"/>
    <xf numFmtId="0" fontId="0" fillId="0" borderId="0" xfId="0" applyFont="1" applyFill="1" applyBorder="1"/>
    <xf numFmtId="0" fontId="21" fillId="3" borderId="0" xfId="16" applyFont="1" applyFill="1" applyAlignment="1">
      <alignment vertical="center"/>
    </xf>
    <xf numFmtId="0" fontId="2" fillId="0" borderId="0" xfId="16"/>
    <xf numFmtId="0" fontId="6" fillId="0" borderId="0" xfId="16" applyFont="1"/>
    <xf numFmtId="0" fontId="41" fillId="0" borderId="0" xfId="16" applyFont="1"/>
    <xf numFmtId="0" fontId="3" fillId="0" borderId="0" xfId="16" applyFont="1"/>
    <xf numFmtId="0" fontId="6" fillId="0" borderId="0" xfId="16" applyFont="1" applyAlignment="1">
      <alignment vertical="top" wrapText="1"/>
    </xf>
    <xf numFmtId="17" fontId="6" fillId="0" borderId="0" xfId="16" quotePrefix="1" applyNumberFormat="1" applyFont="1"/>
    <xf numFmtId="0" fontId="28" fillId="3" borderId="0" xfId="16" applyFont="1" applyFill="1" applyAlignment="1">
      <alignment vertical="center"/>
    </xf>
    <xf numFmtId="0" fontId="2" fillId="3" borderId="0" xfId="16" applyFill="1"/>
    <xf numFmtId="0" fontId="25" fillId="3" borderId="0" xfId="16" applyFont="1" applyFill="1"/>
    <xf numFmtId="0" fontId="2" fillId="0" borderId="0" xfId="16" applyFont="1" applyAlignment="1">
      <alignment wrapText="1"/>
    </xf>
    <xf numFmtId="0" fontId="2" fillId="0" borderId="0" xfId="16" applyAlignment="1">
      <alignment wrapText="1"/>
    </xf>
    <xf numFmtId="0" fontId="2" fillId="0" borderId="0" xfId="16" applyFont="1"/>
    <xf numFmtId="0" fontId="6" fillId="0" borderId="10" xfId="16" applyFont="1" applyBorder="1" applyAlignment="1">
      <alignment horizontal="center" wrapText="1"/>
    </xf>
    <xf numFmtId="0" fontId="6" fillId="0" borderId="10" xfId="16" quotePrefix="1" applyFont="1" applyBorder="1" applyAlignment="1">
      <alignment horizontal="center" wrapText="1"/>
    </xf>
    <xf numFmtId="0" fontId="6" fillId="0" borderId="0" xfId="16" applyFont="1" applyAlignment="1">
      <alignment horizontal="center"/>
    </xf>
    <xf numFmtId="165" fontId="6" fillId="0" borderId="0" xfId="16" applyNumberFormat="1" applyFont="1" applyAlignment="1">
      <alignment horizontal="center"/>
    </xf>
    <xf numFmtId="0" fontId="6" fillId="0" borderId="0" xfId="16" quotePrefix="1" applyFont="1" applyAlignment="1">
      <alignment horizontal="center"/>
    </xf>
    <xf numFmtId="0" fontId="2" fillId="0" borderId="0" xfId="16" applyAlignment="1">
      <alignment vertical="top" wrapText="1"/>
    </xf>
    <xf numFmtId="0" fontId="2" fillId="0" borderId="0" xfId="16" applyFont="1" applyAlignment="1">
      <alignment vertical="top" wrapText="1"/>
    </xf>
    <xf numFmtId="0" fontId="6" fillId="0" borderId="0" xfId="16" applyFont="1" applyAlignment="1">
      <alignment horizontal="right"/>
    </xf>
    <xf numFmtId="0" fontId="6" fillId="0" borderId="0" xfId="16" applyFont="1" applyAlignment="1">
      <alignment horizontal="center" vertical="top" wrapText="1"/>
    </xf>
    <xf numFmtId="0" fontId="6" fillId="0" borderId="0" xfId="16" applyFont="1" applyAlignment="1">
      <alignment horizontal="center" vertical="top"/>
    </xf>
    <xf numFmtId="0" fontId="2" fillId="0" borderId="0" xfId="16" applyAlignment="1">
      <alignment horizontal="center" vertical="top" wrapText="1"/>
    </xf>
    <xf numFmtId="0" fontId="6" fillId="8" borderId="0" xfId="16" applyFont="1" applyFill="1"/>
    <xf numFmtId="165" fontId="6" fillId="8" borderId="0" xfId="16" applyNumberFormat="1" applyFont="1" applyFill="1" applyAlignment="1">
      <alignment horizontal="center"/>
    </xf>
    <xf numFmtId="0" fontId="6" fillId="13" borderId="0" xfId="16" applyFont="1" applyFill="1"/>
    <xf numFmtId="165" fontId="6" fillId="13" borderId="0" xfId="16" applyNumberFormat="1" applyFont="1" applyFill="1" applyAlignment="1">
      <alignment horizontal="center"/>
    </xf>
    <xf numFmtId="0" fontId="6" fillId="0" borderId="0" xfId="16" applyFont="1" applyFill="1"/>
    <xf numFmtId="0" fontId="2" fillId="0" borderId="0" xfId="16" applyFill="1"/>
    <xf numFmtId="0" fontId="18" fillId="21" borderId="0" xfId="16" quotePrefix="1" applyFont="1" applyFill="1"/>
    <xf numFmtId="0" fontId="2" fillId="21" borderId="0" xfId="16" applyFill="1"/>
    <xf numFmtId="0" fontId="28" fillId="3" borderId="4" xfId="16" applyFont="1" applyFill="1" applyBorder="1" applyAlignment="1">
      <alignment vertical="center"/>
    </xf>
    <xf numFmtId="0" fontId="2" fillId="0" borderId="4" xfId="16" applyBorder="1"/>
    <xf numFmtId="0" fontId="2" fillId="0" borderId="4" xfId="16" applyBorder="1" applyAlignment="1">
      <alignment vertical="top" wrapText="1"/>
    </xf>
    <xf numFmtId="0" fontId="6" fillId="0" borderId="4" xfId="16" applyFont="1" applyBorder="1"/>
    <xf numFmtId="0" fontId="6" fillId="12" borderId="0" xfId="0" applyFont="1" applyFill="1" applyBorder="1" applyAlignment="1">
      <alignment horizontal="center"/>
    </xf>
    <xf numFmtId="1" fontId="6" fillId="12" borderId="0" xfId="0" applyNumberFormat="1" applyFont="1" applyFill="1" applyBorder="1" applyAlignment="1">
      <alignment horizontal="center"/>
    </xf>
    <xf numFmtId="1" fontId="6" fillId="12" borderId="4" xfId="0" applyNumberFormat="1" applyFont="1" applyFill="1" applyBorder="1" applyAlignment="1">
      <alignment horizontal="center"/>
    </xf>
    <xf numFmtId="0" fontId="44" fillId="0" borderId="0" xfId="0" applyFont="1" applyFill="1" applyAlignment="1">
      <alignment vertical="center"/>
    </xf>
    <xf numFmtId="0" fontId="35" fillId="0" borderId="0" xfId="0" applyFont="1" applyFill="1" applyAlignment="1">
      <alignment vertical="center"/>
    </xf>
    <xf numFmtId="0" fontId="35" fillId="0" borderId="0" xfId="0" applyFont="1" applyFill="1"/>
    <xf numFmtId="0" fontId="53" fillId="0" borderId="0" xfId="14" applyFont="1" applyFill="1" applyAlignment="1" applyProtection="1">
      <alignment vertical="center"/>
    </xf>
    <xf numFmtId="0" fontId="35" fillId="0" borderId="0" xfId="0" applyFont="1"/>
    <xf numFmtId="0" fontId="35" fillId="21" borderId="0" xfId="0" applyFont="1" applyFill="1" applyAlignment="1">
      <alignment vertical="center"/>
    </xf>
    <xf numFmtId="0" fontId="35" fillId="21" borderId="0" xfId="0" applyFont="1" applyFill="1"/>
    <xf numFmtId="9" fontId="0" fillId="0" borderId="0" xfId="0" applyNumberFormat="1" applyFill="1" applyBorder="1"/>
    <xf numFmtId="9" fontId="0" fillId="0" borderId="0" xfId="19" applyFont="1" applyFill="1" applyBorder="1"/>
    <xf numFmtId="0" fontId="54" fillId="0" borderId="0" xfId="0" quotePrefix="1" applyFont="1" applyBorder="1" applyAlignment="1">
      <alignment horizontal="left" vertical="top"/>
    </xf>
    <xf numFmtId="2" fontId="6" fillId="0" borderId="0" xfId="0" applyNumberFormat="1" applyFont="1"/>
    <xf numFmtId="0" fontId="55" fillId="0" borderId="0" xfId="0" quotePrefix="1" applyFont="1" applyAlignment="1">
      <alignment horizontal="left"/>
    </xf>
    <xf numFmtId="0" fontId="56" fillId="0" borderId="0" xfId="0" quotePrefix="1" applyFont="1" applyAlignment="1">
      <alignment horizontal="left" vertical="top"/>
    </xf>
    <xf numFmtId="0" fontId="56" fillId="0" borderId="0" xfId="0" quotePrefix="1" applyFont="1" applyAlignment="1">
      <alignment horizontal="center" vertical="top" wrapText="1"/>
    </xf>
    <xf numFmtId="177" fontId="55" fillId="0" borderId="0" xfId="0" applyNumberFormat="1" applyFont="1" applyAlignment="1">
      <alignment horizontal="center" vertical="center"/>
    </xf>
    <xf numFmtId="9" fontId="0" fillId="0" borderId="0" xfId="19" applyFont="1"/>
    <xf numFmtId="0" fontId="6" fillId="18" borderId="0" xfId="0" applyFont="1" applyFill="1" applyAlignment="1">
      <alignment horizontal="center" wrapText="1"/>
    </xf>
    <xf numFmtId="0" fontId="6" fillId="18" borderId="0" xfId="0" applyFont="1" applyFill="1"/>
    <xf numFmtId="0" fontId="0" fillId="16" borderId="5" xfId="0" applyFill="1" applyBorder="1" applyAlignment="1">
      <alignment horizontal="center" vertical="top" wrapText="1"/>
    </xf>
    <xf numFmtId="168" fontId="6" fillId="22" borderId="0" xfId="3" applyNumberFormat="1" applyFont="1" applyFill="1" applyAlignment="1">
      <alignment horizontal="center"/>
    </xf>
    <xf numFmtId="168" fontId="6" fillId="22" borderId="0" xfId="3" applyNumberFormat="1" applyFont="1" applyFill="1" applyBorder="1" applyAlignment="1">
      <alignment horizontal="center"/>
    </xf>
    <xf numFmtId="168" fontId="6" fillId="22" borderId="0" xfId="3" applyNumberFormat="1" applyFont="1" applyFill="1" applyBorder="1" applyAlignment="1">
      <alignment horizontal="center" vertical="center"/>
    </xf>
    <xf numFmtId="0" fontId="7" fillId="0" borderId="0" xfId="14" applyAlignment="1" applyProtection="1"/>
    <xf numFmtId="0" fontId="7" fillId="0" borderId="0" xfId="14" applyNumberFormat="1" applyAlignment="1" applyProtection="1"/>
    <xf numFmtId="0" fontId="2" fillId="17" borderId="23" xfId="0" applyFont="1" applyFill="1" applyBorder="1"/>
    <xf numFmtId="0" fontId="57" fillId="0" borderId="0" xfId="14" applyFont="1" applyFill="1" applyAlignment="1" applyProtection="1">
      <alignment vertical="center"/>
    </xf>
    <xf numFmtId="0" fontId="3" fillId="0" borderId="0" xfId="0" applyFont="1" applyAlignment="1">
      <alignment horizontal="left" vertical="center"/>
    </xf>
    <xf numFmtId="168" fontId="6" fillId="0" borderId="0" xfId="3" applyNumberFormat="1" applyFont="1" applyFill="1" applyBorder="1" applyAlignment="1">
      <alignment horizontal="center" vertical="top"/>
    </xf>
    <xf numFmtId="2" fontId="6" fillId="0" borderId="5" xfId="0" applyNumberFormat="1" applyFont="1" applyFill="1" applyBorder="1" applyAlignment="1">
      <alignment horizontal="center"/>
    </xf>
    <xf numFmtId="16" fontId="0" fillId="0" borderId="0" xfId="0" applyNumberFormat="1"/>
    <xf numFmtId="17" fontId="0" fillId="0" borderId="0" xfId="0" applyNumberFormat="1"/>
    <xf numFmtId="11" fontId="0" fillId="0" borderId="0" xfId="0" applyNumberFormat="1"/>
    <xf numFmtId="0" fontId="8" fillId="0" borderId="0" xfId="0" applyFont="1" applyFill="1"/>
    <xf numFmtId="0" fontId="58" fillId="0" borderId="0" xfId="27" applyFont="1" applyFill="1"/>
    <xf numFmtId="3" fontId="59" fillId="0" borderId="0" xfId="0" applyNumberFormat="1" applyFont="1" applyFill="1"/>
    <xf numFmtId="168" fontId="59" fillId="0" borderId="0" xfId="3" applyNumberFormat="1" applyFont="1" applyFill="1"/>
    <xf numFmtId="0" fontId="25" fillId="0" borderId="0" xfId="0" applyFont="1" applyFill="1"/>
    <xf numFmtId="168" fontId="49" fillId="0" borderId="0" xfId="3" applyNumberFormat="1" applyFont="1" applyFill="1"/>
    <xf numFmtId="0" fontId="49" fillId="0" borderId="0" xfId="0" applyFont="1" applyFill="1"/>
    <xf numFmtId="175" fontId="0" fillId="0" borderId="0" xfId="0" applyNumberFormat="1"/>
    <xf numFmtId="0" fontId="60" fillId="0" borderId="0" xfId="0" applyFont="1"/>
    <xf numFmtId="168" fontId="0" fillId="0" borderId="0" xfId="0" applyNumberFormat="1"/>
    <xf numFmtId="0" fontId="6" fillId="17" borderId="0" xfId="0" applyFont="1" applyFill="1" applyAlignment="1">
      <alignment vertical="center" wrapText="1"/>
    </xf>
    <xf numFmtId="168" fontId="6" fillId="17" borderId="4" xfId="3" applyNumberFormat="1" applyFont="1" applyFill="1" applyBorder="1" applyAlignment="1">
      <alignment horizontal="center"/>
    </xf>
    <xf numFmtId="168" fontId="6" fillId="17" borderId="0" xfId="3" applyNumberFormat="1" applyFont="1" applyFill="1" applyAlignment="1">
      <alignment horizontal="center"/>
    </xf>
    <xf numFmtId="168" fontId="6" fillId="17" borderId="0" xfId="3" applyNumberFormat="1" applyFont="1" applyFill="1" applyBorder="1" applyAlignment="1">
      <alignment horizontal="center"/>
    </xf>
    <xf numFmtId="0" fontId="6" fillId="17" borderId="4" xfId="0" applyFont="1" applyFill="1" applyBorder="1"/>
    <xf numFmtId="1" fontId="6" fillId="17" borderId="0" xfId="0" applyNumberFormat="1" applyFont="1" applyFill="1" applyBorder="1" applyAlignment="1">
      <alignment horizontal="center"/>
    </xf>
    <xf numFmtId="1" fontId="6" fillId="17" borderId="0" xfId="0" applyNumberFormat="1" applyFont="1" applyFill="1" applyAlignment="1">
      <alignment horizontal="center"/>
    </xf>
    <xf numFmtId="0" fontId="0" fillId="17" borderId="0" xfId="0" applyFill="1"/>
    <xf numFmtId="168" fontId="0" fillId="17" borderId="0" xfId="0" applyNumberFormat="1" applyFill="1"/>
    <xf numFmtId="1" fontId="0" fillId="17" borderId="0" xfId="0" applyNumberFormat="1" applyFill="1"/>
    <xf numFmtId="168" fontId="6" fillId="0" borderId="0" xfId="0" applyNumberFormat="1" applyFont="1" applyFill="1" applyBorder="1"/>
    <xf numFmtId="0" fontId="6" fillId="8" borderId="0" xfId="16" quotePrefix="1" applyFont="1" applyFill="1" applyAlignment="1">
      <alignment horizontal="left"/>
    </xf>
    <xf numFmtId="0" fontId="6" fillId="18" borderId="0" xfId="16" quotePrefix="1" applyFont="1" applyFill="1" applyAlignment="1">
      <alignment horizontal="center"/>
    </xf>
    <xf numFmtId="165" fontId="6" fillId="18" borderId="0" xfId="16" applyNumberFormat="1" applyFont="1" applyFill="1" applyAlignment="1">
      <alignment horizontal="center"/>
    </xf>
    <xf numFmtId="0" fontId="6" fillId="18" borderId="0" xfId="16" applyFont="1" applyFill="1"/>
    <xf numFmtId="0" fontId="0" fillId="0" borderId="0" xfId="0" applyBorder="1" applyAlignment="1"/>
    <xf numFmtId="0" fontId="54" fillId="0" borderId="0" xfId="0" quotePrefix="1" applyFont="1" applyBorder="1" applyAlignment="1">
      <alignment horizontal="left" vertical="top"/>
    </xf>
    <xf numFmtId="49" fontId="6" fillId="0" borderId="0" xfId="3" applyNumberFormat="1" applyFont="1" applyAlignment="1">
      <alignment horizontal="right"/>
    </xf>
    <xf numFmtId="0" fontId="6" fillId="12" borderId="8" xfId="0" applyFont="1" applyFill="1" applyBorder="1" applyAlignment="1">
      <alignment horizontal="center"/>
    </xf>
    <xf numFmtId="164" fontId="6" fillId="0" borderId="0" xfId="0" applyNumberFormat="1" applyFont="1" applyBorder="1" applyAlignment="1">
      <alignment horizontal="center"/>
    </xf>
    <xf numFmtId="164" fontId="6" fillId="0" borderId="0" xfId="0" quotePrefix="1" applyNumberFormat="1" applyFont="1" applyBorder="1" applyAlignment="1">
      <alignment horizontal="center" vertical="top"/>
    </xf>
    <xf numFmtId="0" fontId="7" fillId="0" borderId="0" xfId="14" applyAlignment="1" applyProtection="1">
      <alignment vertical="center"/>
    </xf>
    <xf numFmtId="0" fontId="2" fillId="17" borderId="0" xfId="0" applyFont="1" applyFill="1"/>
    <xf numFmtId="43" fontId="0" fillId="0" borderId="0" xfId="0" applyNumberFormat="1"/>
    <xf numFmtId="1" fontId="47" fillId="24" borderId="0" xfId="0" applyNumberFormat="1" applyFont="1" applyFill="1" applyBorder="1" applyAlignment="1">
      <alignment horizontal="center"/>
    </xf>
    <xf numFmtId="1" fontId="47" fillId="24" borderId="0" xfId="19" applyNumberFormat="1" applyFont="1" applyFill="1" applyBorder="1" applyAlignment="1">
      <alignment horizontal="center"/>
    </xf>
    <xf numFmtId="1" fontId="47" fillId="24" borderId="10" xfId="19" applyNumberFormat="1" applyFont="1" applyFill="1" applyBorder="1" applyAlignment="1">
      <alignment horizontal="center"/>
    </xf>
    <xf numFmtId="0" fontId="61" fillId="0" borderId="0" xfId="0" applyFont="1" applyAlignment="1">
      <alignment horizontal="left" vertical="center" readingOrder="1"/>
    </xf>
    <xf numFmtId="0" fontId="4" fillId="0" borderId="0" xfId="0" applyFont="1" applyAlignment="1">
      <alignment vertical="center"/>
    </xf>
    <xf numFmtId="0" fontId="4" fillId="0" borderId="0" xfId="0" applyFont="1"/>
    <xf numFmtId="1" fontId="6" fillId="31" borderId="0" xfId="0" applyNumberFormat="1" applyFont="1" applyFill="1" applyAlignment="1">
      <alignment horizontal="center"/>
    </xf>
    <xf numFmtId="168" fontId="6" fillId="0" borderId="0" xfId="3" applyNumberFormat="1" applyFont="1" applyFill="1" applyAlignment="1">
      <alignment horizontal="center"/>
    </xf>
    <xf numFmtId="1" fontId="6" fillId="11" borderId="13" xfId="0" applyNumberFormat="1" applyFont="1" applyFill="1" applyBorder="1" applyAlignment="1">
      <alignment horizontal="center"/>
    </xf>
    <xf numFmtId="0" fontId="2" fillId="0" borderId="0" xfId="0" applyFont="1" applyAlignment="1"/>
    <xf numFmtId="0" fontId="2" fillId="17" borderId="21" xfId="0" applyFont="1" applyFill="1" applyBorder="1"/>
    <xf numFmtId="0" fontId="7" fillId="17" borderId="0" xfId="14" applyFill="1" applyBorder="1" applyAlignment="1" applyProtection="1"/>
    <xf numFmtId="166" fontId="6" fillId="10" borderId="0" xfId="19" applyNumberFormat="1" applyFont="1" applyFill="1"/>
    <xf numFmtId="10" fontId="63" fillId="0" borderId="0" xfId="19" applyNumberFormat="1" applyFont="1" applyAlignment="1">
      <alignment horizontal="left"/>
    </xf>
    <xf numFmtId="10" fontId="63" fillId="0" borderId="0" xfId="19" applyNumberFormat="1" applyFont="1" applyAlignment="1">
      <alignment horizontal="center"/>
    </xf>
    <xf numFmtId="9" fontId="63" fillId="0" borderId="0" xfId="19" applyNumberFormat="1" applyFont="1"/>
    <xf numFmtId="1" fontId="6" fillId="0" borderId="0" xfId="0" applyNumberFormat="1" applyFont="1" applyBorder="1" applyAlignment="1">
      <alignment horizontal="left"/>
    </xf>
    <xf numFmtId="165" fontId="2" fillId="0" borderId="0" xfId="16" applyNumberFormat="1"/>
    <xf numFmtId="0" fontId="7" fillId="3" borderId="0" xfId="14" applyFill="1" applyAlignment="1" applyProtection="1">
      <alignment vertical="center"/>
    </xf>
    <xf numFmtId="0" fontId="37" fillId="3" borderId="0" xfId="14" applyFont="1" applyFill="1" applyAlignment="1" applyProtection="1">
      <alignment vertical="center"/>
    </xf>
    <xf numFmtId="0" fontId="0" fillId="0" borderId="0" xfId="0" applyBorder="1" applyAlignment="1">
      <alignment horizontal="center"/>
    </xf>
    <xf numFmtId="0" fontId="0" fillId="0" borderId="0" xfId="0" applyAlignment="1">
      <alignment wrapText="1"/>
    </xf>
    <xf numFmtId="0" fontId="3" fillId="0" borderId="0" xfId="0" applyFont="1" applyAlignment="1">
      <alignment vertical="top" wrapText="1"/>
    </xf>
    <xf numFmtId="0" fontId="0" fillId="0" borderId="0" xfId="0" applyBorder="1" applyAlignment="1">
      <alignment wrapText="1"/>
    </xf>
    <xf numFmtId="0" fontId="7" fillId="4" borderId="9" xfId="14" applyFill="1" applyBorder="1" applyAlignment="1" applyProtection="1"/>
    <xf numFmtId="0" fontId="0" fillId="0" borderId="10" xfId="0" applyBorder="1" applyAlignment="1"/>
    <xf numFmtId="0" fontId="0" fillId="0" borderId="0" xfId="0" applyBorder="1" applyAlignment="1"/>
    <xf numFmtId="0" fontId="54" fillId="0" borderId="0" xfId="0" quotePrefix="1" applyFont="1" applyBorder="1" applyAlignment="1">
      <alignment horizontal="left" vertical="top"/>
    </xf>
    <xf numFmtId="0" fontId="34" fillId="0" borderId="26" xfId="0" applyFont="1" applyFill="1" applyBorder="1" applyAlignment="1">
      <alignment horizontal="center" vertical="center"/>
    </xf>
    <xf numFmtId="0" fontId="0" fillId="0" borderId="27" xfId="0" applyBorder="1" applyAlignment="1">
      <alignment horizontal="center" vertical="center"/>
    </xf>
    <xf numFmtId="0" fontId="0" fillId="0" borderId="27" xfId="0" applyBorder="1" applyAlignment="1"/>
    <xf numFmtId="0" fontId="0" fillId="0" borderId="28" xfId="0" applyBorder="1" applyAlignment="1"/>
    <xf numFmtId="0" fontId="34" fillId="0" borderId="29" xfId="0" applyFont="1" applyFill="1" applyBorder="1" applyAlignment="1">
      <alignment horizontal="center" vertical="center"/>
    </xf>
    <xf numFmtId="0" fontId="34" fillId="0" borderId="0" xfId="0" applyFont="1" applyFill="1" applyBorder="1" applyAlignment="1">
      <alignment horizontal="center" vertical="center"/>
    </xf>
    <xf numFmtId="0" fontId="39" fillId="3" borderId="0" xfId="14" applyFont="1" applyFill="1" applyAlignment="1" applyProtection="1">
      <alignment vertical="center"/>
    </xf>
    <xf numFmtId="0" fontId="6" fillId="0" borderId="2" xfId="0" applyFont="1" applyBorder="1" applyAlignment="1">
      <alignment horizontal="center"/>
    </xf>
    <xf numFmtId="0" fontId="6" fillId="0" borderId="6" xfId="0" applyFont="1" applyBorder="1" applyAlignment="1">
      <alignment horizontal="center"/>
    </xf>
    <xf numFmtId="0" fontId="6" fillId="0" borderId="12" xfId="0" applyFont="1" applyBorder="1" applyAlignment="1">
      <alignment horizontal="center"/>
    </xf>
    <xf numFmtId="0" fontId="37" fillId="3" borderId="0" xfId="14" applyFont="1" applyFill="1" applyAlignment="1" applyProtection="1">
      <alignment horizontal="center" vertical="center"/>
    </xf>
    <xf numFmtId="0" fontId="2" fillId="15" borderId="0" xfId="0" applyFont="1" applyFill="1" applyAlignment="1">
      <alignment horizontal="center"/>
    </xf>
    <xf numFmtId="0" fontId="2" fillId="26" borderId="4" xfId="0" applyFont="1" applyFill="1" applyBorder="1" applyAlignment="1">
      <alignment horizontal="center"/>
    </xf>
    <xf numFmtId="0" fontId="2" fillId="26" borderId="0" xfId="0" applyFont="1" applyFill="1" applyBorder="1" applyAlignment="1">
      <alignment horizontal="center"/>
    </xf>
    <xf numFmtId="0" fontId="0" fillId="22" borderId="0" xfId="0" quotePrefix="1" applyFill="1" applyAlignment="1">
      <alignment horizontal="center"/>
    </xf>
    <xf numFmtId="0" fontId="0" fillId="24" borderId="0" xfId="0" applyFill="1" applyAlignment="1">
      <alignment horizontal="center"/>
    </xf>
    <xf numFmtId="0" fontId="0" fillId="19" borderId="0" xfId="0" applyFill="1" applyAlignment="1">
      <alignment horizontal="center"/>
    </xf>
    <xf numFmtId="0" fontId="2" fillId="22" borderId="2" xfId="0" applyFont="1" applyFill="1" applyBorder="1" applyAlignment="1">
      <alignment horizontal="center"/>
    </xf>
    <xf numFmtId="0" fontId="0" fillId="22" borderId="6" xfId="0" quotePrefix="1" applyFill="1" applyBorder="1" applyAlignment="1">
      <alignment horizontal="center"/>
    </xf>
    <xf numFmtId="0" fontId="0" fillId="22" borderId="12" xfId="0" quotePrefix="1" applyFill="1" applyBorder="1" applyAlignment="1">
      <alignment horizontal="center"/>
    </xf>
    <xf numFmtId="0" fontId="2" fillId="9" borderId="2" xfId="0" applyFont="1" applyFill="1" applyBorder="1" applyAlignment="1">
      <alignment horizontal="center"/>
    </xf>
    <xf numFmtId="0" fontId="0" fillId="9" borderId="6" xfId="0" applyFill="1" applyBorder="1" applyAlignment="1">
      <alignment horizontal="center"/>
    </xf>
    <xf numFmtId="0" fontId="0" fillId="9" borderId="12" xfId="0" applyFill="1" applyBorder="1" applyAlignment="1">
      <alignment horizontal="center"/>
    </xf>
    <xf numFmtId="0" fontId="47" fillId="24" borderId="7" xfId="0" applyFont="1" applyFill="1" applyBorder="1" applyAlignment="1">
      <alignment horizontal="center" vertical="center" wrapText="1"/>
    </xf>
    <xf numFmtId="0" fontId="47" fillId="24" borderId="1" xfId="0" applyFont="1" applyFill="1" applyBorder="1" applyAlignment="1">
      <alignment horizontal="center" vertical="center" wrapText="1"/>
    </xf>
    <xf numFmtId="0" fontId="47" fillId="24" borderId="8" xfId="0" applyFont="1" applyFill="1" applyBorder="1" applyAlignment="1">
      <alignment horizontal="center" vertical="center" wrapText="1"/>
    </xf>
    <xf numFmtId="0" fontId="7" fillId="0" borderId="6" xfId="14" applyBorder="1" applyAlignment="1" applyProtection="1">
      <alignment vertical="center"/>
    </xf>
    <xf numFmtId="0" fontId="0" fillId="0" borderId="6" xfId="0" applyBorder="1" applyAlignment="1">
      <alignment vertical="center"/>
    </xf>
  </cellXfs>
  <cellStyles count="28">
    <cellStyle name="20% - Accent3" xfId="27" builtinId="38"/>
    <cellStyle name="Changed" xfId="1"/>
    <cellStyle name="ColHeading" xfId="2"/>
    <cellStyle name="Comma" xfId="3" builtinId="3"/>
    <cellStyle name="Comma0" xfId="4"/>
    <cellStyle name="Comma2" xfId="5"/>
    <cellStyle name="Currency0" xfId="6"/>
    <cellStyle name="Currency2" xfId="7"/>
    <cellStyle name="Date" xfId="8"/>
    <cellStyle name="Fixed" xfId="9"/>
    <cellStyle name="Guesses" xfId="10"/>
    <cellStyle name="Heading" xfId="11"/>
    <cellStyle name="Heading 1" xfId="12" builtinId="16" customBuiltin="1"/>
    <cellStyle name="Heading 2" xfId="13" builtinId="17" customBuiltin="1"/>
    <cellStyle name="Hyperlink" xfId="14" builtinId="8"/>
    <cellStyle name="N+(X)" xfId="15"/>
    <cellStyle name="Normal" xfId="0" builtinId="0"/>
    <cellStyle name="Normal 2" xfId="16"/>
    <cellStyle name="Normal_Migration PLT new table templates" xfId="26"/>
    <cellStyle name="Normal_Table7_1" xfId="17"/>
    <cellStyle name="Normal_Table8_1" xfId="18"/>
    <cellStyle name="Percent" xfId="19" builtinId="5"/>
    <cellStyle name="Percent2" xfId="20"/>
    <cellStyle name="Style 1" xfId="21"/>
    <cellStyle name="Sub Total" xfId="22"/>
    <cellStyle name="Table Heading" xfId="23"/>
    <cellStyle name="Total" xfId="24" builtinId="25" customBuiltin="1"/>
    <cellStyle name="Year" xfId="2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202222"/>
      <rgbColor rgb="00E17B23"/>
      <rgbColor rgb="009BD5E9"/>
      <rgbColor rgb="0045B6DE"/>
      <rgbColor rgb="00434646"/>
      <rgbColor rgb="000093D3"/>
      <rgbColor rgb="00BDC1C1"/>
      <rgbColor rgb="00B3D14C"/>
      <rgbColor rgb="0066B134"/>
      <rgbColor rgb="00CCCC00"/>
      <rgbColor rgb="0000DE6F"/>
      <rgbColor rgb="0000B45A"/>
      <rgbColor rgb="0029A363"/>
      <rgbColor rgb="00005E5C"/>
      <rgbColor rgb="0081982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5CBF6"/>
      <color rgb="FFAADDFA"/>
      <color rgb="FF0093D3"/>
      <color rgb="FFFFFFFF"/>
      <color rgb="FF22B0F1"/>
      <color rgb="FFFFFF99"/>
      <color rgb="FFB3B8BA"/>
      <color rgb="FF5C8391"/>
      <color rgb="FF1967CC"/>
      <color rgb="FF515A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charts/_rels/chart12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1.1 : Fleet composition </a:t>
            </a:r>
          </a:p>
        </c:rich>
      </c:tx>
      <c:layout>
        <c:manualLayout>
          <c:xMode val="edge"/>
          <c:yMode val="edge"/>
          <c:x val="0.27786777777778487"/>
          <c:y val="4.1161111111111112E-3"/>
        </c:manualLayout>
      </c:layout>
      <c:overlay val="0"/>
      <c:spPr>
        <a:noFill/>
        <a:ln w="25400">
          <a:noFill/>
        </a:ln>
      </c:spPr>
    </c:title>
    <c:autoTitleDeleted val="0"/>
    <c:plotArea>
      <c:layout>
        <c:manualLayout>
          <c:layoutTarget val="inner"/>
          <c:xMode val="edge"/>
          <c:yMode val="edge"/>
          <c:x val="0.19922162698412688"/>
          <c:y val="9.7970370370370527E-2"/>
          <c:w val="0.73893968253971865"/>
          <c:h val="0.72949953703703763"/>
        </c:manualLayout>
      </c:layout>
      <c:barChart>
        <c:barDir val="col"/>
        <c:grouping val="stacked"/>
        <c:varyColors val="0"/>
        <c:ser>
          <c:idx val="1"/>
          <c:order val="0"/>
          <c:tx>
            <c:strRef>
              <c:f>'1.1, 1.2'!$B$2</c:f>
              <c:strCache>
                <c:ptCount val="1"/>
                <c:pt idx="0">
                  <c:v> Light passenger</c:v>
                </c:pt>
              </c:strCache>
            </c:strRef>
          </c:tx>
          <c:spPr>
            <a:solidFill>
              <a:srgbClr val="0093D3"/>
            </a:solidFill>
            <a:ln w="25400">
              <a:noFill/>
            </a:ln>
          </c:spPr>
          <c:invertIfNegative val="0"/>
          <c:cat>
            <c:numRef>
              <c:f>'1.1, 1.2'!$A$4:$A$20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 1.2'!$B$4:$B$20</c:f>
              <c:numCache>
                <c:formatCode>General</c:formatCode>
                <c:ptCount val="17"/>
                <c:pt idx="0">
                  <c:v>2213694</c:v>
                </c:pt>
                <c:pt idx="1">
                  <c:v>2292381</c:v>
                </c:pt>
                <c:pt idx="2">
                  <c:v>2395163</c:v>
                </c:pt>
                <c:pt idx="3">
                  <c:v>2490925</c:v>
                </c:pt>
                <c:pt idx="4">
                  <c:v>2578662</c:v>
                </c:pt>
                <c:pt idx="5">
                  <c:v>2631722</c:v>
                </c:pt>
                <c:pt idx="6">
                  <c:v>2679461</c:v>
                </c:pt>
                <c:pt idx="7">
                  <c:v>2693042</c:v>
                </c:pt>
                <c:pt idx="8">
                  <c:v>2684878</c:v>
                </c:pt>
                <c:pt idx="9">
                  <c:v>2705396</c:v>
                </c:pt>
                <c:pt idx="10">
                  <c:v>2698383</c:v>
                </c:pt>
                <c:pt idx="11">
                  <c:v>2736566</c:v>
                </c:pt>
                <c:pt idx="12">
                  <c:v>2794773</c:v>
                </c:pt>
                <c:pt idx="13">
                  <c:v>2884155</c:v>
                </c:pt>
                <c:pt idx="14">
                  <c:v>2979497</c:v>
                </c:pt>
                <c:pt idx="15">
                  <c:v>3096571</c:v>
                </c:pt>
                <c:pt idx="16">
                  <c:v>3218344</c:v>
                </c:pt>
              </c:numCache>
            </c:numRef>
          </c:val>
          <c:extLst>
            <c:ext xmlns:c16="http://schemas.microsoft.com/office/drawing/2014/chart" uri="{C3380CC4-5D6E-409C-BE32-E72D297353CC}">
              <c16:uniqueId val="{00000000-13CE-4318-A029-27EE7E072FCF}"/>
            </c:ext>
          </c:extLst>
        </c:ser>
        <c:ser>
          <c:idx val="2"/>
          <c:order val="1"/>
          <c:tx>
            <c:strRef>
              <c:f>'1.1, 1.2'!$C$2</c:f>
              <c:strCache>
                <c:ptCount val="1"/>
                <c:pt idx="0">
                  <c:v>Light commercial</c:v>
                </c:pt>
              </c:strCache>
            </c:strRef>
          </c:tx>
          <c:spPr>
            <a:solidFill>
              <a:srgbClr val="222222"/>
            </a:solidFill>
            <a:ln w="25400">
              <a:noFill/>
            </a:ln>
          </c:spPr>
          <c:invertIfNegative val="0"/>
          <c:cat>
            <c:numRef>
              <c:f>'1.1, 1.2'!$A$4:$A$20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 1.2'!$C$4:$C$20</c:f>
              <c:numCache>
                <c:formatCode>General</c:formatCode>
                <c:ptCount val="17"/>
                <c:pt idx="0">
                  <c:v>349773</c:v>
                </c:pt>
                <c:pt idx="1">
                  <c:v>355373</c:v>
                </c:pt>
                <c:pt idx="2">
                  <c:v>364051</c:v>
                </c:pt>
                <c:pt idx="3">
                  <c:v>375790</c:v>
                </c:pt>
                <c:pt idx="4">
                  <c:v>388223</c:v>
                </c:pt>
                <c:pt idx="5">
                  <c:v>397670</c:v>
                </c:pt>
                <c:pt idx="6">
                  <c:v>408968</c:v>
                </c:pt>
                <c:pt idx="7">
                  <c:v>415346</c:v>
                </c:pt>
                <c:pt idx="8">
                  <c:v>414724</c:v>
                </c:pt>
                <c:pt idx="9">
                  <c:v>416725</c:v>
                </c:pt>
                <c:pt idx="10">
                  <c:v>418870</c:v>
                </c:pt>
                <c:pt idx="11">
                  <c:v>428878</c:v>
                </c:pt>
                <c:pt idx="12">
                  <c:v>448393</c:v>
                </c:pt>
                <c:pt idx="13">
                  <c:v>474661</c:v>
                </c:pt>
                <c:pt idx="14">
                  <c:v>503225</c:v>
                </c:pt>
                <c:pt idx="15">
                  <c:v>540414</c:v>
                </c:pt>
                <c:pt idx="16">
                  <c:v>580679</c:v>
                </c:pt>
              </c:numCache>
            </c:numRef>
          </c:val>
          <c:extLst>
            <c:ext xmlns:c16="http://schemas.microsoft.com/office/drawing/2014/chart" uri="{C3380CC4-5D6E-409C-BE32-E72D297353CC}">
              <c16:uniqueId val="{00000001-13CE-4318-A029-27EE7E072FCF}"/>
            </c:ext>
          </c:extLst>
        </c:ser>
        <c:ser>
          <c:idx val="3"/>
          <c:order val="2"/>
          <c:tx>
            <c:strRef>
              <c:f>'1.1, 1.2'!$D$2</c:f>
              <c:strCache>
                <c:ptCount val="1"/>
                <c:pt idx="0">
                  <c:v>MCycle</c:v>
                </c:pt>
              </c:strCache>
            </c:strRef>
          </c:tx>
          <c:spPr>
            <a:solidFill>
              <a:srgbClr val="6BB5D9"/>
            </a:solidFill>
            <a:ln w="25400">
              <a:noFill/>
            </a:ln>
          </c:spPr>
          <c:invertIfNegative val="0"/>
          <c:cat>
            <c:numRef>
              <c:f>'1.1, 1.2'!$A$4:$A$20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 1.2'!$D$4:$D$20</c:f>
              <c:numCache>
                <c:formatCode>General</c:formatCode>
                <c:ptCount val="17"/>
                <c:pt idx="0">
                  <c:v>78471</c:v>
                </c:pt>
                <c:pt idx="1">
                  <c:v>79975</c:v>
                </c:pt>
                <c:pt idx="2">
                  <c:v>82782</c:v>
                </c:pt>
                <c:pt idx="3">
                  <c:v>87634</c:v>
                </c:pt>
                <c:pt idx="4">
                  <c:v>96551</c:v>
                </c:pt>
                <c:pt idx="5">
                  <c:v>107169</c:v>
                </c:pt>
                <c:pt idx="6">
                  <c:v>118882</c:v>
                </c:pt>
                <c:pt idx="7">
                  <c:v>132726</c:v>
                </c:pt>
                <c:pt idx="8">
                  <c:v>137551</c:v>
                </c:pt>
                <c:pt idx="9">
                  <c:v>139321</c:v>
                </c:pt>
                <c:pt idx="10">
                  <c:v>139814</c:v>
                </c:pt>
                <c:pt idx="11">
                  <c:v>142580</c:v>
                </c:pt>
                <c:pt idx="12">
                  <c:v>146602</c:v>
                </c:pt>
                <c:pt idx="13">
                  <c:v>151811</c:v>
                </c:pt>
                <c:pt idx="14">
                  <c:v>157644</c:v>
                </c:pt>
                <c:pt idx="15">
                  <c:v>163509</c:v>
                </c:pt>
                <c:pt idx="16">
                  <c:v>170547</c:v>
                </c:pt>
              </c:numCache>
            </c:numRef>
          </c:val>
          <c:extLst>
            <c:ext xmlns:c16="http://schemas.microsoft.com/office/drawing/2014/chart" uri="{C3380CC4-5D6E-409C-BE32-E72D297353CC}">
              <c16:uniqueId val="{00000002-13CE-4318-A029-27EE7E072FCF}"/>
            </c:ext>
          </c:extLst>
        </c:ser>
        <c:ser>
          <c:idx val="4"/>
          <c:order val="3"/>
          <c:tx>
            <c:strRef>
              <c:f>'1.1, 1.2'!$E$2</c:f>
              <c:strCache>
                <c:ptCount val="1"/>
                <c:pt idx="0">
                  <c:v>Trucks</c:v>
                </c:pt>
              </c:strCache>
            </c:strRef>
          </c:tx>
          <c:spPr>
            <a:solidFill>
              <a:srgbClr val="C0C0C0"/>
            </a:solidFill>
            <a:ln w="25400">
              <a:noFill/>
            </a:ln>
          </c:spPr>
          <c:invertIfNegative val="0"/>
          <c:cat>
            <c:numRef>
              <c:f>'1.1, 1.2'!$A$4:$A$20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 1.2'!$E$4:$E$20</c:f>
              <c:numCache>
                <c:formatCode>General</c:formatCode>
                <c:ptCount val="17"/>
                <c:pt idx="0">
                  <c:v>97764</c:v>
                </c:pt>
                <c:pt idx="1">
                  <c:v>101532</c:v>
                </c:pt>
                <c:pt idx="2">
                  <c:v>106665</c:v>
                </c:pt>
                <c:pt idx="3">
                  <c:v>113522</c:v>
                </c:pt>
                <c:pt idx="4">
                  <c:v>119559</c:v>
                </c:pt>
                <c:pt idx="5">
                  <c:v>124035</c:v>
                </c:pt>
                <c:pt idx="6">
                  <c:v>128423</c:v>
                </c:pt>
                <c:pt idx="7">
                  <c:v>130778</c:v>
                </c:pt>
                <c:pt idx="8">
                  <c:v>129887</c:v>
                </c:pt>
                <c:pt idx="9">
                  <c:v>128493</c:v>
                </c:pt>
                <c:pt idx="10">
                  <c:v>127240</c:v>
                </c:pt>
                <c:pt idx="11">
                  <c:v>127221</c:v>
                </c:pt>
                <c:pt idx="12">
                  <c:v>129168</c:v>
                </c:pt>
                <c:pt idx="13">
                  <c:v>132678</c:v>
                </c:pt>
                <c:pt idx="14">
                  <c:v>136132</c:v>
                </c:pt>
                <c:pt idx="15">
                  <c:v>139620</c:v>
                </c:pt>
                <c:pt idx="16">
                  <c:v>144148</c:v>
                </c:pt>
              </c:numCache>
            </c:numRef>
          </c:val>
          <c:extLst>
            <c:ext xmlns:c16="http://schemas.microsoft.com/office/drawing/2014/chart" uri="{C3380CC4-5D6E-409C-BE32-E72D297353CC}">
              <c16:uniqueId val="{00000003-13CE-4318-A029-27EE7E072FCF}"/>
            </c:ext>
          </c:extLst>
        </c:ser>
        <c:ser>
          <c:idx val="5"/>
          <c:order val="4"/>
          <c:tx>
            <c:strRef>
              <c:f>'1.1, 1.2'!$F$2</c:f>
              <c:strCache>
                <c:ptCount val="1"/>
                <c:pt idx="0">
                  <c:v>Bus</c:v>
                </c:pt>
              </c:strCache>
            </c:strRef>
          </c:tx>
          <c:spPr>
            <a:solidFill>
              <a:srgbClr val="8A8A8A"/>
            </a:solidFill>
            <a:ln w="25400">
              <a:noFill/>
            </a:ln>
          </c:spPr>
          <c:invertIfNegative val="0"/>
          <c:cat>
            <c:numRef>
              <c:f>'1.1, 1.2'!$A$4:$A$20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 1.2'!$F$4:$F$20</c:f>
              <c:numCache>
                <c:formatCode>General</c:formatCode>
                <c:ptCount val="17"/>
                <c:pt idx="0">
                  <c:v>4962</c:v>
                </c:pt>
                <c:pt idx="1">
                  <c:v>5417</c:v>
                </c:pt>
                <c:pt idx="2">
                  <c:v>5841</c:v>
                </c:pt>
                <c:pt idx="3">
                  <c:v>6317</c:v>
                </c:pt>
                <c:pt idx="4">
                  <c:v>6697</c:v>
                </c:pt>
                <c:pt idx="5">
                  <c:v>7003</c:v>
                </c:pt>
                <c:pt idx="6">
                  <c:v>7511</c:v>
                </c:pt>
                <c:pt idx="7">
                  <c:v>8016</c:v>
                </c:pt>
                <c:pt idx="8">
                  <c:v>8398</c:v>
                </c:pt>
                <c:pt idx="9">
                  <c:v>8550</c:v>
                </c:pt>
                <c:pt idx="10">
                  <c:v>8663</c:v>
                </c:pt>
                <c:pt idx="11">
                  <c:v>8797</c:v>
                </c:pt>
                <c:pt idx="12">
                  <c:v>9060</c:v>
                </c:pt>
                <c:pt idx="13">
                  <c:v>9289</c:v>
                </c:pt>
                <c:pt idx="14">
                  <c:v>9526</c:v>
                </c:pt>
                <c:pt idx="15">
                  <c:v>10154</c:v>
                </c:pt>
                <c:pt idx="16">
                  <c:v>10711</c:v>
                </c:pt>
              </c:numCache>
            </c:numRef>
          </c:val>
          <c:extLst>
            <c:ext xmlns:c16="http://schemas.microsoft.com/office/drawing/2014/chart" uri="{C3380CC4-5D6E-409C-BE32-E72D297353CC}">
              <c16:uniqueId val="{00000004-13CE-4318-A029-27EE7E072FCF}"/>
            </c:ext>
          </c:extLst>
        </c:ser>
        <c:dLbls>
          <c:showLegendKey val="0"/>
          <c:showVal val="0"/>
          <c:showCatName val="0"/>
          <c:showSerName val="0"/>
          <c:showPercent val="0"/>
          <c:showBubbleSize val="0"/>
        </c:dLbls>
        <c:gapWidth val="150"/>
        <c:overlap val="100"/>
        <c:axId val="131684608"/>
        <c:axId val="131694592"/>
      </c:barChart>
      <c:catAx>
        <c:axId val="131684608"/>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1694592"/>
        <c:crosses val="autoZero"/>
        <c:auto val="1"/>
        <c:lblAlgn val="ctr"/>
        <c:lblOffset val="100"/>
        <c:tickLblSkip val="2"/>
        <c:tickMarkSkip val="1"/>
        <c:noMultiLvlLbl val="0"/>
      </c:catAx>
      <c:valAx>
        <c:axId val="131694592"/>
        <c:scaling>
          <c:orientation val="minMax"/>
          <c:max val="450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4.2861111111112173E-4"/>
              <c:y val="0.3781105555555598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1684608"/>
        <c:crosses val="autoZero"/>
        <c:crossBetween val="between"/>
        <c:majorUnit val="500000"/>
      </c:valAx>
      <c:spPr>
        <a:solidFill>
          <a:srgbClr val="FFFFFF"/>
        </a:solidFill>
        <a:ln w="25400">
          <a:noFill/>
        </a:ln>
      </c:spPr>
    </c:plotArea>
    <c:legend>
      <c:legendPos val="b"/>
      <c:legendEntry>
        <c:idx val="0"/>
        <c:txPr>
          <a:bodyPr/>
          <a:lstStyle/>
          <a:p>
            <a:pPr>
              <a:defRPr sz="700" b="0" i="0" u="none" strike="noStrike" baseline="0">
                <a:solidFill>
                  <a:srgbClr val="000000"/>
                </a:solidFill>
                <a:latin typeface="Arial"/>
                <a:ea typeface="Arial"/>
                <a:cs typeface="Arial"/>
              </a:defRPr>
            </a:pPr>
            <a:endParaRPr lang="en-US"/>
          </a:p>
        </c:txPr>
      </c:legendEntry>
      <c:legendEntry>
        <c:idx val="1"/>
        <c:txPr>
          <a:bodyPr/>
          <a:lstStyle/>
          <a:p>
            <a:pPr>
              <a:defRPr sz="700" b="0" i="0" u="none" strike="noStrike" baseline="0">
                <a:solidFill>
                  <a:srgbClr val="000000"/>
                </a:solidFill>
                <a:latin typeface="Arial"/>
                <a:ea typeface="Arial"/>
                <a:cs typeface="Arial"/>
              </a:defRPr>
            </a:pPr>
            <a:endParaRPr lang="en-US"/>
          </a:p>
        </c:txPr>
      </c:legendEntry>
      <c:legendEntry>
        <c:idx val="2"/>
        <c:txPr>
          <a:bodyPr/>
          <a:lstStyle/>
          <a:p>
            <a:pPr>
              <a:defRPr sz="700" b="0" i="0" u="none" strike="noStrike" baseline="0">
                <a:solidFill>
                  <a:srgbClr val="000000"/>
                </a:solidFill>
                <a:latin typeface="Arial"/>
                <a:ea typeface="Arial"/>
                <a:cs typeface="Arial"/>
              </a:defRPr>
            </a:pPr>
            <a:endParaRPr lang="en-US"/>
          </a:p>
        </c:txPr>
      </c:legendEntry>
      <c:legendEntry>
        <c:idx val="3"/>
        <c:txPr>
          <a:bodyPr/>
          <a:lstStyle/>
          <a:p>
            <a:pPr>
              <a:defRPr sz="700" b="0" i="0" u="none" strike="noStrike" baseline="0">
                <a:solidFill>
                  <a:srgbClr val="000000"/>
                </a:solidFill>
                <a:latin typeface="Arial"/>
                <a:ea typeface="Arial"/>
                <a:cs typeface="Arial"/>
              </a:defRPr>
            </a:pPr>
            <a:endParaRPr lang="en-US"/>
          </a:p>
        </c:txPr>
      </c:legendEntry>
      <c:legendEntry>
        <c:idx val="4"/>
        <c:txPr>
          <a:bodyPr/>
          <a:lstStyle/>
          <a:p>
            <a:pPr>
              <a:defRPr sz="700" b="0" i="0" u="none" strike="noStrike" baseline="0">
                <a:solidFill>
                  <a:srgbClr val="000000"/>
                </a:solidFill>
                <a:latin typeface="Arial"/>
                <a:ea typeface="Arial"/>
                <a:cs typeface="Arial"/>
              </a:defRPr>
            </a:pPr>
            <a:endParaRPr lang="en-US"/>
          </a:p>
        </c:txPr>
      </c:legendEntry>
      <c:layout>
        <c:manualLayout>
          <c:xMode val="edge"/>
          <c:yMode val="edge"/>
          <c:x val="5.4298855365196547E-2"/>
          <c:y val="0.93796639056481579"/>
          <c:w val="0.88537080312976002"/>
          <c:h val="5.4590448921157733E-2"/>
        </c:manualLayout>
      </c:layout>
      <c:overlay val="0"/>
      <c:spPr>
        <a:noFill/>
        <a:ln w="25400">
          <a:noFill/>
        </a:ln>
      </c:spPr>
      <c:txPr>
        <a:bodyPr/>
        <a:lstStyle/>
        <a:p>
          <a:pPr>
            <a:defRPr sz="700" b="1" i="0" u="none" strike="noStrike" baseline="0">
              <a:solidFill>
                <a:srgbClr val="434646"/>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Figure 1.7 : Light fleet average annual travel per vehicle</a:t>
            </a:r>
          </a:p>
        </c:rich>
      </c:tx>
      <c:layout>
        <c:manualLayout>
          <c:xMode val="edge"/>
          <c:yMode val="edge"/>
          <c:x val="0.17575795464130636"/>
          <c:y val="3.2418788560520842E-2"/>
        </c:manualLayout>
      </c:layout>
      <c:overlay val="0"/>
      <c:spPr>
        <a:noFill/>
        <a:ln w="25400">
          <a:noFill/>
        </a:ln>
      </c:spPr>
    </c:title>
    <c:autoTitleDeleted val="0"/>
    <c:plotArea>
      <c:layout>
        <c:manualLayout>
          <c:layoutTarget val="inner"/>
          <c:xMode val="edge"/>
          <c:yMode val="edge"/>
          <c:x val="0.1652966666666667"/>
          <c:y val="0.12967581047380999"/>
          <c:w val="0.78213944444444461"/>
          <c:h val="0.78056898148148157"/>
        </c:manualLayout>
      </c:layout>
      <c:lineChart>
        <c:grouping val="standard"/>
        <c:varyColors val="0"/>
        <c:ser>
          <c:idx val="1"/>
          <c:order val="0"/>
          <c:spPr>
            <a:ln w="25400">
              <a:solidFill>
                <a:srgbClr val="00CCFF"/>
              </a:solidFill>
              <a:prstDash val="solid"/>
            </a:ln>
          </c:spPr>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1.7'!$J$4:$J$20</c:f>
              <c:numCache>
                <c:formatCode>0</c:formatCode>
                <c:ptCount val="17"/>
                <c:pt idx="0">
                  <c:v>13269.681335082527</c:v>
                </c:pt>
                <c:pt idx="1">
                  <c:v>13259.652189365022</c:v>
                </c:pt>
                <c:pt idx="2">
                  <c:v>13108.760553186523</c:v>
                </c:pt>
                <c:pt idx="3">
                  <c:v>12951.501136318049</c:v>
                </c:pt>
                <c:pt idx="4">
                  <c:v>12609.052652192449</c:v>
                </c:pt>
                <c:pt idx="5">
                  <c:v>12316.795419674971</c:v>
                </c:pt>
                <c:pt idx="6">
                  <c:v>12255.749881250305</c:v>
                </c:pt>
                <c:pt idx="7">
                  <c:v>11982.893867818304</c:v>
                </c:pt>
                <c:pt idx="8">
                  <c:v>12043.373986402126</c:v>
                </c:pt>
                <c:pt idx="9">
                  <c:v>11947.077170615745</c:v>
                </c:pt>
                <c:pt idx="10">
                  <c:v>11820.040507138818</c:v>
                </c:pt>
                <c:pt idx="11">
                  <c:v>11664.991027798944</c:v>
                </c:pt>
                <c:pt idx="12">
                  <c:v>11556.175900956041</c:v>
                </c:pt>
                <c:pt idx="13">
                  <c:v>11436.1665759601</c:v>
                </c:pt>
                <c:pt idx="14">
                  <c:v>11458.95364315613</c:v>
                </c:pt>
                <c:pt idx="15">
                  <c:v>11514.173608909579</c:v>
                </c:pt>
                <c:pt idx="16">
                  <c:v>11691.269096028109</c:v>
                </c:pt>
              </c:numCache>
            </c:numRef>
          </c:val>
          <c:smooth val="0"/>
          <c:extLst>
            <c:ext xmlns:c16="http://schemas.microsoft.com/office/drawing/2014/chart" uri="{C3380CC4-5D6E-409C-BE32-E72D297353CC}">
              <c16:uniqueId val="{00000000-EE63-4697-B7AB-16EBB7589F33}"/>
            </c:ext>
          </c:extLst>
        </c:ser>
        <c:dLbls>
          <c:showLegendKey val="0"/>
          <c:showVal val="0"/>
          <c:showCatName val="0"/>
          <c:showSerName val="0"/>
          <c:showPercent val="0"/>
          <c:showBubbleSize val="0"/>
        </c:dLbls>
        <c:smooth val="0"/>
        <c:axId val="142910976"/>
        <c:axId val="142912512"/>
      </c:lineChart>
      <c:catAx>
        <c:axId val="14291097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912512"/>
        <c:crosses val="autoZero"/>
        <c:auto val="1"/>
        <c:lblAlgn val="ctr"/>
        <c:lblOffset val="100"/>
        <c:tickLblSkip val="2"/>
        <c:tickMarkSkip val="1"/>
        <c:noMultiLvlLbl val="0"/>
      </c:catAx>
      <c:valAx>
        <c:axId val="142912512"/>
        <c:scaling>
          <c:orientation val="minMax"/>
          <c:max val="14000"/>
          <c:min val="105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 per vehicle</a:t>
                </a:r>
              </a:p>
            </c:rich>
          </c:tx>
          <c:layout>
            <c:manualLayout>
              <c:xMode val="edge"/>
              <c:yMode val="edge"/>
              <c:x val="5.4888888888888923E-4"/>
              <c:y val="0.2908782407407466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910976"/>
        <c:crosses val="autoZero"/>
        <c:crossBetween val="midCat"/>
        <c:majorUnit val="5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6.4a : Engine size of NZ new vehicles entering the light fleet </a:t>
            </a:r>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2967581047380988"/>
          <c:w val="0.8534330555555556"/>
          <c:h val="0.62278254942058664"/>
        </c:manualLayout>
      </c:layout>
      <c:barChart>
        <c:barDir val="col"/>
        <c:grouping val="stacked"/>
        <c:varyColors val="0"/>
        <c:ser>
          <c:idx val="0"/>
          <c:order val="0"/>
          <c:tx>
            <c:strRef>
              <c:f>'6.4a,b'!$B$2</c:f>
              <c:strCache>
                <c:ptCount val="1"/>
                <c:pt idx="0">
                  <c:v>NZ new &lt; 1350</c:v>
                </c:pt>
              </c:strCache>
            </c:strRef>
          </c:tx>
          <c:spPr>
            <a:solidFill>
              <a:srgbClr val="AADDFA">
                <a:alpha val="70196"/>
              </a:srgbClr>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'6.4a,b'!$B$3:$B$20</c:f>
              <c:numCache>
                <c:formatCode>General</c:formatCode>
                <c:ptCount val="18"/>
                <c:pt idx="0">
                  <c:v>4886</c:v>
                </c:pt>
                <c:pt idx="1">
                  <c:v>3575</c:v>
                </c:pt>
                <c:pt idx="2">
                  <c:v>4515</c:v>
                </c:pt>
                <c:pt idx="3">
                  <c:v>5723</c:v>
                </c:pt>
                <c:pt idx="4">
                  <c:v>6143</c:v>
                </c:pt>
                <c:pt idx="5">
                  <c:v>6083</c:v>
                </c:pt>
                <c:pt idx="6">
                  <c:v>5633</c:v>
                </c:pt>
                <c:pt idx="7">
                  <c:v>4767</c:v>
                </c:pt>
                <c:pt idx="8">
                  <c:v>4475</c:v>
                </c:pt>
                <c:pt idx="9">
                  <c:v>2949</c:v>
                </c:pt>
                <c:pt idx="10">
                  <c:v>3212</c:v>
                </c:pt>
                <c:pt idx="11">
                  <c:v>4674</c:v>
                </c:pt>
                <c:pt idx="12">
                  <c:v>4694</c:v>
                </c:pt>
                <c:pt idx="13">
                  <c:v>6200</c:v>
                </c:pt>
                <c:pt idx="14">
                  <c:v>6532</c:v>
                </c:pt>
                <c:pt idx="15">
                  <c:v>6540</c:v>
                </c:pt>
                <c:pt idx="16">
                  <c:v>6396</c:v>
                </c:pt>
                <c:pt idx="17">
                  <c:v>8976</c:v>
                </c:pt>
              </c:numCache>
            </c:numRef>
          </c:val>
          <c:extLst>
            <c:ext xmlns:c16="http://schemas.microsoft.com/office/drawing/2014/chart" uri="{C3380CC4-5D6E-409C-BE32-E72D297353CC}">
              <c16:uniqueId val="{00000000-C18B-4366-995D-07C7B154755D}"/>
            </c:ext>
          </c:extLst>
        </c:ser>
        <c:ser>
          <c:idx val="1"/>
          <c:order val="1"/>
          <c:tx>
            <c:strRef>
              <c:f>'6.4a,b'!$C$2</c:f>
              <c:strCache>
                <c:ptCount val="1"/>
                <c:pt idx="0">
                  <c:v>NZ new 1350-1599</c:v>
                </c:pt>
              </c:strCache>
            </c:strRef>
          </c:tx>
          <c:spPr>
            <a:solidFill>
              <a:srgbClr val="75CBF6"/>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'6.4a,b'!$C$3:$C$20</c:f>
              <c:numCache>
                <c:formatCode>General</c:formatCode>
                <c:ptCount val="18"/>
                <c:pt idx="0">
                  <c:v>11656</c:v>
                </c:pt>
                <c:pt idx="1">
                  <c:v>8992</c:v>
                </c:pt>
                <c:pt idx="2">
                  <c:v>5910</c:v>
                </c:pt>
                <c:pt idx="3">
                  <c:v>6170</c:v>
                </c:pt>
                <c:pt idx="4">
                  <c:v>6624</c:v>
                </c:pt>
                <c:pt idx="5">
                  <c:v>8492</c:v>
                </c:pt>
                <c:pt idx="6">
                  <c:v>9291</c:v>
                </c:pt>
                <c:pt idx="7">
                  <c:v>11303</c:v>
                </c:pt>
                <c:pt idx="8">
                  <c:v>15672</c:v>
                </c:pt>
                <c:pt idx="9">
                  <c:v>12257</c:v>
                </c:pt>
                <c:pt idx="10">
                  <c:v>12673</c:v>
                </c:pt>
                <c:pt idx="11">
                  <c:v>14152</c:v>
                </c:pt>
                <c:pt idx="12">
                  <c:v>17870</c:v>
                </c:pt>
                <c:pt idx="13">
                  <c:v>17908</c:v>
                </c:pt>
                <c:pt idx="14">
                  <c:v>20128</c:v>
                </c:pt>
                <c:pt idx="15">
                  <c:v>19708</c:v>
                </c:pt>
                <c:pt idx="16">
                  <c:v>21502</c:v>
                </c:pt>
                <c:pt idx="17">
                  <c:v>22641</c:v>
                </c:pt>
              </c:numCache>
            </c:numRef>
          </c:val>
          <c:extLst>
            <c:ext xmlns:c16="http://schemas.microsoft.com/office/drawing/2014/chart" uri="{C3380CC4-5D6E-409C-BE32-E72D297353CC}">
              <c16:uniqueId val="{00000001-C18B-4366-995D-07C7B154755D}"/>
            </c:ext>
          </c:extLst>
        </c:ser>
        <c:ser>
          <c:idx val="2"/>
          <c:order val="2"/>
          <c:tx>
            <c:strRef>
              <c:f>'6.4a,b'!$D$2</c:f>
              <c:strCache>
                <c:ptCount val="1"/>
                <c:pt idx="0">
                  <c:v>NZ new 1600-1999</c:v>
                </c:pt>
              </c:strCache>
            </c:strRef>
          </c:tx>
          <c:spPr>
            <a:solidFill>
              <a:srgbClr val="22B0F1"/>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'6.4a,b'!$D$3:$D$20</c:f>
              <c:numCache>
                <c:formatCode>General</c:formatCode>
                <c:ptCount val="18"/>
                <c:pt idx="0">
                  <c:v>16778</c:v>
                </c:pt>
                <c:pt idx="1">
                  <c:v>18502</c:v>
                </c:pt>
                <c:pt idx="2">
                  <c:v>22259</c:v>
                </c:pt>
                <c:pt idx="3">
                  <c:v>22144</c:v>
                </c:pt>
                <c:pt idx="4">
                  <c:v>21885</c:v>
                </c:pt>
                <c:pt idx="5">
                  <c:v>24097</c:v>
                </c:pt>
                <c:pt idx="6">
                  <c:v>24749</c:v>
                </c:pt>
                <c:pt idx="7">
                  <c:v>23191</c:v>
                </c:pt>
                <c:pt idx="8">
                  <c:v>22113</c:v>
                </c:pt>
                <c:pt idx="9">
                  <c:v>17846</c:v>
                </c:pt>
                <c:pt idx="10">
                  <c:v>20475</c:v>
                </c:pt>
                <c:pt idx="11">
                  <c:v>19597</c:v>
                </c:pt>
                <c:pt idx="12">
                  <c:v>27638</c:v>
                </c:pt>
                <c:pt idx="13">
                  <c:v>30667</c:v>
                </c:pt>
                <c:pt idx="14">
                  <c:v>34358</c:v>
                </c:pt>
                <c:pt idx="15">
                  <c:v>36076</c:v>
                </c:pt>
                <c:pt idx="16">
                  <c:v>40228</c:v>
                </c:pt>
                <c:pt idx="17">
                  <c:v>42503</c:v>
                </c:pt>
              </c:numCache>
            </c:numRef>
          </c:val>
          <c:extLst>
            <c:ext xmlns:c16="http://schemas.microsoft.com/office/drawing/2014/chart" uri="{C3380CC4-5D6E-409C-BE32-E72D297353CC}">
              <c16:uniqueId val="{00000002-C18B-4366-995D-07C7B154755D}"/>
            </c:ext>
          </c:extLst>
        </c:ser>
        <c:ser>
          <c:idx val="3"/>
          <c:order val="3"/>
          <c:tx>
            <c:strRef>
              <c:f>'6.4a,b'!$E$2</c:f>
              <c:strCache>
                <c:ptCount val="1"/>
                <c:pt idx="0">
                  <c:v>NZ new 2000-2999</c:v>
                </c:pt>
              </c:strCache>
            </c:strRef>
          </c:tx>
          <c:spPr>
            <a:solidFill>
              <a:srgbClr val="B3B8BA"/>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'6.4a,b'!$E$3:$E$20</c:f>
              <c:numCache>
                <c:formatCode>General</c:formatCode>
                <c:ptCount val="18"/>
                <c:pt idx="0">
                  <c:v>24977</c:v>
                </c:pt>
                <c:pt idx="1">
                  <c:v>27256</c:v>
                </c:pt>
                <c:pt idx="2">
                  <c:v>31461</c:v>
                </c:pt>
                <c:pt idx="3">
                  <c:v>32503</c:v>
                </c:pt>
                <c:pt idx="4">
                  <c:v>34463</c:v>
                </c:pt>
                <c:pt idx="5">
                  <c:v>36702</c:v>
                </c:pt>
                <c:pt idx="6">
                  <c:v>36473</c:v>
                </c:pt>
                <c:pt idx="7">
                  <c:v>38896</c:v>
                </c:pt>
                <c:pt idx="8">
                  <c:v>35186</c:v>
                </c:pt>
                <c:pt idx="9">
                  <c:v>25433</c:v>
                </c:pt>
                <c:pt idx="10">
                  <c:v>33086</c:v>
                </c:pt>
                <c:pt idx="11">
                  <c:v>35449</c:v>
                </c:pt>
                <c:pt idx="12">
                  <c:v>36218</c:v>
                </c:pt>
                <c:pt idx="13">
                  <c:v>41272</c:v>
                </c:pt>
                <c:pt idx="14">
                  <c:v>45184</c:v>
                </c:pt>
                <c:pt idx="15">
                  <c:v>50010</c:v>
                </c:pt>
                <c:pt idx="16">
                  <c:v>55517</c:v>
                </c:pt>
                <c:pt idx="17">
                  <c:v>60480</c:v>
                </c:pt>
              </c:numCache>
            </c:numRef>
          </c:val>
          <c:extLst>
            <c:ext xmlns:c16="http://schemas.microsoft.com/office/drawing/2014/chart" uri="{C3380CC4-5D6E-409C-BE32-E72D297353CC}">
              <c16:uniqueId val="{00000003-C18B-4366-995D-07C7B154755D}"/>
            </c:ext>
          </c:extLst>
        </c:ser>
        <c:ser>
          <c:idx val="4"/>
          <c:order val="4"/>
          <c:tx>
            <c:strRef>
              <c:f>'6.4a,b'!$F$2</c:f>
              <c:strCache>
                <c:ptCount val="1"/>
                <c:pt idx="0">
                  <c:v>NZ new 3000-3999</c:v>
                </c:pt>
              </c:strCache>
            </c:strRef>
          </c:tx>
          <c:spPr>
            <a:solidFill>
              <a:srgbClr val="7F878A"/>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'6.4a,b'!$F$3:$F$20</c:f>
              <c:numCache>
                <c:formatCode>General</c:formatCode>
                <c:ptCount val="18"/>
                <c:pt idx="0">
                  <c:v>12471</c:v>
                </c:pt>
                <c:pt idx="1">
                  <c:v>13061</c:v>
                </c:pt>
                <c:pt idx="2">
                  <c:v>13788</c:v>
                </c:pt>
                <c:pt idx="3">
                  <c:v>17949</c:v>
                </c:pt>
                <c:pt idx="4">
                  <c:v>21521</c:v>
                </c:pt>
                <c:pt idx="5">
                  <c:v>20475</c:v>
                </c:pt>
                <c:pt idx="6">
                  <c:v>18358</c:v>
                </c:pt>
                <c:pt idx="7">
                  <c:v>18302</c:v>
                </c:pt>
                <c:pt idx="8">
                  <c:v>14460</c:v>
                </c:pt>
                <c:pt idx="9">
                  <c:v>9978</c:v>
                </c:pt>
                <c:pt idx="10">
                  <c:v>9359</c:v>
                </c:pt>
                <c:pt idx="11">
                  <c:v>8653</c:v>
                </c:pt>
                <c:pt idx="12">
                  <c:v>12457</c:v>
                </c:pt>
                <c:pt idx="13">
                  <c:v>14064</c:v>
                </c:pt>
                <c:pt idx="14">
                  <c:v>16687</c:v>
                </c:pt>
                <c:pt idx="15">
                  <c:v>17484</c:v>
                </c:pt>
                <c:pt idx="16">
                  <c:v>18388</c:v>
                </c:pt>
                <c:pt idx="17">
                  <c:v>19622</c:v>
                </c:pt>
              </c:numCache>
            </c:numRef>
          </c:val>
          <c:extLst>
            <c:ext xmlns:c16="http://schemas.microsoft.com/office/drawing/2014/chart" uri="{C3380CC4-5D6E-409C-BE32-E72D297353CC}">
              <c16:uniqueId val="{00000004-C18B-4366-995D-07C7B154755D}"/>
            </c:ext>
          </c:extLst>
        </c:ser>
        <c:ser>
          <c:idx val="5"/>
          <c:order val="5"/>
          <c:tx>
            <c:strRef>
              <c:f>'6.4a,b'!$G$2</c:f>
              <c:strCache>
                <c:ptCount val="1"/>
                <c:pt idx="0">
                  <c:v>NZ new 4000+</c:v>
                </c:pt>
              </c:strCache>
            </c:strRef>
          </c:tx>
          <c:spPr>
            <a:solidFill>
              <a:srgbClr val="515A5E"/>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'6.4a,b'!$G$3:$G$20</c:f>
              <c:numCache>
                <c:formatCode>General</c:formatCode>
                <c:ptCount val="18"/>
                <c:pt idx="0">
                  <c:v>4351</c:v>
                </c:pt>
                <c:pt idx="1">
                  <c:v>4922</c:v>
                </c:pt>
                <c:pt idx="2">
                  <c:v>6227</c:v>
                </c:pt>
                <c:pt idx="3">
                  <c:v>7046</c:v>
                </c:pt>
                <c:pt idx="4">
                  <c:v>6823</c:v>
                </c:pt>
                <c:pt idx="5">
                  <c:v>5773</c:v>
                </c:pt>
                <c:pt idx="6">
                  <c:v>4681</c:v>
                </c:pt>
                <c:pt idx="7">
                  <c:v>4989</c:v>
                </c:pt>
                <c:pt idx="8">
                  <c:v>3688</c:v>
                </c:pt>
                <c:pt idx="9">
                  <c:v>2107</c:v>
                </c:pt>
                <c:pt idx="10">
                  <c:v>2387</c:v>
                </c:pt>
                <c:pt idx="11">
                  <c:v>2278</c:v>
                </c:pt>
                <c:pt idx="12">
                  <c:v>2024</c:v>
                </c:pt>
                <c:pt idx="13">
                  <c:v>2404</c:v>
                </c:pt>
                <c:pt idx="14">
                  <c:v>2557</c:v>
                </c:pt>
                <c:pt idx="15">
                  <c:v>2701</c:v>
                </c:pt>
                <c:pt idx="16">
                  <c:v>3646</c:v>
                </c:pt>
                <c:pt idx="17">
                  <c:v>3487</c:v>
                </c:pt>
              </c:numCache>
            </c:numRef>
          </c:val>
          <c:extLst>
            <c:ext xmlns:c16="http://schemas.microsoft.com/office/drawing/2014/chart" uri="{C3380CC4-5D6E-409C-BE32-E72D297353CC}">
              <c16:uniqueId val="{00000005-C18B-4366-995D-07C7B154755D}"/>
            </c:ext>
          </c:extLst>
        </c:ser>
        <c:dLbls>
          <c:showLegendKey val="0"/>
          <c:showVal val="0"/>
          <c:showCatName val="0"/>
          <c:showSerName val="0"/>
          <c:showPercent val="0"/>
          <c:showBubbleSize val="0"/>
        </c:dLbls>
        <c:gapWidth val="150"/>
        <c:overlap val="100"/>
        <c:axId val="163778944"/>
        <c:axId val="163780480"/>
      </c:barChart>
      <c:catAx>
        <c:axId val="16377894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780480"/>
        <c:crosses val="autoZero"/>
        <c:auto val="1"/>
        <c:lblAlgn val="ctr"/>
        <c:lblOffset val="100"/>
        <c:tickLblSkip val="2"/>
        <c:tickMarkSkip val="1"/>
        <c:noMultiLvlLbl val="0"/>
      </c:catAx>
      <c:valAx>
        <c:axId val="163780480"/>
        <c:scaling>
          <c:orientation val="minMax"/>
          <c:max val="200000"/>
          <c:min val="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778944"/>
        <c:crosses val="autoZero"/>
        <c:crossBetween val="between"/>
        <c:majorUnit val="20000"/>
      </c:valAx>
      <c:spPr>
        <a:solidFill>
          <a:srgbClr val="FFFFFF"/>
        </a:solidFill>
        <a:ln w="25400">
          <a:noFill/>
        </a:ln>
      </c:spPr>
    </c:plotArea>
    <c:legend>
      <c:legendPos val="b"/>
      <c:layout>
        <c:manualLayout>
          <c:xMode val="edge"/>
          <c:yMode val="edge"/>
          <c:x val="7.0222222222222339E-2"/>
          <c:y val="0.84126064814814805"/>
          <c:w val="0.84892166666667523"/>
          <c:h val="0.15873935185185481"/>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6.5a : </a:t>
            </a:r>
            <a:r>
              <a:rPr lang="en-NZ" sz="900" b="1" i="0" u="none" strike="noStrike" baseline="0"/>
              <a:t>New Zealand new motorcycles entering the fleet</a:t>
            </a:r>
            <a:endParaRPr lang="en-NZ" sz="900"/>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5907407407407406"/>
          <c:w val="0.8534330555555556"/>
          <c:h val="0.62866203703703705"/>
        </c:manualLayout>
      </c:layout>
      <c:barChart>
        <c:barDir val="col"/>
        <c:grouping val="stacked"/>
        <c:varyColors val="0"/>
        <c:ser>
          <c:idx val="0"/>
          <c:order val="0"/>
          <c:tx>
            <c:strRef>
              <c:f>'6.5a,b'!$B$4</c:f>
              <c:strCache>
                <c:ptCount val="1"/>
                <c:pt idx="0">
                  <c:v>&lt;= 60 cc</c:v>
                </c:pt>
              </c:strCache>
            </c:strRef>
          </c:tx>
          <c:spPr>
            <a:solidFill>
              <a:srgbClr val="AADDFA">
                <a:alpha val="70196"/>
              </a:srgbClr>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'6.5a,b'!$B$5:$B$22</c:f>
              <c:numCache>
                <c:formatCode>General</c:formatCode>
                <c:ptCount val="18"/>
                <c:pt idx="0">
                  <c:v>691</c:v>
                </c:pt>
                <c:pt idx="1">
                  <c:v>841</c:v>
                </c:pt>
                <c:pt idx="2">
                  <c:v>945</c:v>
                </c:pt>
                <c:pt idx="3">
                  <c:v>1390</c:v>
                </c:pt>
                <c:pt idx="4">
                  <c:v>2185</c:v>
                </c:pt>
                <c:pt idx="5">
                  <c:v>4889</c:v>
                </c:pt>
                <c:pt idx="6">
                  <c:v>5186</c:v>
                </c:pt>
                <c:pt idx="7">
                  <c:v>4954</c:v>
                </c:pt>
                <c:pt idx="8">
                  <c:v>6268</c:v>
                </c:pt>
                <c:pt idx="9">
                  <c:v>3149</c:v>
                </c:pt>
                <c:pt idx="10">
                  <c:v>2427</c:v>
                </c:pt>
                <c:pt idx="11">
                  <c:v>2638</c:v>
                </c:pt>
                <c:pt idx="12">
                  <c:v>1843</c:v>
                </c:pt>
                <c:pt idx="13">
                  <c:v>2365</c:v>
                </c:pt>
                <c:pt idx="14">
                  <c:v>2430</c:v>
                </c:pt>
                <c:pt idx="15">
                  <c:v>2392</c:v>
                </c:pt>
                <c:pt idx="16">
                  <c:v>2203</c:v>
                </c:pt>
                <c:pt idx="17">
                  <c:v>2184</c:v>
                </c:pt>
              </c:numCache>
            </c:numRef>
          </c:val>
          <c:extLst>
            <c:ext xmlns:c16="http://schemas.microsoft.com/office/drawing/2014/chart" uri="{C3380CC4-5D6E-409C-BE32-E72D297353CC}">
              <c16:uniqueId val="{00000000-D738-4512-BF06-5ABB336F5155}"/>
            </c:ext>
          </c:extLst>
        </c:ser>
        <c:ser>
          <c:idx val="1"/>
          <c:order val="1"/>
          <c:tx>
            <c:strRef>
              <c:f>'6.5a,b'!$C$4</c:f>
              <c:strCache>
                <c:ptCount val="1"/>
                <c:pt idx="0">
                  <c:v>&lt;= 100 cc</c:v>
                </c:pt>
              </c:strCache>
            </c:strRef>
          </c:tx>
          <c:spPr>
            <a:solidFill>
              <a:srgbClr val="75CBF6"/>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'6.5a,b'!$C$5:$C$22</c:f>
              <c:numCache>
                <c:formatCode>General</c:formatCode>
                <c:ptCount val="18"/>
                <c:pt idx="0">
                  <c:v>456</c:v>
                </c:pt>
                <c:pt idx="1">
                  <c:v>307</c:v>
                </c:pt>
                <c:pt idx="2">
                  <c:v>345</c:v>
                </c:pt>
                <c:pt idx="3">
                  <c:v>451</c:v>
                </c:pt>
                <c:pt idx="4">
                  <c:v>474</c:v>
                </c:pt>
                <c:pt idx="5">
                  <c:v>571</c:v>
                </c:pt>
                <c:pt idx="6">
                  <c:v>656</c:v>
                </c:pt>
                <c:pt idx="7">
                  <c:v>776</c:v>
                </c:pt>
                <c:pt idx="8">
                  <c:v>1293</c:v>
                </c:pt>
                <c:pt idx="9">
                  <c:v>630</c:v>
                </c:pt>
                <c:pt idx="10">
                  <c:v>499</c:v>
                </c:pt>
                <c:pt idx="11">
                  <c:v>777</c:v>
                </c:pt>
                <c:pt idx="12">
                  <c:v>691</c:v>
                </c:pt>
                <c:pt idx="13">
                  <c:v>833</c:v>
                </c:pt>
                <c:pt idx="14">
                  <c:v>702</c:v>
                </c:pt>
                <c:pt idx="15">
                  <c:v>954</c:v>
                </c:pt>
                <c:pt idx="16">
                  <c:v>651</c:v>
                </c:pt>
                <c:pt idx="17">
                  <c:v>646</c:v>
                </c:pt>
              </c:numCache>
            </c:numRef>
          </c:val>
          <c:extLst>
            <c:ext xmlns:c16="http://schemas.microsoft.com/office/drawing/2014/chart" uri="{C3380CC4-5D6E-409C-BE32-E72D297353CC}">
              <c16:uniqueId val="{00000001-D738-4512-BF06-5ABB336F5155}"/>
            </c:ext>
          </c:extLst>
        </c:ser>
        <c:ser>
          <c:idx val="2"/>
          <c:order val="2"/>
          <c:tx>
            <c:strRef>
              <c:f>'6.5a,b'!$D$4</c:f>
              <c:strCache>
                <c:ptCount val="1"/>
                <c:pt idx="0">
                  <c:v>&lt;= 250 cc</c:v>
                </c:pt>
              </c:strCache>
            </c:strRef>
          </c:tx>
          <c:spPr>
            <a:solidFill>
              <a:srgbClr val="22B0F1"/>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'6.5a,b'!$D$5:$D$22</c:f>
              <c:numCache>
                <c:formatCode>General</c:formatCode>
                <c:ptCount val="18"/>
                <c:pt idx="0">
                  <c:v>1019</c:v>
                </c:pt>
                <c:pt idx="1">
                  <c:v>989</c:v>
                </c:pt>
                <c:pt idx="2">
                  <c:v>847</c:v>
                </c:pt>
                <c:pt idx="3">
                  <c:v>851</c:v>
                </c:pt>
                <c:pt idx="4">
                  <c:v>1559</c:v>
                </c:pt>
                <c:pt idx="5">
                  <c:v>1775</c:v>
                </c:pt>
                <c:pt idx="6">
                  <c:v>2577</c:v>
                </c:pt>
                <c:pt idx="7">
                  <c:v>2635</c:v>
                </c:pt>
                <c:pt idx="8">
                  <c:v>3153</c:v>
                </c:pt>
                <c:pt idx="9">
                  <c:v>1569</c:v>
                </c:pt>
                <c:pt idx="10">
                  <c:v>1148</c:v>
                </c:pt>
                <c:pt idx="11">
                  <c:v>1175</c:v>
                </c:pt>
                <c:pt idx="12">
                  <c:v>1092</c:v>
                </c:pt>
                <c:pt idx="13">
                  <c:v>1145</c:v>
                </c:pt>
                <c:pt idx="14">
                  <c:v>1103</c:v>
                </c:pt>
                <c:pt idx="15">
                  <c:v>1267</c:v>
                </c:pt>
                <c:pt idx="16">
                  <c:v>1132</c:v>
                </c:pt>
                <c:pt idx="17">
                  <c:v>1116</c:v>
                </c:pt>
              </c:numCache>
            </c:numRef>
          </c:val>
          <c:extLst>
            <c:ext xmlns:c16="http://schemas.microsoft.com/office/drawing/2014/chart" uri="{C3380CC4-5D6E-409C-BE32-E72D297353CC}">
              <c16:uniqueId val="{00000002-D738-4512-BF06-5ABB336F5155}"/>
            </c:ext>
          </c:extLst>
        </c:ser>
        <c:ser>
          <c:idx val="3"/>
          <c:order val="3"/>
          <c:tx>
            <c:strRef>
              <c:f>'6.5a,b'!$E$4</c:f>
              <c:strCache>
                <c:ptCount val="1"/>
                <c:pt idx="0">
                  <c:v>&lt;= 600 cc</c:v>
                </c:pt>
              </c:strCache>
            </c:strRef>
          </c:tx>
          <c:spPr>
            <a:solidFill>
              <a:srgbClr val="B3B8BA"/>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'6.5a,b'!$E$5:$E$22</c:f>
              <c:numCache>
                <c:formatCode>General</c:formatCode>
                <c:ptCount val="18"/>
                <c:pt idx="0">
                  <c:v>791</c:v>
                </c:pt>
                <c:pt idx="1">
                  <c:v>783</c:v>
                </c:pt>
                <c:pt idx="2">
                  <c:v>819</c:v>
                </c:pt>
                <c:pt idx="3">
                  <c:v>851</c:v>
                </c:pt>
                <c:pt idx="4">
                  <c:v>851</c:v>
                </c:pt>
                <c:pt idx="5">
                  <c:v>978</c:v>
                </c:pt>
                <c:pt idx="6">
                  <c:v>1171</c:v>
                </c:pt>
                <c:pt idx="7">
                  <c:v>1252</c:v>
                </c:pt>
                <c:pt idx="8">
                  <c:v>1316</c:v>
                </c:pt>
                <c:pt idx="9">
                  <c:v>900</c:v>
                </c:pt>
                <c:pt idx="10">
                  <c:v>767</c:v>
                </c:pt>
                <c:pt idx="11">
                  <c:v>711</c:v>
                </c:pt>
                <c:pt idx="12">
                  <c:v>858</c:v>
                </c:pt>
                <c:pt idx="13">
                  <c:v>1017</c:v>
                </c:pt>
                <c:pt idx="14">
                  <c:v>1361</c:v>
                </c:pt>
                <c:pt idx="15">
                  <c:v>1712</c:v>
                </c:pt>
                <c:pt idx="16">
                  <c:v>1916</c:v>
                </c:pt>
                <c:pt idx="17">
                  <c:v>2061</c:v>
                </c:pt>
              </c:numCache>
            </c:numRef>
          </c:val>
          <c:extLst>
            <c:ext xmlns:c16="http://schemas.microsoft.com/office/drawing/2014/chart" uri="{C3380CC4-5D6E-409C-BE32-E72D297353CC}">
              <c16:uniqueId val="{00000003-D738-4512-BF06-5ABB336F5155}"/>
            </c:ext>
          </c:extLst>
        </c:ser>
        <c:ser>
          <c:idx val="4"/>
          <c:order val="4"/>
          <c:tx>
            <c:strRef>
              <c:f>'6.5a,b'!$F$4</c:f>
              <c:strCache>
                <c:ptCount val="1"/>
                <c:pt idx="0">
                  <c:v>&lt;= 1000 cc</c:v>
                </c:pt>
              </c:strCache>
            </c:strRef>
          </c:tx>
          <c:spPr>
            <a:solidFill>
              <a:srgbClr val="7F878A"/>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'6.5a,b'!$F$5:$F$22</c:f>
              <c:numCache>
                <c:formatCode>General</c:formatCode>
                <c:ptCount val="18"/>
                <c:pt idx="0">
                  <c:v>1134</c:v>
                </c:pt>
                <c:pt idx="1">
                  <c:v>1116</c:v>
                </c:pt>
                <c:pt idx="2">
                  <c:v>1185</c:v>
                </c:pt>
                <c:pt idx="3">
                  <c:v>1415</c:v>
                </c:pt>
                <c:pt idx="4">
                  <c:v>1738</c:v>
                </c:pt>
                <c:pt idx="5">
                  <c:v>1963</c:v>
                </c:pt>
                <c:pt idx="6">
                  <c:v>2516</c:v>
                </c:pt>
                <c:pt idx="7">
                  <c:v>2965</c:v>
                </c:pt>
                <c:pt idx="8">
                  <c:v>2746</c:v>
                </c:pt>
                <c:pt idx="9">
                  <c:v>2051</c:v>
                </c:pt>
                <c:pt idx="10">
                  <c:v>1613</c:v>
                </c:pt>
                <c:pt idx="11">
                  <c:v>1363</c:v>
                </c:pt>
                <c:pt idx="12">
                  <c:v>1640</c:v>
                </c:pt>
                <c:pt idx="13">
                  <c:v>1845</c:v>
                </c:pt>
                <c:pt idx="14">
                  <c:v>2343</c:v>
                </c:pt>
                <c:pt idx="15">
                  <c:v>2553</c:v>
                </c:pt>
                <c:pt idx="16">
                  <c:v>2671</c:v>
                </c:pt>
                <c:pt idx="17">
                  <c:v>2519</c:v>
                </c:pt>
              </c:numCache>
            </c:numRef>
          </c:val>
          <c:extLst>
            <c:ext xmlns:c16="http://schemas.microsoft.com/office/drawing/2014/chart" uri="{C3380CC4-5D6E-409C-BE32-E72D297353CC}">
              <c16:uniqueId val="{00000004-D738-4512-BF06-5ABB336F5155}"/>
            </c:ext>
          </c:extLst>
        </c:ser>
        <c:ser>
          <c:idx val="6"/>
          <c:order val="5"/>
          <c:tx>
            <c:strRef>
              <c:f>'6.5a,b'!$G$4</c:f>
              <c:strCache>
                <c:ptCount val="1"/>
                <c:pt idx="0">
                  <c:v> &gt; 1000 cc</c:v>
                </c:pt>
              </c:strCache>
            </c:strRef>
          </c:tx>
          <c:spPr>
            <a:solidFill>
              <a:schemeClr val="bg1">
                <a:lumMod val="25000"/>
              </a:schemeClr>
            </a:solidFill>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'6.5a,b'!$G$5:$G$22</c:f>
              <c:numCache>
                <c:formatCode>General</c:formatCode>
                <c:ptCount val="18"/>
                <c:pt idx="0">
                  <c:v>823</c:v>
                </c:pt>
                <c:pt idx="1">
                  <c:v>942</c:v>
                </c:pt>
                <c:pt idx="2">
                  <c:v>954</c:v>
                </c:pt>
                <c:pt idx="3">
                  <c:v>1079</c:v>
                </c:pt>
                <c:pt idx="4">
                  <c:v>1199</c:v>
                </c:pt>
                <c:pt idx="5">
                  <c:v>1494</c:v>
                </c:pt>
                <c:pt idx="6">
                  <c:v>1818</c:v>
                </c:pt>
                <c:pt idx="7">
                  <c:v>2342</c:v>
                </c:pt>
                <c:pt idx="8">
                  <c:v>2165</c:v>
                </c:pt>
                <c:pt idx="9">
                  <c:v>1855</c:v>
                </c:pt>
                <c:pt idx="10">
                  <c:v>1526</c:v>
                </c:pt>
                <c:pt idx="11">
                  <c:v>1314</c:v>
                </c:pt>
                <c:pt idx="12">
                  <c:v>1284</c:v>
                </c:pt>
                <c:pt idx="13">
                  <c:v>1419</c:v>
                </c:pt>
                <c:pt idx="14">
                  <c:v>1557</c:v>
                </c:pt>
                <c:pt idx="15">
                  <c:v>1653</c:v>
                </c:pt>
                <c:pt idx="16">
                  <c:v>1757</c:v>
                </c:pt>
                <c:pt idx="17">
                  <c:v>1900</c:v>
                </c:pt>
              </c:numCache>
            </c:numRef>
          </c:val>
          <c:extLst>
            <c:ext xmlns:c16="http://schemas.microsoft.com/office/drawing/2014/chart" uri="{C3380CC4-5D6E-409C-BE32-E72D297353CC}">
              <c16:uniqueId val="{00000005-D738-4512-BF06-5ABB336F5155}"/>
            </c:ext>
          </c:extLst>
        </c:ser>
        <c:dLbls>
          <c:showLegendKey val="0"/>
          <c:showVal val="0"/>
          <c:showCatName val="0"/>
          <c:showSerName val="0"/>
          <c:showPercent val="0"/>
          <c:showBubbleSize val="0"/>
        </c:dLbls>
        <c:gapWidth val="150"/>
        <c:overlap val="100"/>
        <c:axId val="163900032"/>
        <c:axId val="163914112"/>
      </c:barChart>
      <c:catAx>
        <c:axId val="16390003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914112"/>
        <c:crosses val="autoZero"/>
        <c:auto val="1"/>
        <c:lblAlgn val="ctr"/>
        <c:lblOffset val="100"/>
        <c:tickLblSkip val="2"/>
        <c:tickMarkSkip val="1"/>
        <c:noMultiLvlLbl val="0"/>
      </c:catAx>
      <c:valAx>
        <c:axId val="163914112"/>
        <c:scaling>
          <c:orientation val="minMax"/>
          <c:max val="1800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900032"/>
        <c:crosses val="autoZero"/>
        <c:crossBetween val="between"/>
      </c:valAx>
      <c:spPr>
        <a:solidFill>
          <a:srgbClr val="FFFFFF"/>
        </a:solidFill>
        <a:ln w="25400">
          <a:noFill/>
        </a:ln>
      </c:spPr>
    </c:plotArea>
    <c:legend>
      <c:legendPos val="b"/>
      <c:layout>
        <c:manualLayout>
          <c:xMode val="edge"/>
          <c:yMode val="edge"/>
          <c:x val="0.14077777777777778"/>
          <c:y val="0.87065879629630294"/>
          <c:w val="0.7592911111111178"/>
          <c:h val="0.1233759259259261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6.5b : Used </a:t>
            </a:r>
            <a:r>
              <a:rPr lang="en-NZ" sz="900" b="1" i="0" u="none" strike="noStrike" baseline="0"/>
              <a:t>motorcycles entering the fleet</a:t>
            </a:r>
            <a:endParaRPr lang="en-NZ" sz="900"/>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1791666666666668"/>
          <c:w val="0.8534330555555556"/>
          <c:h val="0.66981944444445241"/>
        </c:manualLayout>
      </c:layout>
      <c:barChart>
        <c:barDir val="col"/>
        <c:grouping val="stacked"/>
        <c:varyColors val="0"/>
        <c:ser>
          <c:idx val="0"/>
          <c:order val="0"/>
          <c:tx>
            <c:strRef>
              <c:f>'6.5a,b'!$H$4</c:f>
              <c:strCache>
                <c:ptCount val="1"/>
                <c:pt idx="0">
                  <c:v>&lt;= 60 cc</c:v>
                </c:pt>
              </c:strCache>
            </c:strRef>
          </c:tx>
          <c:spPr>
            <a:solidFill>
              <a:srgbClr val="AADDFA">
                <a:alpha val="70196"/>
              </a:srgbClr>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'6.5a,b'!$H$5:$H$22</c:f>
              <c:numCache>
                <c:formatCode>General</c:formatCode>
                <c:ptCount val="18"/>
                <c:pt idx="0">
                  <c:v>752</c:v>
                </c:pt>
                <c:pt idx="1">
                  <c:v>760</c:v>
                </c:pt>
                <c:pt idx="2">
                  <c:v>821</c:v>
                </c:pt>
                <c:pt idx="3">
                  <c:v>943</c:v>
                </c:pt>
                <c:pt idx="4">
                  <c:v>801</c:v>
                </c:pt>
                <c:pt idx="5">
                  <c:v>886</c:v>
                </c:pt>
                <c:pt idx="6">
                  <c:v>1089</c:v>
                </c:pt>
                <c:pt idx="7">
                  <c:v>999</c:v>
                </c:pt>
                <c:pt idx="8">
                  <c:v>1316</c:v>
                </c:pt>
                <c:pt idx="9">
                  <c:v>1061</c:v>
                </c:pt>
                <c:pt idx="10">
                  <c:v>1046</c:v>
                </c:pt>
                <c:pt idx="11">
                  <c:v>966</c:v>
                </c:pt>
                <c:pt idx="12">
                  <c:v>532</c:v>
                </c:pt>
                <c:pt idx="13">
                  <c:v>704</c:v>
                </c:pt>
                <c:pt idx="14">
                  <c:v>861</c:v>
                </c:pt>
                <c:pt idx="15">
                  <c:v>790</c:v>
                </c:pt>
                <c:pt idx="16">
                  <c:v>782</c:v>
                </c:pt>
                <c:pt idx="17">
                  <c:v>710</c:v>
                </c:pt>
              </c:numCache>
            </c:numRef>
          </c:val>
          <c:extLst>
            <c:ext xmlns:c16="http://schemas.microsoft.com/office/drawing/2014/chart" uri="{C3380CC4-5D6E-409C-BE32-E72D297353CC}">
              <c16:uniqueId val="{00000000-789B-4686-8C51-B123A0FC6500}"/>
            </c:ext>
          </c:extLst>
        </c:ser>
        <c:ser>
          <c:idx val="1"/>
          <c:order val="1"/>
          <c:tx>
            <c:strRef>
              <c:f>'6.5a,b'!$I$4</c:f>
              <c:strCache>
                <c:ptCount val="1"/>
                <c:pt idx="0">
                  <c:v>&lt;= 100 cc</c:v>
                </c:pt>
              </c:strCache>
            </c:strRef>
          </c:tx>
          <c:spPr>
            <a:solidFill>
              <a:srgbClr val="75CBF6"/>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'6.5a,b'!$I$5:$I$22</c:f>
              <c:numCache>
                <c:formatCode>General</c:formatCode>
                <c:ptCount val="18"/>
                <c:pt idx="0">
                  <c:v>35</c:v>
                </c:pt>
                <c:pt idx="1">
                  <c:v>55</c:v>
                </c:pt>
                <c:pt idx="2">
                  <c:v>58</c:v>
                </c:pt>
                <c:pt idx="3">
                  <c:v>54</c:v>
                </c:pt>
                <c:pt idx="4">
                  <c:v>35</c:v>
                </c:pt>
                <c:pt idx="5">
                  <c:v>52</c:v>
                </c:pt>
                <c:pt idx="6">
                  <c:v>58</c:v>
                </c:pt>
                <c:pt idx="7">
                  <c:v>52</c:v>
                </c:pt>
                <c:pt idx="8">
                  <c:v>41</c:v>
                </c:pt>
                <c:pt idx="9">
                  <c:v>52</c:v>
                </c:pt>
                <c:pt idx="10">
                  <c:v>64</c:v>
                </c:pt>
                <c:pt idx="11">
                  <c:v>70</c:v>
                </c:pt>
                <c:pt idx="12">
                  <c:v>93</c:v>
                </c:pt>
                <c:pt idx="13">
                  <c:v>49</c:v>
                </c:pt>
                <c:pt idx="14">
                  <c:v>54</c:v>
                </c:pt>
                <c:pt idx="15">
                  <c:v>50</c:v>
                </c:pt>
                <c:pt idx="16">
                  <c:v>53</c:v>
                </c:pt>
                <c:pt idx="17">
                  <c:v>54</c:v>
                </c:pt>
              </c:numCache>
            </c:numRef>
          </c:val>
          <c:extLst>
            <c:ext xmlns:c16="http://schemas.microsoft.com/office/drawing/2014/chart" uri="{C3380CC4-5D6E-409C-BE32-E72D297353CC}">
              <c16:uniqueId val="{00000001-789B-4686-8C51-B123A0FC6500}"/>
            </c:ext>
          </c:extLst>
        </c:ser>
        <c:ser>
          <c:idx val="2"/>
          <c:order val="2"/>
          <c:tx>
            <c:strRef>
              <c:f>'6.5a,b'!$J$4</c:f>
              <c:strCache>
                <c:ptCount val="1"/>
                <c:pt idx="0">
                  <c:v>&lt;= 250 cc</c:v>
                </c:pt>
              </c:strCache>
            </c:strRef>
          </c:tx>
          <c:spPr>
            <a:solidFill>
              <a:srgbClr val="22B0F1"/>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'6.5a,b'!$J$5:$J$22</c:f>
              <c:numCache>
                <c:formatCode>General</c:formatCode>
                <c:ptCount val="18"/>
                <c:pt idx="0">
                  <c:v>531</c:v>
                </c:pt>
                <c:pt idx="1">
                  <c:v>520</c:v>
                </c:pt>
                <c:pt idx="2">
                  <c:v>551</c:v>
                </c:pt>
                <c:pt idx="3">
                  <c:v>542</c:v>
                </c:pt>
                <c:pt idx="4">
                  <c:v>544</c:v>
                </c:pt>
                <c:pt idx="5">
                  <c:v>687</c:v>
                </c:pt>
                <c:pt idx="6">
                  <c:v>834</c:v>
                </c:pt>
                <c:pt idx="7">
                  <c:v>927</c:v>
                </c:pt>
                <c:pt idx="8">
                  <c:v>926</c:v>
                </c:pt>
                <c:pt idx="9">
                  <c:v>533</c:v>
                </c:pt>
                <c:pt idx="10">
                  <c:v>340</c:v>
                </c:pt>
                <c:pt idx="11">
                  <c:v>335</c:v>
                </c:pt>
                <c:pt idx="12">
                  <c:v>269</c:v>
                </c:pt>
                <c:pt idx="13">
                  <c:v>237</c:v>
                </c:pt>
                <c:pt idx="14">
                  <c:v>258</c:v>
                </c:pt>
                <c:pt idx="15">
                  <c:v>247</c:v>
                </c:pt>
                <c:pt idx="16">
                  <c:v>255</c:v>
                </c:pt>
                <c:pt idx="17">
                  <c:v>286</c:v>
                </c:pt>
              </c:numCache>
            </c:numRef>
          </c:val>
          <c:extLst>
            <c:ext xmlns:c16="http://schemas.microsoft.com/office/drawing/2014/chart" uri="{C3380CC4-5D6E-409C-BE32-E72D297353CC}">
              <c16:uniqueId val="{00000002-789B-4686-8C51-B123A0FC6500}"/>
            </c:ext>
          </c:extLst>
        </c:ser>
        <c:ser>
          <c:idx val="3"/>
          <c:order val="3"/>
          <c:tx>
            <c:strRef>
              <c:f>'6.5a,b'!$K$4</c:f>
              <c:strCache>
                <c:ptCount val="1"/>
                <c:pt idx="0">
                  <c:v>&lt;= 600 cc</c:v>
                </c:pt>
              </c:strCache>
            </c:strRef>
          </c:tx>
          <c:spPr>
            <a:solidFill>
              <a:srgbClr val="B3B8BA"/>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'6.5a,b'!$K$5:$K$22</c:f>
              <c:numCache>
                <c:formatCode>General</c:formatCode>
                <c:ptCount val="18"/>
                <c:pt idx="0">
                  <c:v>350</c:v>
                </c:pt>
                <c:pt idx="1">
                  <c:v>371</c:v>
                </c:pt>
                <c:pt idx="2">
                  <c:v>378</c:v>
                </c:pt>
                <c:pt idx="3">
                  <c:v>410</c:v>
                </c:pt>
                <c:pt idx="4">
                  <c:v>498</c:v>
                </c:pt>
                <c:pt idx="5">
                  <c:v>477</c:v>
                </c:pt>
                <c:pt idx="6">
                  <c:v>600</c:v>
                </c:pt>
                <c:pt idx="7">
                  <c:v>414</c:v>
                </c:pt>
                <c:pt idx="8">
                  <c:v>459</c:v>
                </c:pt>
                <c:pt idx="9">
                  <c:v>527</c:v>
                </c:pt>
                <c:pt idx="10">
                  <c:v>428</c:v>
                </c:pt>
                <c:pt idx="11">
                  <c:v>368</c:v>
                </c:pt>
                <c:pt idx="12">
                  <c:v>427</c:v>
                </c:pt>
                <c:pt idx="13">
                  <c:v>491</c:v>
                </c:pt>
                <c:pt idx="14">
                  <c:v>577</c:v>
                </c:pt>
                <c:pt idx="15">
                  <c:v>635</c:v>
                </c:pt>
                <c:pt idx="16">
                  <c:v>607</c:v>
                </c:pt>
                <c:pt idx="17">
                  <c:v>640</c:v>
                </c:pt>
              </c:numCache>
            </c:numRef>
          </c:val>
          <c:extLst>
            <c:ext xmlns:c16="http://schemas.microsoft.com/office/drawing/2014/chart" uri="{C3380CC4-5D6E-409C-BE32-E72D297353CC}">
              <c16:uniqueId val="{00000003-789B-4686-8C51-B123A0FC6500}"/>
            </c:ext>
          </c:extLst>
        </c:ser>
        <c:ser>
          <c:idx val="4"/>
          <c:order val="4"/>
          <c:tx>
            <c:strRef>
              <c:f>'6.5a,b'!$L$4</c:f>
              <c:strCache>
                <c:ptCount val="1"/>
                <c:pt idx="0">
                  <c:v>&lt;= 1000 cc</c:v>
                </c:pt>
              </c:strCache>
            </c:strRef>
          </c:tx>
          <c:spPr>
            <a:solidFill>
              <a:srgbClr val="7F878A"/>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'6.5a,b'!$L$5:$L$22</c:f>
              <c:numCache>
                <c:formatCode>General</c:formatCode>
                <c:ptCount val="18"/>
                <c:pt idx="0">
                  <c:v>414</c:v>
                </c:pt>
                <c:pt idx="1">
                  <c:v>395</c:v>
                </c:pt>
                <c:pt idx="2">
                  <c:v>522</c:v>
                </c:pt>
                <c:pt idx="3">
                  <c:v>647</c:v>
                </c:pt>
                <c:pt idx="4">
                  <c:v>847</c:v>
                </c:pt>
                <c:pt idx="5">
                  <c:v>979</c:v>
                </c:pt>
                <c:pt idx="6">
                  <c:v>1026</c:v>
                </c:pt>
                <c:pt idx="7">
                  <c:v>1154</c:v>
                </c:pt>
                <c:pt idx="8">
                  <c:v>1219</c:v>
                </c:pt>
                <c:pt idx="9">
                  <c:v>769</c:v>
                </c:pt>
                <c:pt idx="10">
                  <c:v>666</c:v>
                </c:pt>
                <c:pt idx="11">
                  <c:v>473</c:v>
                </c:pt>
                <c:pt idx="12">
                  <c:v>469</c:v>
                </c:pt>
                <c:pt idx="13">
                  <c:v>581</c:v>
                </c:pt>
                <c:pt idx="14">
                  <c:v>684</c:v>
                </c:pt>
                <c:pt idx="15">
                  <c:v>826</c:v>
                </c:pt>
                <c:pt idx="16">
                  <c:v>833</c:v>
                </c:pt>
                <c:pt idx="17">
                  <c:v>899</c:v>
                </c:pt>
              </c:numCache>
            </c:numRef>
          </c:val>
          <c:extLst>
            <c:ext xmlns:c16="http://schemas.microsoft.com/office/drawing/2014/chart" uri="{C3380CC4-5D6E-409C-BE32-E72D297353CC}">
              <c16:uniqueId val="{00000004-789B-4686-8C51-B123A0FC6500}"/>
            </c:ext>
          </c:extLst>
        </c:ser>
        <c:ser>
          <c:idx val="6"/>
          <c:order val="5"/>
          <c:tx>
            <c:strRef>
              <c:f>'6.5a,b'!$M$4</c:f>
              <c:strCache>
                <c:ptCount val="1"/>
                <c:pt idx="0">
                  <c:v> &gt; 1000 cc</c:v>
                </c:pt>
              </c:strCache>
            </c:strRef>
          </c:tx>
          <c:spPr>
            <a:solidFill>
              <a:schemeClr val="bg1">
                <a:lumMod val="25000"/>
              </a:schemeClr>
            </a:solidFill>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'6.5a,b'!$M$5:$M$22</c:f>
              <c:numCache>
                <c:formatCode>General</c:formatCode>
                <c:ptCount val="18"/>
                <c:pt idx="0">
                  <c:v>168</c:v>
                </c:pt>
                <c:pt idx="1">
                  <c:v>177</c:v>
                </c:pt>
                <c:pt idx="2">
                  <c:v>252</c:v>
                </c:pt>
                <c:pt idx="3">
                  <c:v>386</c:v>
                </c:pt>
                <c:pt idx="4">
                  <c:v>476</c:v>
                </c:pt>
                <c:pt idx="5">
                  <c:v>814</c:v>
                </c:pt>
                <c:pt idx="6">
                  <c:v>987</c:v>
                </c:pt>
                <c:pt idx="7">
                  <c:v>1164</c:v>
                </c:pt>
                <c:pt idx="8">
                  <c:v>1323</c:v>
                </c:pt>
                <c:pt idx="9">
                  <c:v>684</c:v>
                </c:pt>
                <c:pt idx="10">
                  <c:v>687</c:v>
                </c:pt>
                <c:pt idx="11">
                  <c:v>657</c:v>
                </c:pt>
                <c:pt idx="12">
                  <c:v>718</c:v>
                </c:pt>
                <c:pt idx="13">
                  <c:v>836</c:v>
                </c:pt>
                <c:pt idx="14">
                  <c:v>988</c:v>
                </c:pt>
                <c:pt idx="15">
                  <c:v>1259</c:v>
                </c:pt>
                <c:pt idx="16">
                  <c:v>1138</c:v>
                </c:pt>
                <c:pt idx="17">
                  <c:v>1572</c:v>
                </c:pt>
              </c:numCache>
            </c:numRef>
          </c:val>
          <c:extLst>
            <c:ext xmlns:c16="http://schemas.microsoft.com/office/drawing/2014/chart" uri="{C3380CC4-5D6E-409C-BE32-E72D297353CC}">
              <c16:uniqueId val="{00000005-789B-4686-8C51-B123A0FC6500}"/>
            </c:ext>
          </c:extLst>
        </c:ser>
        <c:dLbls>
          <c:showLegendKey val="0"/>
          <c:showVal val="0"/>
          <c:showCatName val="0"/>
          <c:showSerName val="0"/>
          <c:showPercent val="0"/>
          <c:showBubbleSize val="0"/>
        </c:dLbls>
        <c:gapWidth val="150"/>
        <c:overlap val="100"/>
        <c:axId val="164000512"/>
        <c:axId val="164002048"/>
      </c:barChart>
      <c:catAx>
        <c:axId val="16400051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002048"/>
        <c:crosses val="autoZero"/>
        <c:auto val="1"/>
        <c:lblAlgn val="ctr"/>
        <c:lblOffset val="100"/>
        <c:tickLblSkip val="2"/>
        <c:tickMarkSkip val="1"/>
        <c:noMultiLvlLbl val="0"/>
      </c:catAx>
      <c:valAx>
        <c:axId val="164002048"/>
        <c:scaling>
          <c:orientation val="minMax"/>
          <c:max val="1800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000512"/>
        <c:crosses val="autoZero"/>
        <c:crossBetween val="between"/>
      </c:valAx>
      <c:spPr>
        <a:solidFill>
          <a:srgbClr val="FFFFFF"/>
        </a:solidFill>
        <a:ln w="25400">
          <a:noFill/>
        </a:ln>
      </c:spPr>
    </c:plotArea>
    <c:legend>
      <c:legendPos val="b"/>
      <c:layout>
        <c:manualLayout>
          <c:xMode val="edge"/>
          <c:yMode val="edge"/>
          <c:x val="0.14077777777777778"/>
          <c:y val="0.87065879629630316"/>
          <c:w val="0.75929111111111802"/>
          <c:h val="0.1233759259259261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b="1" i="0" u="none" strike="noStrike" baseline="0"/>
              <a:t>New Zealand new motorcycles entering the fleet</a:t>
            </a:r>
            <a:endParaRPr lang="en-NZ" sz="900"/>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5907407407407406"/>
          <c:w val="0.8534330555555556"/>
          <c:h val="0.62866203703703705"/>
        </c:manualLayout>
      </c:layout>
      <c:barChart>
        <c:barDir val="col"/>
        <c:grouping val="percentStacked"/>
        <c:varyColors val="0"/>
        <c:ser>
          <c:idx val="0"/>
          <c:order val="0"/>
          <c:tx>
            <c:strRef>
              <c:f>'6.5a,b'!$B$4</c:f>
              <c:strCache>
                <c:ptCount val="1"/>
                <c:pt idx="0">
                  <c:v>&lt;= 60 cc</c:v>
                </c:pt>
              </c:strCache>
            </c:strRef>
          </c:tx>
          <c:spPr>
            <a:solidFill>
              <a:srgbClr val="AADDFA">
                <a:alpha val="70196"/>
              </a:srgbClr>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'6.5a,b'!$B$5:$B$22</c:f>
              <c:numCache>
                <c:formatCode>General</c:formatCode>
                <c:ptCount val="18"/>
                <c:pt idx="0">
                  <c:v>691</c:v>
                </c:pt>
                <c:pt idx="1">
                  <c:v>841</c:v>
                </c:pt>
                <c:pt idx="2">
                  <c:v>945</c:v>
                </c:pt>
                <c:pt idx="3">
                  <c:v>1390</c:v>
                </c:pt>
                <c:pt idx="4">
                  <c:v>2185</c:v>
                </c:pt>
                <c:pt idx="5">
                  <c:v>4889</c:v>
                </c:pt>
                <c:pt idx="6">
                  <c:v>5186</c:v>
                </c:pt>
                <c:pt idx="7">
                  <c:v>4954</c:v>
                </c:pt>
                <c:pt idx="8">
                  <c:v>6268</c:v>
                </c:pt>
                <c:pt idx="9">
                  <c:v>3149</c:v>
                </c:pt>
                <c:pt idx="10">
                  <c:v>2427</c:v>
                </c:pt>
                <c:pt idx="11">
                  <c:v>2638</c:v>
                </c:pt>
                <c:pt idx="12">
                  <c:v>1843</c:v>
                </c:pt>
                <c:pt idx="13">
                  <c:v>2365</c:v>
                </c:pt>
                <c:pt idx="14">
                  <c:v>2430</c:v>
                </c:pt>
                <c:pt idx="15">
                  <c:v>2392</c:v>
                </c:pt>
                <c:pt idx="16">
                  <c:v>2203</c:v>
                </c:pt>
                <c:pt idx="17">
                  <c:v>2184</c:v>
                </c:pt>
              </c:numCache>
            </c:numRef>
          </c:val>
          <c:extLst>
            <c:ext xmlns:c16="http://schemas.microsoft.com/office/drawing/2014/chart" uri="{C3380CC4-5D6E-409C-BE32-E72D297353CC}">
              <c16:uniqueId val="{00000000-6AC6-4ACA-8E8C-13604F64DA0F}"/>
            </c:ext>
          </c:extLst>
        </c:ser>
        <c:ser>
          <c:idx val="1"/>
          <c:order val="1"/>
          <c:tx>
            <c:strRef>
              <c:f>'6.5a,b'!$C$4</c:f>
              <c:strCache>
                <c:ptCount val="1"/>
                <c:pt idx="0">
                  <c:v>&lt;= 100 cc</c:v>
                </c:pt>
              </c:strCache>
            </c:strRef>
          </c:tx>
          <c:spPr>
            <a:solidFill>
              <a:srgbClr val="75CBF6"/>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'6.5a,b'!$C$5:$C$22</c:f>
              <c:numCache>
                <c:formatCode>General</c:formatCode>
                <c:ptCount val="18"/>
                <c:pt idx="0">
                  <c:v>456</c:v>
                </c:pt>
                <c:pt idx="1">
                  <c:v>307</c:v>
                </c:pt>
                <c:pt idx="2">
                  <c:v>345</c:v>
                </c:pt>
                <c:pt idx="3">
                  <c:v>451</c:v>
                </c:pt>
                <c:pt idx="4">
                  <c:v>474</c:v>
                </c:pt>
                <c:pt idx="5">
                  <c:v>571</c:v>
                </c:pt>
                <c:pt idx="6">
                  <c:v>656</c:v>
                </c:pt>
                <c:pt idx="7">
                  <c:v>776</c:v>
                </c:pt>
                <c:pt idx="8">
                  <c:v>1293</c:v>
                </c:pt>
                <c:pt idx="9">
                  <c:v>630</c:v>
                </c:pt>
                <c:pt idx="10">
                  <c:v>499</c:v>
                </c:pt>
                <c:pt idx="11">
                  <c:v>777</c:v>
                </c:pt>
                <c:pt idx="12">
                  <c:v>691</c:v>
                </c:pt>
                <c:pt idx="13">
                  <c:v>833</c:v>
                </c:pt>
                <c:pt idx="14">
                  <c:v>702</c:v>
                </c:pt>
                <c:pt idx="15">
                  <c:v>954</c:v>
                </c:pt>
                <c:pt idx="16">
                  <c:v>651</c:v>
                </c:pt>
                <c:pt idx="17">
                  <c:v>646</c:v>
                </c:pt>
              </c:numCache>
            </c:numRef>
          </c:val>
          <c:extLst>
            <c:ext xmlns:c16="http://schemas.microsoft.com/office/drawing/2014/chart" uri="{C3380CC4-5D6E-409C-BE32-E72D297353CC}">
              <c16:uniqueId val="{00000001-6AC6-4ACA-8E8C-13604F64DA0F}"/>
            </c:ext>
          </c:extLst>
        </c:ser>
        <c:ser>
          <c:idx val="2"/>
          <c:order val="2"/>
          <c:tx>
            <c:strRef>
              <c:f>'6.5a,b'!$D$4</c:f>
              <c:strCache>
                <c:ptCount val="1"/>
                <c:pt idx="0">
                  <c:v>&lt;= 250 cc</c:v>
                </c:pt>
              </c:strCache>
            </c:strRef>
          </c:tx>
          <c:spPr>
            <a:solidFill>
              <a:srgbClr val="22B0F1"/>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'6.5a,b'!$D$5:$D$22</c:f>
              <c:numCache>
                <c:formatCode>General</c:formatCode>
                <c:ptCount val="18"/>
                <c:pt idx="0">
                  <c:v>1019</c:v>
                </c:pt>
                <c:pt idx="1">
                  <c:v>989</c:v>
                </c:pt>
                <c:pt idx="2">
                  <c:v>847</c:v>
                </c:pt>
                <c:pt idx="3">
                  <c:v>851</c:v>
                </c:pt>
                <c:pt idx="4">
                  <c:v>1559</c:v>
                </c:pt>
                <c:pt idx="5">
                  <c:v>1775</c:v>
                </c:pt>
                <c:pt idx="6">
                  <c:v>2577</c:v>
                </c:pt>
                <c:pt idx="7">
                  <c:v>2635</c:v>
                </c:pt>
                <c:pt idx="8">
                  <c:v>3153</c:v>
                </c:pt>
                <c:pt idx="9">
                  <c:v>1569</c:v>
                </c:pt>
                <c:pt idx="10">
                  <c:v>1148</c:v>
                </c:pt>
                <c:pt idx="11">
                  <c:v>1175</c:v>
                </c:pt>
                <c:pt idx="12">
                  <c:v>1092</c:v>
                </c:pt>
                <c:pt idx="13">
                  <c:v>1145</c:v>
                </c:pt>
                <c:pt idx="14">
                  <c:v>1103</c:v>
                </c:pt>
                <c:pt idx="15">
                  <c:v>1267</c:v>
                </c:pt>
                <c:pt idx="16">
                  <c:v>1132</c:v>
                </c:pt>
                <c:pt idx="17">
                  <c:v>1116</c:v>
                </c:pt>
              </c:numCache>
            </c:numRef>
          </c:val>
          <c:extLst>
            <c:ext xmlns:c16="http://schemas.microsoft.com/office/drawing/2014/chart" uri="{C3380CC4-5D6E-409C-BE32-E72D297353CC}">
              <c16:uniqueId val="{00000002-6AC6-4ACA-8E8C-13604F64DA0F}"/>
            </c:ext>
          </c:extLst>
        </c:ser>
        <c:ser>
          <c:idx val="3"/>
          <c:order val="3"/>
          <c:tx>
            <c:strRef>
              <c:f>'6.5a,b'!$E$4</c:f>
              <c:strCache>
                <c:ptCount val="1"/>
                <c:pt idx="0">
                  <c:v>&lt;= 600 cc</c:v>
                </c:pt>
              </c:strCache>
            </c:strRef>
          </c:tx>
          <c:spPr>
            <a:solidFill>
              <a:srgbClr val="B3B8BA"/>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'6.5a,b'!$E$5:$E$22</c:f>
              <c:numCache>
                <c:formatCode>General</c:formatCode>
                <c:ptCount val="18"/>
                <c:pt idx="0">
                  <c:v>791</c:v>
                </c:pt>
                <c:pt idx="1">
                  <c:v>783</c:v>
                </c:pt>
                <c:pt idx="2">
                  <c:v>819</c:v>
                </c:pt>
                <c:pt idx="3">
                  <c:v>851</c:v>
                </c:pt>
                <c:pt idx="4">
                  <c:v>851</c:v>
                </c:pt>
                <c:pt idx="5">
                  <c:v>978</c:v>
                </c:pt>
                <c:pt idx="6">
                  <c:v>1171</c:v>
                </c:pt>
                <c:pt idx="7">
                  <c:v>1252</c:v>
                </c:pt>
                <c:pt idx="8">
                  <c:v>1316</c:v>
                </c:pt>
                <c:pt idx="9">
                  <c:v>900</c:v>
                </c:pt>
                <c:pt idx="10">
                  <c:v>767</c:v>
                </c:pt>
                <c:pt idx="11">
                  <c:v>711</c:v>
                </c:pt>
                <c:pt idx="12">
                  <c:v>858</c:v>
                </c:pt>
                <c:pt idx="13">
                  <c:v>1017</c:v>
                </c:pt>
                <c:pt idx="14">
                  <c:v>1361</c:v>
                </c:pt>
                <c:pt idx="15">
                  <c:v>1712</c:v>
                </c:pt>
                <c:pt idx="16">
                  <c:v>1916</c:v>
                </c:pt>
                <c:pt idx="17">
                  <c:v>2061</c:v>
                </c:pt>
              </c:numCache>
            </c:numRef>
          </c:val>
          <c:extLst>
            <c:ext xmlns:c16="http://schemas.microsoft.com/office/drawing/2014/chart" uri="{C3380CC4-5D6E-409C-BE32-E72D297353CC}">
              <c16:uniqueId val="{00000003-6AC6-4ACA-8E8C-13604F64DA0F}"/>
            </c:ext>
          </c:extLst>
        </c:ser>
        <c:ser>
          <c:idx val="4"/>
          <c:order val="4"/>
          <c:tx>
            <c:strRef>
              <c:f>'6.5a,b'!$F$4</c:f>
              <c:strCache>
                <c:ptCount val="1"/>
                <c:pt idx="0">
                  <c:v>&lt;= 1000 cc</c:v>
                </c:pt>
              </c:strCache>
            </c:strRef>
          </c:tx>
          <c:spPr>
            <a:solidFill>
              <a:srgbClr val="7F878A"/>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'6.5a,b'!$F$5:$F$22</c:f>
              <c:numCache>
                <c:formatCode>General</c:formatCode>
                <c:ptCount val="18"/>
                <c:pt idx="0">
                  <c:v>1134</c:v>
                </c:pt>
                <c:pt idx="1">
                  <c:v>1116</c:v>
                </c:pt>
                <c:pt idx="2">
                  <c:v>1185</c:v>
                </c:pt>
                <c:pt idx="3">
                  <c:v>1415</c:v>
                </c:pt>
                <c:pt idx="4">
                  <c:v>1738</c:v>
                </c:pt>
                <c:pt idx="5">
                  <c:v>1963</c:v>
                </c:pt>
                <c:pt idx="6">
                  <c:v>2516</c:v>
                </c:pt>
                <c:pt idx="7">
                  <c:v>2965</c:v>
                </c:pt>
                <c:pt idx="8">
                  <c:v>2746</c:v>
                </c:pt>
                <c:pt idx="9">
                  <c:v>2051</c:v>
                </c:pt>
                <c:pt idx="10">
                  <c:v>1613</c:v>
                </c:pt>
                <c:pt idx="11">
                  <c:v>1363</c:v>
                </c:pt>
                <c:pt idx="12">
                  <c:v>1640</c:v>
                </c:pt>
                <c:pt idx="13">
                  <c:v>1845</c:v>
                </c:pt>
                <c:pt idx="14">
                  <c:v>2343</c:v>
                </c:pt>
                <c:pt idx="15">
                  <c:v>2553</c:v>
                </c:pt>
                <c:pt idx="16">
                  <c:v>2671</c:v>
                </c:pt>
                <c:pt idx="17">
                  <c:v>2519</c:v>
                </c:pt>
              </c:numCache>
            </c:numRef>
          </c:val>
          <c:extLst>
            <c:ext xmlns:c16="http://schemas.microsoft.com/office/drawing/2014/chart" uri="{C3380CC4-5D6E-409C-BE32-E72D297353CC}">
              <c16:uniqueId val="{00000004-6AC6-4ACA-8E8C-13604F64DA0F}"/>
            </c:ext>
          </c:extLst>
        </c:ser>
        <c:ser>
          <c:idx val="6"/>
          <c:order val="5"/>
          <c:tx>
            <c:strRef>
              <c:f>'6.5a,b'!$G$4</c:f>
              <c:strCache>
                <c:ptCount val="1"/>
                <c:pt idx="0">
                  <c:v> &gt; 1000 cc</c:v>
                </c:pt>
              </c:strCache>
            </c:strRef>
          </c:tx>
          <c:spPr>
            <a:solidFill>
              <a:schemeClr val="bg1">
                <a:lumMod val="25000"/>
              </a:schemeClr>
            </a:solidFill>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'6.5a,b'!$G$5:$G$22</c:f>
              <c:numCache>
                <c:formatCode>General</c:formatCode>
                <c:ptCount val="18"/>
                <c:pt idx="0">
                  <c:v>823</c:v>
                </c:pt>
                <c:pt idx="1">
                  <c:v>942</c:v>
                </c:pt>
                <c:pt idx="2">
                  <c:v>954</c:v>
                </c:pt>
                <c:pt idx="3">
                  <c:v>1079</c:v>
                </c:pt>
                <c:pt idx="4">
                  <c:v>1199</c:v>
                </c:pt>
                <c:pt idx="5">
                  <c:v>1494</c:v>
                </c:pt>
                <c:pt idx="6">
                  <c:v>1818</c:v>
                </c:pt>
                <c:pt idx="7">
                  <c:v>2342</c:v>
                </c:pt>
                <c:pt idx="8">
                  <c:v>2165</c:v>
                </c:pt>
                <c:pt idx="9">
                  <c:v>1855</c:v>
                </c:pt>
                <c:pt idx="10">
                  <c:v>1526</c:v>
                </c:pt>
                <c:pt idx="11">
                  <c:v>1314</c:v>
                </c:pt>
                <c:pt idx="12">
                  <c:v>1284</c:v>
                </c:pt>
                <c:pt idx="13">
                  <c:v>1419</c:v>
                </c:pt>
                <c:pt idx="14">
                  <c:v>1557</c:v>
                </c:pt>
                <c:pt idx="15">
                  <c:v>1653</c:v>
                </c:pt>
                <c:pt idx="16">
                  <c:v>1757</c:v>
                </c:pt>
                <c:pt idx="17">
                  <c:v>1900</c:v>
                </c:pt>
              </c:numCache>
            </c:numRef>
          </c:val>
          <c:extLst>
            <c:ext xmlns:c16="http://schemas.microsoft.com/office/drawing/2014/chart" uri="{C3380CC4-5D6E-409C-BE32-E72D297353CC}">
              <c16:uniqueId val="{00000005-6AC6-4ACA-8E8C-13604F64DA0F}"/>
            </c:ext>
          </c:extLst>
        </c:ser>
        <c:dLbls>
          <c:showLegendKey val="0"/>
          <c:showVal val="0"/>
          <c:showCatName val="0"/>
          <c:showSerName val="0"/>
          <c:showPercent val="0"/>
          <c:showBubbleSize val="0"/>
        </c:dLbls>
        <c:gapWidth val="150"/>
        <c:overlap val="100"/>
        <c:axId val="164068352"/>
        <c:axId val="164102912"/>
      </c:barChart>
      <c:catAx>
        <c:axId val="16406835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102912"/>
        <c:crosses val="autoZero"/>
        <c:auto val="1"/>
        <c:lblAlgn val="ctr"/>
        <c:lblOffset val="100"/>
        <c:tickLblSkip val="2"/>
        <c:tickMarkSkip val="1"/>
        <c:noMultiLvlLbl val="0"/>
      </c:catAx>
      <c:valAx>
        <c:axId val="164102912"/>
        <c:scaling>
          <c:orientation val="minMax"/>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068352"/>
        <c:crosses val="autoZero"/>
        <c:crossBetween val="between"/>
      </c:valAx>
      <c:spPr>
        <a:solidFill>
          <a:srgbClr val="FFFFFF"/>
        </a:solidFill>
        <a:ln w="25400">
          <a:noFill/>
        </a:ln>
      </c:spPr>
    </c:plotArea>
    <c:legend>
      <c:legendPos val="b"/>
      <c:layout>
        <c:manualLayout>
          <c:xMode val="edge"/>
          <c:yMode val="edge"/>
          <c:x val="0.14077777777777778"/>
          <c:y val="0.87065879629630316"/>
          <c:w val="0.85922222222222222"/>
          <c:h val="8.0796759259259568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Used </a:t>
            </a:r>
            <a:r>
              <a:rPr lang="en-NZ" sz="900" b="1" i="0" u="none" strike="noStrike" baseline="0"/>
              <a:t>motorcycles entering the fleet</a:t>
            </a:r>
            <a:endParaRPr lang="en-NZ" sz="900"/>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1791666666666668"/>
          <c:w val="0.8534330555555556"/>
          <c:h val="0.66981944444445274"/>
        </c:manualLayout>
      </c:layout>
      <c:barChart>
        <c:barDir val="col"/>
        <c:grouping val="percentStacked"/>
        <c:varyColors val="0"/>
        <c:ser>
          <c:idx val="0"/>
          <c:order val="0"/>
          <c:tx>
            <c:strRef>
              <c:f>'6.5a,b'!$H$4</c:f>
              <c:strCache>
                <c:ptCount val="1"/>
                <c:pt idx="0">
                  <c:v>&lt;= 60 cc</c:v>
                </c:pt>
              </c:strCache>
            </c:strRef>
          </c:tx>
          <c:spPr>
            <a:solidFill>
              <a:srgbClr val="AADDFA">
                <a:alpha val="70196"/>
              </a:srgbClr>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'6.5a,b'!$H$5:$H$22</c:f>
              <c:numCache>
                <c:formatCode>General</c:formatCode>
                <c:ptCount val="18"/>
                <c:pt idx="0">
                  <c:v>752</c:v>
                </c:pt>
                <c:pt idx="1">
                  <c:v>760</c:v>
                </c:pt>
                <c:pt idx="2">
                  <c:v>821</c:v>
                </c:pt>
                <c:pt idx="3">
                  <c:v>943</c:v>
                </c:pt>
                <c:pt idx="4">
                  <c:v>801</c:v>
                </c:pt>
                <c:pt idx="5">
                  <c:v>886</c:v>
                </c:pt>
                <c:pt idx="6">
                  <c:v>1089</c:v>
                </c:pt>
                <c:pt idx="7">
                  <c:v>999</c:v>
                </c:pt>
                <c:pt idx="8">
                  <c:v>1316</c:v>
                </c:pt>
                <c:pt idx="9">
                  <c:v>1061</c:v>
                </c:pt>
                <c:pt idx="10">
                  <c:v>1046</c:v>
                </c:pt>
                <c:pt idx="11">
                  <c:v>966</c:v>
                </c:pt>
                <c:pt idx="12">
                  <c:v>532</c:v>
                </c:pt>
                <c:pt idx="13">
                  <c:v>704</c:v>
                </c:pt>
                <c:pt idx="14">
                  <c:v>861</c:v>
                </c:pt>
                <c:pt idx="15">
                  <c:v>790</c:v>
                </c:pt>
                <c:pt idx="16">
                  <c:v>782</c:v>
                </c:pt>
                <c:pt idx="17">
                  <c:v>710</c:v>
                </c:pt>
              </c:numCache>
            </c:numRef>
          </c:val>
          <c:extLst>
            <c:ext xmlns:c16="http://schemas.microsoft.com/office/drawing/2014/chart" uri="{C3380CC4-5D6E-409C-BE32-E72D297353CC}">
              <c16:uniqueId val="{00000000-DCC3-4625-B634-03B270EBEADE}"/>
            </c:ext>
          </c:extLst>
        </c:ser>
        <c:ser>
          <c:idx val="1"/>
          <c:order val="1"/>
          <c:tx>
            <c:strRef>
              <c:f>'6.5a,b'!$I$4</c:f>
              <c:strCache>
                <c:ptCount val="1"/>
                <c:pt idx="0">
                  <c:v>&lt;= 100 cc</c:v>
                </c:pt>
              </c:strCache>
            </c:strRef>
          </c:tx>
          <c:spPr>
            <a:solidFill>
              <a:srgbClr val="75CBF6"/>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'6.5a,b'!$I$5:$I$22</c:f>
              <c:numCache>
                <c:formatCode>General</c:formatCode>
                <c:ptCount val="18"/>
                <c:pt idx="0">
                  <c:v>35</c:v>
                </c:pt>
                <c:pt idx="1">
                  <c:v>55</c:v>
                </c:pt>
                <c:pt idx="2">
                  <c:v>58</c:v>
                </c:pt>
                <c:pt idx="3">
                  <c:v>54</c:v>
                </c:pt>
                <c:pt idx="4">
                  <c:v>35</c:v>
                </c:pt>
                <c:pt idx="5">
                  <c:v>52</c:v>
                </c:pt>
                <c:pt idx="6">
                  <c:v>58</c:v>
                </c:pt>
                <c:pt idx="7">
                  <c:v>52</c:v>
                </c:pt>
                <c:pt idx="8">
                  <c:v>41</c:v>
                </c:pt>
                <c:pt idx="9">
                  <c:v>52</c:v>
                </c:pt>
                <c:pt idx="10">
                  <c:v>64</c:v>
                </c:pt>
                <c:pt idx="11">
                  <c:v>70</c:v>
                </c:pt>
                <c:pt idx="12">
                  <c:v>93</c:v>
                </c:pt>
                <c:pt idx="13">
                  <c:v>49</c:v>
                </c:pt>
                <c:pt idx="14">
                  <c:v>54</c:v>
                </c:pt>
                <c:pt idx="15">
                  <c:v>50</c:v>
                </c:pt>
                <c:pt idx="16">
                  <c:v>53</c:v>
                </c:pt>
                <c:pt idx="17">
                  <c:v>54</c:v>
                </c:pt>
              </c:numCache>
            </c:numRef>
          </c:val>
          <c:extLst>
            <c:ext xmlns:c16="http://schemas.microsoft.com/office/drawing/2014/chart" uri="{C3380CC4-5D6E-409C-BE32-E72D297353CC}">
              <c16:uniqueId val="{00000001-DCC3-4625-B634-03B270EBEADE}"/>
            </c:ext>
          </c:extLst>
        </c:ser>
        <c:ser>
          <c:idx val="2"/>
          <c:order val="2"/>
          <c:tx>
            <c:strRef>
              <c:f>'6.5a,b'!$J$4</c:f>
              <c:strCache>
                <c:ptCount val="1"/>
                <c:pt idx="0">
                  <c:v>&lt;= 250 cc</c:v>
                </c:pt>
              </c:strCache>
            </c:strRef>
          </c:tx>
          <c:spPr>
            <a:solidFill>
              <a:srgbClr val="22B0F1"/>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'6.5a,b'!$J$5:$J$22</c:f>
              <c:numCache>
                <c:formatCode>General</c:formatCode>
                <c:ptCount val="18"/>
                <c:pt idx="0">
                  <c:v>531</c:v>
                </c:pt>
                <c:pt idx="1">
                  <c:v>520</c:v>
                </c:pt>
                <c:pt idx="2">
                  <c:v>551</c:v>
                </c:pt>
                <c:pt idx="3">
                  <c:v>542</c:v>
                </c:pt>
                <c:pt idx="4">
                  <c:v>544</c:v>
                </c:pt>
                <c:pt idx="5">
                  <c:v>687</c:v>
                </c:pt>
                <c:pt idx="6">
                  <c:v>834</c:v>
                </c:pt>
                <c:pt idx="7">
                  <c:v>927</c:v>
                </c:pt>
                <c:pt idx="8">
                  <c:v>926</c:v>
                </c:pt>
                <c:pt idx="9">
                  <c:v>533</c:v>
                </c:pt>
                <c:pt idx="10">
                  <c:v>340</c:v>
                </c:pt>
                <c:pt idx="11">
                  <c:v>335</c:v>
                </c:pt>
                <c:pt idx="12">
                  <c:v>269</c:v>
                </c:pt>
                <c:pt idx="13">
                  <c:v>237</c:v>
                </c:pt>
                <c:pt idx="14">
                  <c:v>258</c:v>
                </c:pt>
                <c:pt idx="15">
                  <c:v>247</c:v>
                </c:pt>
                <c:pt idx="16">
                  <c:v>255</c:v>
                </c:pt>
                <c:pt idx="17">
                  <c:v>286</c:v>
                </c:pt>
              </c:numCache>
            </c:numRef>
          </c:val>
          <c:extLst>
            <c:ext xmlns:c16="http://schemas.microsoft.com/office/drawing/2014/chart" uri="{C3380CC4-5D6E-409C-BE32-E72D297353CC}">
              <c16:uniqueId val="{00000002-DCC3-4625-B634-03B270EBEADE}"/>
            </c:ext>
          </c:extLst>
        </c:ser>
        <c:ser>
          <c:idx val="3"/>
          <c:order val="3"/>
          <c:tx>
            <c:strRef>
              <c:f>'6.5a,b'!$K$4</c:f>
              <c:strCache>
                <c:ptCount val="1"/>
                <c:pt idx="0">
                  <c:v>&lt;= 600 cc</c:v>
                </c:pt>
              </c:strCache>
            </c:strRef>
          </c:tx>
          <c:spPr>
            <a:solidFill>
              <a:srgbClr val="B3B8BA"/>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'6.5a,b'!$K$5:$K$22</c:f>
              <c:numCache>
                <c:formatCode>General</c:formatCode>
                <c:ptCount val="18"/>
                <c:pt idx="0">
                  <c:v>350</c:v>
                </c:pt>
                <c:pt idx="1">
                  <c:v>371</c:v>
                </c:pt>
                <c:pt idx="2">
                  <c:v>378</c:v>
                </c:pt>
                <c:pt idx="3">
                  <c:v>410</c:v>
                </c:pt>
                <c:pt idx="4">
                  <c:v>498</c:v>
                </c:pt>
                <c:pt idx="5">
                  <c:v>477</c:v>
                </c:pt>
                <c:pt idx="6">
                  <c:v>600</c:v>
                </c:pt>
                <c:pt idx="7">
                  <c:v>414</c:v>
                </c:pt>
                <c:pt idx="8">
                  <c:v>459</c:v>
                </c:pt>
                <c:pt idx="9">
                  <c:v>527</c:v>
                </c:pt>
                <c:pt idx="10">
                  <c:v>428</c:v>
                </c:pt>
                <c:pt idx="11">
                  <c:v>368</c:v>
                </c:pt>
                <c:pt idx="12">
                  <c:v>427</c:v>
                </c:pt>
                <c:pt idx="13">
                  <c:v>491</c:v>
                </c:pt>
                <c:pt idx="14">
                  <c:v>577</c:v>
                </c:pt>
                <c:pt idx="15">
                  <c:v>635</c:v>
                </c:pt>
                <c:pt idx="16">
                  <c:v>607</c:v>
                </c:pt>
                <c:pt idx="17">
                  <c:v>640</c:v>
                </c:pt>
              </c:numCache>
            </c:numRef>
          </c:val>
          <c:extLst>
            <c:ext xmlns:c16="http://schemas.microsoft.com/office/drawing/2014/chart" uri="{C3380CC4-5D6E-409C-BE32-E72D297353CC}">
              <c16:uniqueId val="{00000003-DCC3-4625-B634-03B270EBEADE}"/>
            </c:ext>
          </c:extLst>
        </c:ser>
        <c:ser>
          <c:idx val="4"/>
          <c:order val="4"/>
          <c:tx>
            <c:strRef>
              <c:f>'6.5a,b'!$L$4</c:f>
              <c:strCache>
                <c:ptCount val="1"/>
                <c:pt idx="0">
                  <c:v>&lt;= 1000 cc</c:v>
                </c:pt>
              </c:strCache>
            </c:strRef>
          </c:tx>
          <c:spPr>
            <a:solidFill>
              <a:srgbClr val="7F878A"/>
            </a:solidFill>
            <a:ln w="25400">
              <a:noFill/>
            </a:ln>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'6.5a,b'!$L$5:$L$22</c:f>
              <c:numCache>
                <c:formatCode>General</c:formatCode>
                <c:ptCount val="18"/>
                <c:pt idx="0">
                  <c:v>414</c:v>
                </c:pt>
                <c:pt idx="1">
                  <c:v>395</c:v>
                </c:pt>
                <c:pt idx="2">
                  <c:v>522</c:v>
                </c:pt>
                <c:pt idx="3">
                  <c:v>647</c:v>
                </c:pt>
                <c:pt idx="4">
                  <c:v>847</c:v>
                </c:pt>
                <c:pt idx="5">
                  <c:v>979</c:v>
                </c:pt>
                <c:pt idx="6">
                  <c:v>1026</c:v>
                </c:pt>
                <c:pt idx="7">
                  <c:v>1154</c:v>
                </c:pt>
                <c:pt idx="8">
                  <c:v>1219</c:v>
                </c:pt>
                <c:pt idx="9">
                  <c:v>769</c:v>
                </c:pt>
                <c:pt idx="10">
                  <c:v>666</c:v>
                </c:pt>
                <c:pt idx="11">
                  <c:v>473</c:v>
                </c:pt>
                <c:pt idx="12">
                  <c:v>469</c:v>
                </c:pt>
                <c:pt idx="13">
                  <c:v>581</c:v>
                </c:pt>
                <c:pt idx="14">
                  <c:v>684</c:v>
                </c:pt>
                <c:pt idx="15">
                  <c:v>826</c:v>
                </c:pt>
                <c:pt idx="16">
                  <c:v>833</c:v>
                </c:pt>
                <c:pt idx="17">
                  <c:v>899</c:v>
                </c:pt>
              </c:numCache>
            </c:numRef>
          </c:val>
          <c:extLst>
            <c:ext xmlns:c16="http://schemas.microsoft.com/office/drawing/2014/chart" uri="{C3380CC4-5D6E-409C-BE32-E72D297353CC}">
              <c16:uniqueId val="{00000004-DCC3-4625-B634-03B270EBEADE}"/>
            </c:ext>
          </c:extLst>
        </c:ser>
        <c:ser>
          <c:idx val="6"/>
          <c:order val="5"/>
          <c:tx>
            <c:strRef>
              <c:f>'6.5a,b'!$M$4</c:f>
              <c:strCache>
                <c:ptCount val="1"/>
                <c:pt idx="0">
                  <c:v> &gt; 1000 cc</c:v>
                </c:pt>
              </c:strCache>
            </c:strRef>
          </c:tx>
          <c:spPr>
            <a:solidFill>
              <a:schemeClr val="bg1">
                <a:lumMod val="25000"/>
              </a:schemeClr>
            </a:solidFill>
          </c:spPr>
          <c:invertIfNegative val="0"/>
          <c:cat>
            <c:numRef>
              <c:f>'6.4a,b'!$A$3:$A$22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'6.5a,b'!$M$5:$M$22</c:f>
              <c:numCache>
                <c:formatCode>General</c:formatCode>
                <c:ptCount val="18"/>
                <c:pt idx="0">
                  <c:v>168</c:v>
                </c:pt>
                <c:pt idx="1">
                  <c:v>177</c:v>
                </c:pt>
                <c:pt idx="2">
                  <c:v>252</c:v>
                </c:pt>
                <c:pt idx="3">
                  <c:v>386</c:v>
                </c:pt>
                <c:pt idx="4">
                  <c:v>476</c:v>
                </c:pt>
                <c:pt idx="5">
                  <c:v>814</c:v>
                </c:pt>
                <c:pt idx="6">
                  <c:v>987</c:v>
                </c:pt>
                <c:pt idx="7">
                  <c:v>1164</c:v>
                </c:pt>
                <c:pt idx="8">
                  <c:v>1323</c:v>
                </c:pt>
                <c:pt idx="9">
                  <c:v>684</c:v>
                </c:pt>
                <c:pt idx="10">
                  <c:v>687</c:v>
                </c:pt>
                <c:pt idx="11">
                  <c:v>657</c:v>
                </c:pt>
                <c:pt idx="12">
                  <c:v>718</c:v>
                </c:pt>
                <c:pt idx="13">
                  <c:v>836</c:v>
                </c:pt>
                <c:pt idx="14">
                  <c:v>988</c:v>
                </c:pt>
                <c:pt idx="15">
                  <c:v>1259</c:v>
                </c:pt>
                <c:pt idx="16">
                  <c:v>1138</c:v>
                </c:pt>
                <c:pt idx="17">
                  <c:v>1572</c:v>
                </c:pt>
              </c:numCache>
            </c:numRef>
          </c:val>
          <c:extLst>
            <c:ext xmlns:c16="http://schemas.microsoft.com/office/drawing/2014/chart" uri="{C3380CC4-5D6E-409C-BE32-E72D297353CC}">
              <c16:uniqueId val="{00000005-DCC3-4625-B634-03B270EBEADE}"/>
            </c:ext>
          </c:extLst>
        </c:ser>
        <c:dLbls>
          <c:showLegendKey val="0"/>
          <c:showVal val="0"/>
          <c:showCatName val="0"/>
          <c:showSerName val="0"/>
          <c:showPercent val="0"/>
          <c:showBubbleSize val="0"/>
        </c:dLbls>
        <c:gapWidth val="150"/>
        <c:overlap val="100"/>
        <c:axId val="164168832"/>
        <c:axId val="164170368"/>
      </c:barChart>
      <c:catAx>
        <c:axId val="16416883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170368"/>
        <c:crosses val="autoZero"/>
        <c:auto val="1"/>
        <c:lblAlgn val="ctr"/>
        <c:lblOffset val="100"/>
        <c:tickLblSkip val="2"/>
        <c:tickMarkSkip val="1"/>
        <c:noMultiLvlLbl val="0"/>
      </c:catAx>
      <c:valAx>
        <c:axId val="164170368"/>
        <c:scaling>
          <c:orientation val="minMax"/>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4168832"/>
        <c:crosses val="autoZero"/>
        <c:crossBetween val="between"/>
      </c:valAx>
      <c:spPr>
        <a:solidFill>
          <a:srgbClr val="FFFFFF"/>
        </a:solidFill>
        <a:ln w="25400">
          <a:noFill/>
        </a:ln>
      </c:spPr>
    </c:plotArea>
    <c:legend>
      <c:legendPos val="b"/>
      <c:layout>
        <c:manualLayout>
          <c:xMode val="edge"/>
          <c:yMode val="edge"/>
          <c:x val="0.14077777777777778"/>
          <c:y val="0.87065879629630361"/>
          <c:w val="0.85922222222222222"/>
          <c:h val="8.0796759259259568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LPV entering the fleet in 2017 were</a:t>
            </a:r>
            <a:r>
              <a:rPr lang="en-NZ" sz="1000" baseline="0"/>
              <a:t> manufactured</a:t>
            </a:r>
            <a:endParaRPr lang="en-NZ" sz="1000"/>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57"/>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0-DDA0-4379-ACEC-DF5F7D30CCA9}"/>
              </c:ext>
            </c:extLst>
          </c:dPt>
          <c:dPt>
            <c:idx val="1"/>
            <c:bubble3D val="0"/>
            <c:spPr>
              <a:solidFill>
                <a:srgbClr val="6BB6D2"/>
              </a:solidFill>
              <a:ln w="9525">
                <a:noFill/>
              </a:ln>
            </c:spPr>
            <c:extLst>
              <c:ext xmlns:c16="http://schemas.microsoft.com/office/drawing/2014/chart" uri="{C3380CC4-5D6E-409C-BE32-E72D297353CC}">
                <c16:uniqueId val="{00000001-DDA0-4379-ACEC-DF5F7D30CCA9}"/>
              </c:ext>
            </c:extLst>
          </c:dPt>
          <c:dPt>
            <c:idx val="2"/>
            <c:bubble3D val="0"/>
            <c:spPr>
              <a:solidFill>
                <a:srgbClr val="0093D3">
                  <a:alpha val="23000"/>
                </a:srgbClr>
              </a:solidFill>
              <a:ln w="9525">
                <a:noFill/>
              </a:ln>
            </c:spPr>
            <c:extLst>
              <c:ext xmlns:c16="http://schemas.microsoft.com/office/drawing/2014/chart" uri="{C3380CC4-5D6E-409C-BE32-E72D297353CC}">
                <c16:uniqueId val="{00000002-DDA0-4379-ACEC-DF5F7D30CCA9}"/>
              </c:ext>
            </c:extLst>
          </c:dPt>
          <c:dPt>
            <c:idx val="3"/>
            <c:bubble3D val="0"/>
            <c:spPr>
              <a:solidFill>
                <a:srgbClr val="BDC1C1"/>
              </a:solidFill>
              <a:ln w="9525">
                <a:noFill/>
              </a:ln>
            </c:spPr>
            <c:extLst>
              <c:ext xmlns:c16="http://schemas.microsoft.com/office/drawing/2014/chart" uri="{C3380CC4-5D6E-409C-BE32-E72D297353CC}">
                <c16:uniqueId val="{00000003-DDA0-4379-ACEC-DF5F7D30CCA9}"/>
              </c:ext>
            </c:extLst>
          </c:dPt>
          <c:dPt>
            <c:idx val="4"/>
            <c:bubble3D val="0"/>
            <c:spPr>
              <a:solidFill>
                <a:srgbClr val="202222"/>
              </a:solidFill>
              <a:ln w="9525">
                <a:noFill/>
              </a:ln>
            </c:spPr>
            <c:extLst>
              <c:ext xmlns:c16="http://schemas.microsoft.com/office/drawing/2014/chart" uri="{C3380CC4-5D6E-409C-BE32-E72D297353CC}">
                <c16:uniqueId val="{00000004-DDA0-4379-ACEC-DF5F7D30CCA9}"/>
              </c:ext>
            </c:extLst>
          </c:dPt>
          <c:dPt>
            <c:idx val="5"/>
            <c:bubble3D val="0"/>
            <c:spPr>
              <a:solidFill>
                <a:srgbClr val="0093D3"/>
              </a:solidFill>
              <a:ln w="9525">
                <a:noFill/>
              </a:ln>
            </c:spPr>
            <c:extLst>
              <c:ext xmlns:c16="http://schemas.microsoft.com/office/drawing/2014/chart" uri="{C3380CC4-5D6E-409C-BE32-E72D297353CC}">
                <c16:uniqueId val="{00000005-DDA0-4379-ACEC-DF5F7D30CCA9}"/>
              </c:ext>
            </c:extLst>
          </c:dPt>
          <c:dPt>
            <c:idx val="6"/>
            <c:bubble3D val="0"/>
            <c:spPr>
              <a:solidFill>
                <a:srgbClr val="006087"/>
              </a:solidFill>
              <a:ln w="9525">
                <a:noFill/>
              </a:ln>
            </c:spPr>
            <c:extLst>
              <c:ext xmlns:c16="http://schemas.microsoft.com/office/drawing/2014/chart" uri="{C3380CC4-5D6E-409C-BE32-E72D297353CC}">
                <c16:uniqueId val="{00000006-DDA0-4379-ACEC-DF5F7D30CCA9}"/>
              </c:ext>
            </c:extLst>
          </c:dPt>
          <c:dPt>
            <c:idx val="7"/>
            <c:bubble3D val="0"/>
            <c:spPr>
              <a:solidFill>
                <a:srgbClr val="5B7686"/>
              </a:solidFill>
              <a:ln w="9525">
                <a:noFill/>
              </a:ln>
            </c:spPr>
            <c:extLst>
              <c:ext xmlns:c16="http://schemas.microsoft.com/office/drawing/2014/chart" uri="{C3380CC4-5D6E-409C-BE32-E72D297353CC}">
                <c16:uniqueId val="{00000007-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'6.7a'!$C$57:$J$57</c:f>
              <c:numCache>
                <c:formatCode>General</c:formatCode>
                <c:ptCount val="8"/>
                <c:pt idx="0">
                  <c:v>32971</c:v>
                </c:pt>
                <c:pt idx="1">
                  <c:v>73533</c:v>
                </c:pt>
                <c:pt idx="2">
                  <c:v>4517</c:v>
                </c:pt>
                <c:pt idx="3">
                  <c:v>263</c:v>
                </c:pt>
                <c:pt idx="4">
                  <c:v>24946</c:v>
                </c:pt>
                <c:pt idx="5">
                  <c:v>142468</c:v>
                </c:pt>
                <c:pt idx="6">
                  <c:v>980</c:v>
                </c:pt>
                <c:pt idx="7">
                  <c:v>10</c:v>
                </c:pt>
              </c:numCache>
            </c:numRef>
          </c:val>
          <c:extLst>
            <c:ext xmlns:c16="http://schemas.microsoft.com/office/drawing/2014/chart" uri="{C3380CC4-5D6E-409C-BE32-E72D297353CC}">
              <c16:uniqueId val="{00000008-DDA0-4379-ACEC-DF5F7D30CCA9}"/>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9-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'6.7a'!$D$22</c:f>
              <c:numCache>
                <c:formatCode>General</c:formatCode>
                <c:ptCount val="1"/>
                <c:pt idx="0">
                  <c:v>8409</c:v>
                </c:pt>
              </c:numCache>
            </c:numRef>
          </c:val>
          <c:extLst>
            <c:ext xmlns:c16="http://schemas.microsoft.com/office/drawing/2014/chart" uri="{C3380CC4-5D6E-409C-BE32-E72D297353CC}">
              <c16:uniqueId val="{0000000A-DDA0-4379-ACEC-DF5F7D30CCA9}"/>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B-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'6.7a'!$E$22</c:f>
              <c:numCache>
                <c:formatCode>General</c:formatCode>
                <c:ptCount val="1"/>
                <c:pt idx="0">
                  <c:v>817</c:v>
                </c:pt>
              </c:numCache>
            </c:numRef>
          </c:val>
          <c:extLst>
            <c:ext xmlns:c16="http://schemas.microsoft.com/office/drawing/2014/chart" uri="{C3380CC4-5D6E-409C-BE32-E72D297353CC}">
              <c16:uniqueId val="{0000000C-DDA0-4379-ACEC-DF5F7D30CCA9}"/>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D-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'6.7a'!$F$22</c:f>
              <c:numCache>
                <c:formatCode>General</c:formatCode>
                <c:ptCount val="1"/>
                <c:pt idx="0">
                  <c:v>194</c:v>
                </c:pt>
              </c:numCache>
            </c:numRef>
          </c:val>
          <c:extLst>
            <c:ext xmlns:c16="http://schemas.microsoft.com/office/drawing/2014/chart" uri="{C3380CC4-5D6E-409C-BE32-E72D297353CC}">
              <c16:uniqueId val="{0000000E-DDA0-4379-ACEC-DF5F7D30CCA9}"/>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F-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'6.7a'!$G$22</c:f>
              <c:numCache>
                <c:formatCode>General</c:formatCode>
                <c:ptCount val="1"/>
                <c:pt idx="0">
                  <c:v>87</c:v>
                </c:pt>
              </c:numCache>
            </c:numRef>
          </c:val>
          <c:extLst>
            <c:ext xmlns:c16="http://schemas.microsoft.com/office/drawing/2014/chart" uri="{C3380CC4-5D6E-409C-BE32-E72D297353CC}">
              <c16:uniqueId val="{00000010-DDA0-4379-ACEC-DF5F7D30CCA9}"/>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1-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'6.7a'!$H$22</c:f>
              <c:numCache>
                <c:formatCode>General</c:formatCode>
                <c:ptCount val="1"/>
                <c:pt idx="0">
                  <c:v>4738</c:v>
                </c:pt>
              </c:numCache>
            </c:numRef>
          </c:val>
          <c:extLst>
            <c:ext xmlns:c16="http://schemas.microsoft.com/office/drawing/2014/chart" uri="{C3380CC4-5D6E-409C-BE32-E72D297353CC}">
              <c16:uniqueId val="{00000012-DDA0-4379-ACEC-DF5F7D30CCA9}"/>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3-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'6.7a'!$I$22</c:f>
              <c:numCache>
                <c:formatCode>General</c:formatCode>
                <c:ptCount val="1"/>
                <c:pt idx="0">
                  <c:v>34</c:v>
                </c:pt>
              </c:numCache>
            </c:numRef>
          </c:val>
          <c:extLst>
            <c:ext xmlns:c16="http://schemas.microsoft.com/office/drawing/2014/chart" uri="{C3380CC4-5D6E-409C-BE32-E72D297353CC}">
              <c16:uniqueId val="{00000014-DDA0-4379-ACEC-DF5F7D30CCA9}"/>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DDA0-4379-ACEC-DF5F7D30CCA9}"/>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16-DDA0-4379-ACEC-DF5F7D30CCA9}"/>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17-DDA0-4379-ACEC-DF5F7D30CCA9}"/>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18-DDA0-4379-ACEC-DF5F7D30CCA9}"/>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19-DDA0-4379-ACEC-DF5F7D30CCA9}"/>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1A-DDA0-4379-ACEC-DF5F7D30CCA9}"/>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1B-DDA0-4379-ACEC-DF5F7D30CCA9}"/>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'6.7a'!$C$22:$J$22</c:f>
              <c:numCache>
                <c:formatCode>General</c:formatCode>
                <c:ptCount val="8"/>
                <c:pt idx="0">
                  <c:v>5066</c:v>
                </c:pt>
                <c:pt idx="1">
                  <c:v>8409</c:v>
                </c:pt>
                <c:pt idx="2">
                  <c:v>817</c:v>
                </c:pt>
                <c:pt idx="3">
                  <c:v>194</c:v>
                </c:pt>
                <c:pt idx="4">
                  <c:v>87</c:v>
                </c:pt>
                <c:pt idx="5">
                  <c:v>4738</c:v>
                </c:pt>
                <c:pt idx="6">
                  <c:v>34</c:v>
                </c:pt>
                <c:pt idx="7">
                  <c:v>3</c:v>
                </c:pt>
              </c:numCache>
            </c:numRef>
          </c:val>
          <c:extLst>
            <c:ext xmlns:c16="http://schemas.microsoft.com/office/drawing/2014/chart" uri="{C3380CC4-5D6E-409C-BE32-E72D297353CC}">
              <c16:uniqueId val="{0000001C-DDA0-4379-ACEC-DF5F7D30CCA9}"/>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67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motorcycles entering the fleet in 2017 were manufactured</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6025816086045648"/>
          <c:y val="0.2066057772293638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0-DE30-4E7F-9FC1-976D924F6EBF}"/>
              </c:ext>
            </c:extLst>
          </c:dPt>
          <c:dPt>
            <c:idx val="1"/>
            <c:bubble3D val="0"/>
            <c:spPr>
              <a:solidFill>
                <a:srgbClr val="6EB5CE"/>
              </a:solidFill>
              <a:ln w="9525">
                <a:noFill/>
              </a:ln>
            </c:spPr>
            <c:extLst>
              <c:ext xmlns:c16="http://schemas.microsoft.com/office/drawing/2014/chart" uri="{C3380CC4-5D6E-409C-BE32-E72D297353CC}">
                <c16:uniqueId val="{00000001-DE30-4E7F-9FC1-976D924F6EBF}"/>
              </c:ext>
            </c:extLst>
          </c:dPt>
          <c:dPt>
            <c:idx val="2"/>
            <c:bubble3D val="0"/>
            <c:spPr>
              <a:solidFill>
                <a:srgbClr val="0093D3">
                  <a:alpha val="23000"/>
                </a:srgbClr>
              </a:solidFill>
              <a:ln w="9525">
                <a:noFill/>
              </a:ln>
            </c:spPr>
            <c:extLst>
              <c:ext xmlns:c16="http://schemas.microsoft.com/office/drawing/2014/chart" uri="{C3380CC4-5D6E-409C-BE32-E72D297353CC}">
                <c16:uniqueId val="{00000002-DE30-4E7F-9FC1-976D924F6EBF}"/>
              </c:ext>
            </c:extLst>
          </c:dPt>
          <c:dPt>
            <c:idx val="3"/>
            <c:bubble3D val="0"/>
            <c:spPr>
              <a:solidFill>
                <a:srgbClr val="BDC1C1"/>
              </a:solidFill>
              <a:ln w="9525">
                <a:noFill/>
              </a:ln>
            </c:spPr>
            <c:extLst>
              <c:ext xmlns:c16="http://schemas.microsoft.com/office/drawing/2014/chart" uri="{C3380CC4-5D6E-409C-BE32-E72D297353CC}">
                <c16:uniqueId val="{00000003-DE30-4E7F-9FC1-976D924F6EBF}"/>
              </c:ext>
            </c:extLst>
          </c:dPt>
          <c:dPt>
            <c:idx val="4"/>
            <c:bubble3D val="0"/>
            <c:spPr>
              <a:solidFill>
                <a:srgbClr val="202222"/>
              </a:solidFill>
              <a:ln w="9525">
                <a:noFill/>
              </a:ln>
            </c:spPr>
            <c:extLst>
              <c:ext xmlns:c16="http://schemas.microsoft.com/office/drawing/2014/chart" uri="{C3380CC4-5D6E-409C-BE32-E72D297353CC}">
                <c16:uniqueId val="{00000004-DE30-4E7F-9FC1-976D924F6EBF}"/>
              </c:ext>
            </c:extLst>
          </c:dPt>
          <c:dPt>
            <c:idx val="5"/>
            <c:bubble3D val="0"/>
            <c:spPr>
              <a:solidFill>
                <a:srgbClr val="0093D3"/>
              </a:solidFill>
              <a:ln w="9525">
                <a:noFill/>
              </a:ln>
            </c:spPr>
            <c:extLst>
              <c:ext xmlns:c16="http://schemas.microsoft.com/office/drawing/2014/chart" uri="{C3380CC4-5D6E-409C-BE32-E72D297353CC}">
                <c16:uniqueId val="{00000005-DE30-4E7F-9FC1-976D924F6EBF}"/>
              </c:ext>
            </c:extLst>
          </c:dPt>
          <c:dPt>
            <c:idx val="6"/>
            <c:bubble3D val="0"/>
            <c:spPr>
              <a:solidFill>
                <a:srgbClr val="006188"/>
              </a:solidFill>
              <a:ln w="9525">
                <a:noFill/>
              </a:ln>
            </c:spPr>
            <c:extLst>
              <c:ext xmlns:c16="http://schemas.microsoft.com/office/drawing/2014/chart" uri="{C3380CC4-5D6E-409C-BE32-E72D297353CC}">
                <c16:uniqueId val="{00000006-DE30-4E7F-9FC1-976D924F6EBF}"/>
              </c:ext>
            </c:extLst>
          </c:dPt>
          <c:dPt>
            <c:idx val="7"/>
            <c:bubble3D val="0"/>
            <c:spPr>
              <a:solidFill>
                <a:srgbClr val="587888"/>
              </a:solidFill>
              <a:ln w="9525">
                <a:noFill/>
              </a:ln>
            </c:spPr>
            <c:extLst>
              <c:ext xmlns:c16="http://schemas.microsoft.com/office/drawing/2014/chart" uri="{C3380CC4-5D6E-409C-BE32-E72D297353CC}">
                <c16:uniqueId val="{00000007-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'6.7a'!$C$93:$J$93</c:f>
              <c:numCache>
                <c:formatCode>General</c:formatCode>
                <c:ptCount val="8"/>
                <c:pt idx="0">
                  <c:v>3878</c:v>
                </c:pt>
                <c:pt idx="1">
                  <c:v>6271</c:v>
                </c:pt>
                <c:pt idx="2">
                  <c:v>9</c:v>
                </c:pt>
                <c:pt idx="3">
                  <c:v>248</c:v>
                </c:pt>
                <c:pt idx="4">
                  <c:v>2207</c:v>
                </c:pt>
                <c:pt idx="5">
                  <c:v>1523</c:v>
                </c:pt>
                <c:pt idx="6">
                  <c:v>56</c:v>
                </c:pt>
                <c:pt idx="7">
                  <c:v>371</c:v>
                </c:pt>
              </c:numCache>
            </c:numRef>
          </c:val>
          <c:extLst>
            <c:ext xmlns:c16="http://schemas.microsoft.com/office/drawing/2014/chart" uri="{C3380CC4-5D6E-409C-BE32-E72D297353CC}">
              <c16:uniqueId val="{00000008-DE30-4E7F-9FC1-976D924F6EBF}"/>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9-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'6.7a'!$D$22</c:f>
              <c:numCache>
                <c:formatCode>General</c:formatCode>
                <c:ptCount val="1"/>
                <c:pt idx="0">
                  <c:v>8409</c:v>
                </c:pt>
              </c:numCache>
            </c:numRef>
          </c:val>
          <c:extLst>
            <c:ext xmlns:c16="http://schemas.microsoft.com/office/drawing/2014/chart" uri="{C3380CC4-5D6E-409C-BE32-E72D297353CC}">
              <c16:uniqueId val="{0000000A-DE30-4E7F-9FC1-976D924F6EBF}"/>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B-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'6.7a'!$E$22</c:f>
              <c:numCache>
                <c:formatCode>General</c:formatCode>
                <c:ptCount val="1"/>
                <c:pt idx="0">
                  <c:v>817</c:v>
                </c:pt>
              </c:numCache>
            </c:numRef>
          </c:val>
          <c:extLst>
            <c:ext xmlns:c16="http://schemas.microsoft.com/office/drawing/2014/chart" uri="{C3380CC4-5D6E-409C-BE32-E72D297353CC}">
              <c16:uniqueId val="{0000000C-DE30-4E7F-9FC1-976D924F6EBF}"/>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D-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'6.7a'!$F$22</c:f>
              <c:numCache>
                <c:formatCode>General</c:formatCode>
                <c:ptCount val="1"/>
                <c:pt idx="0">
                  <c:v>194</c:v>
                </c:pt>
              </c:numCache>
            </c:numRef>
          </c:val>
          <c:extLst>
            <c:ext xmlns:c16="http://schemas.microsoft.com/office/drawing/2014/chart" uri="{C3380CC4-5D6E-409C-BE32-E72D297353CC}">
              <c16:uniqueId val="{0000000E-DE30-4E7F-9FC1-976D924F6EBF}"/>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F-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'6.7a'!$G$22</c:f>
              <c:numCache>
                <c:formatCode>General</c:formatCode>
                <c:ptCount val="1"/>
                <c:pt idx="0">
                  <c:v>87</c:v>
                </c:pt>
              </c:numCache>
            </c:numRef>
          </c:val>
          <c:extLst>
            <c:ext xmlns:c16="http://schemas.microsoft.com/office/drawing/2014/chart" uri="{C3380CC4-5D6E-409C-BE32-E72D297353CC}">
              <c16:uniqueId val="{00000010-DE30-4E7F-9FC1-976D924F6EBF}"/>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1-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'6.7a'!$H$22</c:f>
              <c:numCache>
                <c:formatCode>General</c:formatCode>
                <c:ptCount val="1"/>
                <c:pt idx="0">
                  <c:v>4738</c:v>
                </c:pt>
              </c:numCache>
            </c:numRef>
          </c:val>
          <c:extLst>
            <c:ext xmlns:c16="http://schemas.microsoft.com/office/drawing/2014/chart" uri="{C3380CC4-5D6E-409C-BE32-E72D297353CC}">
              <c16:uniqueId val="{00000012-DE30-4E7F-9FC1-976D924F6EBF}"/>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3-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'6.7a'!$I$22</c:f>
              <c:numCache>
                <c:formatCode>General</c:formatCode>
                <c:ptCount val="1"/>
                <c:pt idx="0">
                  <c:v>34</c:v>
                </c:pt>
              </c:numCache>
            </c:numRef>
          </c:val>
          <c:extLst>
            <c:ext xmlns:c16="http://schemas.microsoft.com/office/drawing/2014/chart" uri="{C3380CC4-5D6E-409C-BE32-E72D297353CC}">
              <c16:uniqueId val="{00000014-DE30-4E7F-9FC1-976D924F6EBF}"/>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DE30-4E7F-9FC1-976D924F6EBF}"/>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16-DE30-4E7F-9FC1-976D924F6EBF}"/>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17-DE30-4E7F-9FC1-976D924F6EBF}"/>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18-DE30-4E7F-9FC1-976D924F6EBF}"/>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19-DE30-4E7F-9FC1-976D924F6EBF}"/>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1A-DE30-4E7F-9FC1-976D924F6EBF}"/>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1B-DE30-4E7F-9FC1-976D924F6EBF}"/>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'6.7a'!$C$22:$J$22</c:f>
              <c:numCache>
                <c:formatCode>General</c:formatCode>
                <c:ptCount val="8"/>
                <c:pt idx="0">
                  <c:v>5066</c:v>
                </c:pt>
                <c:pt idx="1">
                  <c:v>8409</c:v>
                </c:pt>
                <c:pt idx="2">
                  <c:v>817</c:v>
                </c:pt>
                <c:pt idx="3">
                  <c:v>194</c:v>
                </c:pt>
                <c:pt idx="4">
                  <c:v>87</c:v>
                </c:pt>
                <c:pt idx="5">
                  <c:v>4738</c:v>
                </c:pt>
                <c:pt idx="6">
                  <c:v>34</c:v>
                </c:pt>
                <c:pt idx="7">
                  <c:v>3</c:v>
                </c:pt>
              </c:numCache>
            </c:numRef>
          </c:val>
          <c:extLst>
            <c:ext xmlns:c16="http://schemas.microsoft.com/office/drawing/2014/chart" uri="{C3380CC4-5D6E-409C-BE32-E72D297353CC}">
              <c16:uniqueId val="{0000001C-DE30-4E7F-9FC1-976D924F6EBF}"/>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67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trucks entering the fleet in 2017 were manufactured</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57"/>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0-EB95-476F-B5E2-C4788CA9A324}"/>
              </c:ext>
            </c:extLst>
          </c:dPt>
          <c:dPt>
            <c:idx val="1"/>
            <c:bubble3D val="0"/>
            <c:spPr>
              <a:solidFill>
                <a:srgbClr val="6BB5D9"/>
              </a:solidFill>
              <a:ln w="9525">
                <a:noFill/>
              </a:ln>
            </c:spPr>
            <c:extLst>
              <c:ext xmlns:c16="http://schemas.microsoft.com/office/drawing/2014/chart" uri="{C3380CC4-5D6E-409C-BE32-E72D297353CC}">
                <c16:uniqueId val="{00000001-EB95-476F-B5E2-C4788CA9A324}"/>
              </c:ext>
            </c:extLst>
          </c:dPt>
          <c:dPt>
            <c:idx val="2"/>
            <c:bubble3D val="0"/>
            <c:spPr>
              <a:solidFill>
                <a:srgbClr val="0093D3">
                  <a:alpha val="23000"/>
                </a:srgbClr>
              </a:solidFill>
              <a:ln w="9525">
                <a:noFill/>
              </a:ln>
            </c:spPr>
            <c:extLst>
              <c:ext xmlns:c16="http://schemas.microsoft.com/office/drawing/2014/chart" uri="{C3380CC4-5D6E-409C-BE32-E72D297353CC}">
                <c16:uniqueId val="{00000002-EB95-476F-B5E2-C4788CA9A324}"/>
              </c:ext>
            </c:extLst>
          </c:dPt>
          <c:dPt>
            <c:idx val="3"/>
            <c:bubble3D val="0"/>
            <c:spPr>
              <a:solidFill>
                <a:srgbClr val="BDC1C1"/>
              </a:solidFill>
              <a:ln w="9525">
                <a:noFill/>
              </a:ln>
            </c:spPr>
            <c:extLst>
              <c:ext xmlns:c16="http://schemas.microsoft.com/office/drawing/2014/chart" uri="{C3380CC4-5D6E-409C-BE32-E72D297353CC}">
                <c16:uniqueId val="{00000003-EB95-476F-B5E2-C4788CA9A324}"/>
              </c:ext>
            </c:extLst>
          </c:dPt>
          <c:dPt>
            <c:idx val="4"/>
            <c:bubble3D val="0"/>
            <c:spPr>
              <a:solidFill>
                <a:srgbClr val="202222"/>
              </a:solidFill>
              <a:ln w="9525">
                <a:noFill/>
              </a:ln>
            </c:spPr>
            <c:extLst>
              <c:ext xmlns:c16="http://schemas.microsoft.com/office/drawing/2014/chart" uri="{C3380CC4-5D6E-409C-BE32-E72D297353CC}">
                <c16:uniqueId val="{00000004-EB95-476F-B5E2-C4788CA9A324}"/>
              </c:ext>
            </c:extLst>
          </c:dPt>
          <c:dPt>
            <c:idx val="5"/>
            <c:bubble3D val="0"/>
            <c:spPr>
              <a:solidFill>
                <a:srgbClr val="0093D3"/>
              </a:solidFill>
              <a:ln w="9525">
                <a:noFill/>
              </a:ln>
            </c:spPr>
            <c:extLst>
              <c:ext xmlns:c16="http://schemas.microsoft.com/office/drawing/2014/chart" uri="{C3380CC4-5D6E-409C-BE32-E72D297353CC}">
                <c16:uniqueId val="{00000005-EB95-476F-B5E2-C4788CA9A324}"/>
              </c:ext>
            </c:extLst>
          </c:dPt>
          <c:dPt>
            <c:idx val="6"/>
            <c:bubble3D val="0"/>
            <c:spPr>
              <a:solidFill>
                <a:srgbClr val="006188"/>
              </a:solidFill>
              <a:ln w="9525">
                <a:noFill/>
              </a:ln>
            </c:spPr>
            <c:extLst>
              <c:ext xmlns:c16="http://schemas.microsoft.com/office/drawing/2014/chart" uri="{C3380CC4-5D6E-409C-BE32-E72D297353CC}">
                <c16:uniqueId val="{00000006-EB95-476F-B5E2-C4788CA9A324}"/>
              </c:ext>
            </c:extLst>
          </c:dPt>
          <c:dPt>
            <c:idx val="7"/>
            <c:bubble3D val="0"/>
            <c:spPr>
              <a:solidFill>
                <a:srgbClr val="557A8C"/>
              </a:solidFill>
              <a:ln w="9525">
                <a:noFill/>
              </a:ln>
            </c:spPr>
            <c:extLst>
              <c:ext xmlns:c16="http://schemas.microsoft.com/office/drawing/2014/chart" uri="{C3380CC4-5D6E-409C-BE32-E72D297353CC}">
                <c16:uniqueId val="{00000007-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'6.7a'!$C$129:$J$129</c:f>
              <c:numCache>
                <c:formatCode>General</c:formatCode>
                <c:ptCount val="8"/>
                <c:pt idx="0">
                  <c:v>2111</c:v>
                </c:pt>
                <c:pt idx="1">
                  <c:v>3251</c:v>
                </c:pt>
                <c:pt idx="2">
                  <c:v>331</c:v>
                </c:pt>
                <c:pt idx="3">
                  <c:v>43</c:v>
                </c:pt>
                <c:pt idx="4">
                  <c:v>228</c:v>
                </c:pt>
                <c:pt idx="5">
                  <c:v>1944</c:v>
                </c:pt>
                <c:pt idx="6">
                  <c:v>103</c:v>
                </c:pt>
                <c:pt idx="7">
                  <c:v>1</c:v>
                </c:pt>
              </c:numCache>
            </c:numRef>
          </c:val>
          <c:extLst>
            <c:ext xmlns:c16="http://schemas.microsoft.com/office/drawing/2014/chart" uri="{C3380CC4-5D6E-409C-BE32-E72D297353CC}">
              <c16:uniqueId val="{00000008-EB95-476F-B5E2-C4788CA9A324}"/>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9-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'6.7a'!$D$22</c:f>
              <c:numCache>
                <c:formatCode>General</c:formatCode>
                <c:ptCount val="1"/>
                <c:pt idx="0">
                  <c:v>8409</c:v>
                </c:pt>
              </c:numCache>
            </c:numRef>
          </c:val>
          <c:extLst>
            <c:ext xmlns:c16="http://schemas.microsoft.com/office/drawing/2014/chart" uri="{C3380CC4-5D6E-409C-BE32-E72D297353CC}">
              <c16:uniqueId val="{0000000A-EB95-476F-B5E2-C4788CA9A324}"/>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B-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'6.7a'!$E$22</c:f>
              <c:numCache>
                <c:formatCode>General</c:formatCode>
                <c:ptCount val="1"/>
                <c:pt idx="0">
                  <c:v>817</c:v>
                </c:pt>
              </c:numCache>
            </c:numRef>
          </c:val>
          <c:extLst>
            <c:ext xmlns:c16="http://schemas.microsoft.com/office/drawing/2014/chart" uri="{C3380CC4-5D6E-409C-BE32-E72D297353CC}">
              <c16:uniqueId val="{0000000C-EB95-476F-B5E2-C4788CA9A324}"/>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D-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'6.7a'!$F$22</c:f>
              <c:numCache>
                <c:formatCode>General</c:formatCode>
                <c:ptCount val="1"/>
                <c:pt idx="0">
                  <c:v>194</c:v>
                </c:pt>
              </c:numCache>
            </c:numRef>
          </c:val>
          <c:extLst>
            <c:ext xmlns:c16="http://schemas.microsoft.com/office/drawing/2014/chart" uri="{C3380CC4-5D6E-409C-BE32-E72D297353CC}">
              <c16:uniqueId val="{0000000E-EB95-476F-B5E2-C4788CA9A324}"/>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F-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'6.7a'!$G$22</c:f>
              <c:numCache>
                <c:formatCode>General</c:formatCode>
                <c:ptCount val="1"/>
                <c:pt idx="0">
                  <c:v>87</c:v>
                </c:pt>
              </c:numCache>
            </c:numRef>
          </c:val>
          <c:extLst>
            <c:ext xmlns:c16="http://schemas.microsoft.com/office/drawing/2014/chart" uri="{C3380CC4-5D6E-409C-BE32-E72D297353CC}">
              <c16:uniqueId val="{00000010-EB95-476F-B5E2-C4788CA9A324}"/>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1-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'6.7a'!$H$22</c:f>
              <c:numCache>
                <c:formatCode>General</c:formatCode>
                <c:ptCount val="1"/>
                <c:pt idx="0">
                  <c:v>4738</c:v>
                </c:pt>
              </c:numCache>
            </c:numRef>
          </c:val>
          <c:extLst>
            <c:ext xmlns:c16="http://schemas.microsoft.com/office/drawing/2014/chart" uri="{C3380CC4-5D6E-409C-BE32-E72D297353CC}">
              <c16:uniqueId val="{00000012-EB95-476F-B5E2-C4788CA9A324}"/>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3-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'6.7a'!$I$22</c:f>
              <c:numCache>
                <c:formatCode>General</c:formatCode>
                <c:ptCount val="1"/>
                <c:pt idx="0">
                  <c:v>34</c:v>
                </c:pt>
              </c:numCache>
            </c:numRef>
          </c:val>
          <c:extLst>
            <c:ext xmlns:c16="http://schemas.microsoft.com/office/drawing/2014/chart" uri="{C3380CC4-5D6E-409C-BE32-E72D297353CC}">
              <c16:uniqueId val="{00000014-EB95-476F-B5E2-C4788CA9A324}"/>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EB95-476F-B5E2-C4788CA9A324}"/>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16-EB95-476F-B5E2-C4788CA9A324}"/>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17-EB95-476F-B5E2-C4788CA9A324}"/>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18-EB95-476F-B5E2-C4788CA9A324}"/>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19-EB95-476F-B5E2-C4788CA9A324}"/>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1A-EB95-476F-B5E2-C4788CA9A324}"/>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1B-EB95-476F-B5E2-C4788CA9A324}"/>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'6.7a'!$C$22:$J$22</c:f>
              <c:numCache>
                <c:formatCode>General</c:formatCode>
                <c:ptCount val="8"/>
                <c:pt idx="0">
                  <c:v>5066</c:v>
                </c:pt>
                <c:pt idx="1">
                  <c:v>8409</c:v>
                </c:pt>
                <c:pt idx="2">
                  <c:v>817</c:v>
                </c:pt>
                <c:pt idx="3">
                  <c:v>194</c:v>
                </c:pt>
                <c:pt idx="4">
                  <c:v>87</c:v>
                </c:pt>
                <c:pt idx="5">
                  <c:v>4738</c:v>
                </c:pt>
                <c:pt idx="6">
                  <c:v>34</c:v>
                </c:pt>
                <c:pt idx="7">
                  <c:v>3</c:v>
                </c:pt>
              </c:numCache>
            </c:numRef>
          </c:val>
          <c:extLst>
            <c:ext xmlns:c16="http://schemas.microsoft.com/office/drawing/2014/chart" uri="{C3380CC4-5D6E-409C-BE32-E72D297353CC}">
              <c16:uniqueId val="{0000001C-EB95-476F-B5E2-C4788CA9A324}"/>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67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200" b="1" i="0" u="none" strike="noStrike" baseline="0">
                <a:solidFill>
                  <a:srgbClr val="000000"/>
                </a:solidFill>
                <a:latin typeface="Arial"/>
                <a:ea typeface="Arial"/>
                <a:cs typeface="Arial"/>
              </a:defRPr>
            </a:pPr>
            <a:r>
              <a:rPr lang="en-NZ" sz="1000"/>
              <a:t>Where buses entering the fleet in 2017 were manufactured</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4666723090369611"/>
          <c:y val="8.7064888120161207E-2"/>
          <c:w val="0.41333400607748388"/>
          <c:h val="0.61691692153714228"/>
        </c:manualLayout>
      </c:layout>
      <c:pieChart>
        <c:varyColors val="1"/>
        <c:ser>
          <c:idx val="0"/>
          <c:order val="0"/>
          <c:spPr>
            <a:solidFill>
              <a:srgbClr val="AD682E"/>
            </a:solidFill>
            <a:ln w="3175">
              <a:solidFill>
                <a:srgbClr val="434646"/>
              </a:solidFill>
              <a:prstDash val="solid"/>
            </a:ln>
          </c:spPr>
          <c:dPt>
            <c:idx val="0"/>
            <c:bubble3D val="0"/>
            <c:explosion val="1"/>
            <c:spPr>
              <a:solidFill>
                <a:srgbClr val="434646"/>
              </a:solidFill>
              <a:ln w="9525">
                <a:noFill/>
              </a:ln>
            </c:spPr>
            <c:extLst>
              <c:ext xmlns:c16="http://schemas.microsoft.com/office/drawing/2014/chart" uri="{C3380CC4-5D6E-409C-BE32-E72D297353CC}">
                <c16:uniqueId val="{00000000-B9AE-4165-A40F-10C334A1F555}"/>
              </c:ext>
            </c:extLst>
          </c:dPt>
          <c:dPt>
            <c:idx val="1"/>
            <c:bubble3D val="0"/>
            <c:spPr>
              <a:solidFill>
                <a:srgbClr val="6BB6D2"/>
              </a:solidFill>
              <a:ln w="9525">
                <a:noFill/>
              </a:ln>
            </c:spPr>
            <c:extLst>
              <c:ext xmlns:c16="http://schemas.microsoft.com/office/drawing/2014/chart" uri="{C3380CC4-5D6E-409C-BE32-E72D297353CC}">
                <c16:uniqueId val="{00000001-B9AE-4165-A40F-10C334A1F555}"/>
              </c:ext>
            </c:extLst>
          </c:dPt>
          <c:dPt>
            <c:idx val="2"/>
            <c:bubble3D val="0"/>
            <c:spPr>
              <a:solidFill>
                <a:srgbClr val="0093D3">
                  <a:alpha val="23000"/>
                </a:srgbClr>
              </a:solidFill>
              <a:ln w="9525">
                <a:noFill/>
              </a:ln>
            </c:spPr>
            <c:extLst>
              <c:ext xmlns:c16="http://schemas.microsoft.com/office/drawing/2014/chart" uri="{C3380CC4-5D6E-409C-BE32-E72D297353CC}">
                <c16:uniqueId val="{00000002-B9AE-4165-A40F-10C334A1F555}"/>
              </c:ext>
            </c:extLst>
          </c:dPt>
          <c:dPt>
            <c:idx val="3"/>
            <c:bubble3D val="0"/>
            <c:spPr>
              <a:solidFill>
                <a:srgbClr val="BDC1C1"/>
              </a:solidFill>
              <a:ln w="9525">
                <a:noFill/>
              </a:ln>
            </c:spPr>
            <c:extLst>
              <c:ext xmlns:c16="http://schemas.microsoft.com/office/drawing/2014/chart" uri="{C3380CC4-5D6E-409C-BE32-E72D297353CC}">
                <c16:uniqueId val="{00000003-B9AE-4165-A40F-10C334A1F555}"/>
              </c:ext>
            </c:extLst>
          </c:dPt>
          <c:dPt>
            <c:idx val="4"/>
            <c:bubble3D val="0"/>
            <c:spPr>
              <a:solidFill>
                <a:srgbClr val="202222"/>
              </a:solidFill>
              <a:ln w="9525">
                <a:noFill/>
              </a:ln>
            </c:spPr>
            <c:extLst>
              <c:ext xmlns:c16="http://schemas.microsoft.com/office/drawing/2014/chart" uri="{C3380CC4-5D6E-409C-BE32-E72D297353CC}">
                <c16:uniqueId val="{00000004-B9AE-4165-A40F-10C334A1F555}"/>
              </c:ext>
            </c:extLst>
          </c:dPt>
          <c:dPt>
            <c:idx val="5"/>
            <c:bubble3D val="0"/>
            <c:spPr>
              <a:solidFill>
                <a:srgbClr val="0093D3"/>
              </a:solidFill>
              <a:ln w="9525">
                <a:noFill/>
              </a:ln>
            </c:spPr>
            <c:extLst>
              <c:ext xmlns:c16="http://schemas.microsoft.com/office/drawing/2014/chart" uri="{C3380CC4-5D6E-409C-BE32-E72D297353CC}">
                <c16:uniqueId val="{00000005-B9AE-4165-A40F-10C334A1F555}"/>
              </c:ext>
            </c:extLst>
          </c:dPt>
          <c:dPt>
            <c:idx val="6"/>
            <c:bubble3D val="0"/>
            <c:spPr>
              <a:solidFill>
                <a:srgbClr val="006188"/>
              </a:solidFill>
              <a:ln w="9525">
                <a:noFill/>
              </a:ln>
            </c:spPr>
            <c:extLst>
              <c:ext xmlns:c16="http://schemas.microsoft.com/office/drawing/2014/chart" uri="{C3380CC4-5D6E-409C-BE32-E72D297353CC}">
                <c16:uniqueId val="{00000006-B9AE-4165-A40F-10C334A1F555}"/>
              </c:ext>
            </c:extLst>
          </c:dPt>
          <c:dPt>
            <c:idx val="7"/>
            <c:bubble3D val="0"/>
            <c:spPr>
              <a:solidFill>
                <a:srgbClr val="557A8C"/>
              </a:solidFill>
              <a:ln w="9525">
                <a:noFill/>
              </a:ln>
            </c:spPr>
            <c:extLst>
              <c:ext xmlns:c16="http://schemas.microsoft.com/office/drawing/2014/chart" uri="{C3380CC4-5D6E-409C-BE32-E72D297353CC}">
                <c16:uniqueId val="{00000007-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'6.7a'!$C$21:$J$21</c:f>
              <c:numCache>
                <c:formatCode>General</c:formatCode>
                <c:ptCount val="8"/>
                <c:pt idx="0">
                  <c:v>355</c:v>
                </c:pt>
                <c:pt idx="1">
                  <c:v>232</c:v>
                </c:pt>
                <c:pt idx="2">
                  <c:v>5</c:v>
                </c:pt>
                <c:pt idx="3">
                  <c:v>6</c:v>
                </c:pt>
                <c:pt idx="4">
                  <c:v>20</c:v>
                </c:pt>
                <c:pt idx="5">
                  <c:v>71</c:v>
                </c:pt>
                <c:pt idx="6">
                  <c:v>6</c:v>
                </c:pt>
                <c:pt idx="7">
                  <c:v>0</c:v>
                </c:pt>
              </c:numCache>
            </c:numRef>
          </c:val>
          <c:extLst>
            <c:ext xmlns:c16="http://schemas.microsoft.com/office/drawing/2014/chart" uri="{C3380CC4-5D6E-409C-BE32-E72D297353CC}">
              <c16:uniqueId val="{00000008-B9AE-4165-A40F-10C334A1F555}"/>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9-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'6.7a'!$D$22</c:f>
              <c:numCache>
                <c:formatCode>General</c:formatCode>
                <c:ptCount val="1"/>
                <c:pt idx="0">
                  <c:v>8409</c:v>
                </c:pt>
              </c:numCache>
            </c:numRef>
          </c:val>
          <c:extLst>
            <c:ext xmlns:c16="http://schemas.microsoft.com/office/drawing/2014/chart" uri="{C3380CC4-5D6E-409C-BE32-E72D297353CC}">
              <c16:uniqueId val="{0000000A-B9AE-4165-A40F-10C334A1F555}"/>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B-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'6.7a'!$E$22</c:f>
              <c:numCache>
                <c:formatCode>General</c:formatCode>
                <c:ptCount val="1"/>
                <c:pt idx="0">
                  <c:v>817</c:v>
                </c:pt>
              </c:numCache>
            </c:numRef>
          </c:val>
          <c:extLst>
            <c:ext xmlns:c16="http://schemas.microsoft.com/office/drawing/2014/chart" uri="{C3380CC4-5D6E-409C-BE32-E72D297353CC}">
              <c16:uniqueId val="{0000000C-B9AE-4165-A40F-10C334A1F555}"/>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D-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'6.7a'!$F$22</c:f>
              <c:numCache>
                <c:formatCode>General</c:formatCode>
                <c:ptCount val="1"/>
                <c:pt idx="0">
                  <c:v>194</c:v>
                </c:pt>
              </c:numCache>
            </c:numRef>
          </c:val>
          <c:extLst>
            <c:ext xmlns:c16="http://schemas.microsoft.com/office/drawing/2014/chart" uri="{C3380CC4-5D6E-409C-BE32-E72D297353CC}">
              <c16:uniqueId val="{0000000E-B9AE-4165-A40F-10C334A1F555}"/>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F-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'6.7a'!$G$22</c:f>
              <c:numCache>
                <c:formatCode>General</c:formatCode>
                <c:ptCount val="1"/>
                <c:pt idx="0">
                  <c:v>87</c:v>
                </c:pt>
              </c:numCache>
            </c:numRef>
          </c:val>
          <c:extLst>
            <c:ext xmlns:c16="http://schemas.microsoft.com/office/drawing/2014/chart" uri="{C3380CC4-5D6E-409C-BE32-E72D297353CC}">
              <c16:uniqueId val="{00000010-B9AE-4165-A40F-10C334A1F555}"/>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1-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'6.7a'!$H$22</c:f>
              <c:numCache>
                <c:formatCode>General</c:formatCode>
                <c:ptCount val="1"/>
                <c:pt idx="0">
                  <c:v>4738</c:v>
                </c:pt>
              </c:numCache>
            </c:numRef>
          </c:val>
          <c:extLst>
            <c:ext xmlns:c16="http://schemas.microsoft.com/office/drawing/2014/chart" uri="{C3380CC4-5D6E-409C-BE32-E72D297353CC}">
              <c16:uniqueId val="{00000012-B9AE-4165-A40F-10C334A1F555}"/>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3-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'6.7a'!$I$22</c:f>
              <c:numCache>
                <c:formatCode>General</c:formatCode>
                <c:ptCount val="1"/>
                <c:pt idx="0">
                  <c:v>34</c:v>
                </c:pt>
              </c:numCache>
            </c:numRef>
          </c:val>
          <c:extLst>
            <c:ext xmlns:c16="http://schemas.microsoft.com/office/drawing/2014/chart" uri="{C3380CC4-5D6E-409C-BE32-E72D297353CC}">
              <c16:uniqueId val="{00000014-B9AE-4165-A40F-10C334A1F555}"/>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B9AE-4165-A40F-10C334A1F555}"/>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16-B9AE-4165-A40F-10C334A1F555}"/>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17-B9AE-4165-A40F-10C334A1F555}"/>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18-B9AE-4165-A40F-10C334A1F555}"/>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19-B9AE-4165-A40F-10C334A1F555}"/>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1A-B9AE-4165-A40F-10C334A1F555}"/>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1B-B9AE-4165-A40F-10C334A1F555}"/>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'6.7a'!$C$22:$J$22</c:f>
              <c:numCache>
                <c:formatCode>General</c:formatCode>
                <c:ptCount val="8"/>
                <c:pt idx="0">
                  <c:v>5066</c:v>
                </c:pt>
                <c:pt idx="1">
                  <c:v>8409</c:v>
                </c:pt>
                <c:pt idx="2">
                  <c:v>817</c:v>
                </c:pt>
                <c:pt idx="3">
                  <c:v>194</c:v>
                </c:pt>
                <c:pt idx="4">
                  <c:v>87</c:v>
                </c:pt>
                <c:pt idx="5">
                  <c:v>4738</c:v>
                </c:pt>
                <c:pt idx="6">
                  <c:v>34</c:v>
                </c:pt>
                <c:pt idx="7">
                  <c:v>3</c:v>
                </c:pt>
              </c:numCache>
            </c:numRef>
          </c:val>
          <c:extLst>
            <c:ext xmlns:c16="http://schemas.microsoft.com/office/drawing/2014/chart" uri="{C3380CC4-5D6E-409C-BE32-E72D297353CC}">
              <c16:uniqueId val="{0000001C-B9AE-4165-A40F-10C334A1F555}"/>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34333385826771651"/>
          <c:y val="0.87562397983834162"/>
          <c:w val="0.62000104986876625"/>
          <c:h val="0.11442812185790209"/>
        </c:manualLayout>
      </c:layout>
      <c:overlay val="0"/>
      <c:txPr>
        <a:bodyPr/>
        <a:lstStyle/>
        <a:p>
          <a:pPr>
            <a:defRPr sz="67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LCV entering the fleet in 2017 were manufactured</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68"/>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0-7415-432F-9002-5F87FC203E9D}"/>
              </c:ext>
            </c:extLst>
          </c:dPt>
          <c:dPt>
            <c:idx val="1"/>
            <c:bubble3D val="0"/>
            <c:spPr>
              <a:solidFill>
                <a:srgbClr val="6BB6D2"/>
              </a:solidFill>
              <a:ln w="9525">
                <a:noFill/>
              </a:ln>
            </c:spPr>
            <c:extLst>
              <c:ext xmlns:c16="http://schemas.microsoft.com/office/drawing/2014/chart" uri="{C3380CC4-5D6E-409C-BE32-E72D297353CC}">
                <c16:uniqueId val="{00000001-7415-432F-9002-5F87FC203E9D}"/>
              </c:ext>
            </c:extLst>
          </c:dPt>
          <c:dPt>
            <c:idx val="2"/>
            <c:bubble3D val="0"/>
            <c:spPr>
              <a:solidFill>
                <a:srgbClr val="0093D3">
                  <a:alpha val="23000"/>
                </a:srgbClr>
              </a:solidFill>
              <a:ln w="9525">
                <a:noFill/>
              </a:ln>
            </c:spPr>
            <c:extLst>
              <c:ext xmlns:c16="http://schemas.microsoft.com/office/drawing/2014/chart" uri="{C3380CC4-5D6E-409C-BE32-E72D297353CC}">
                <c16:uniqueId val="{00000002-7415-432F-9002-5F87FC203E9D}"/>
              </c:ext>
            </c:extLst>
          </c:dPt>
          <c:dPt>
            <c:idx val="3"/>
            <c:bubble3D val="0"/>
            <c:spPr>
              <a:solidFill>
                <a:srgbClr val="BDC1C1"/>
              </a:solidFill>
              <a:ln w="9525">
                <a:noFill/>
              </a:ln>
            </c:spPr>
            <c:extLst>
              <c:ext xmlns:c16="http://schemas.microsoft.com/office/drawing/2014/chart" uri="{C3380CC4-5D6E-409C-BE32-E72D297353CC}">
                <c16:uniqueId val="{00000003-7415-432F-9002-5F87FC203E9D}"/>
              </c:ext>
            </c:extLst>
          </c:dPt>
          <c:dPt>
            <c:idx val="4"/>
            <c:bubble3D val="0"/>
            <c:spPr>
              <a:solidFill>
                <a:srgbClr val="202222"/>
              </a:solidFill>
              <a:ln w="9525">
                <a:noFill/>
              </a:ln>
            </c:spPr>
            <c:extLst>
              <c:ext xmlns:c16="http://schemas.microsoft.com/office/drawing/2014/chart" uri="{C3380CC4-5D6E-409C-BE32-E72D297353CC}">
                <c16:uniqueId val="{00000004-7415-432F-9002-5F87FC203E9D}"/>
              </c:ext>
            </c:extLst>
          </c:dPt>
          <c:dPt>
            <c:idx val="5"/>
            <c:bubble3D val="0"/>
            <c:spPr>
              <a:solidFill>
                <a:srgbClr val="0093D3"/>
              </a:solidFill>
              <a:ln w="9525">
                <a:noFill/>
              </a:ln>
            </c:spPr>
            <c:extLst>
              <c:ext xmlns:c16="http://schemas.microsoft.com/office/drawing/2014/chart" uri="{C3380CC4-5D6E-409C-BE32-E72D297353CC}">
                <c16:uniqueId val="{00000005-7415-432F-9002-5F87FC203E9D}"/>
              </c:ext>
            </c:extLst>
          </c:dPt>
          <c:dPt>
            <c:idx val="6"/>
            <c:bubble3D val="0"/>
            <c:spPr>
              <a:solidFill>
                <a:srgbClr val="006087"/>
              </a:solidFill>
              <a:ln w="9525">
                <a:noFill/>
              </a:ln>
            </c:spPr>
            <c:extLst>
              <c:ext xmlns:c16="http://schemas.microsoft.com/office/drawing/2014/chart" uri="{C3380CC4-5D6E-409C-BE32-E72D297353CC}">
                <c16:uniqueId val="{00000006-7415-432F-9002-5F87FC203E9D}"/>
              </c:ext>
            </c:extLst>
          </c:dPt>
          <c:dPt>
            <c:idx val="7"/>
            <c:bubble3D val="0"/>
            <c:spPr>
              <a:solidFill>
                <a:srgbClr val="5B7686"/>
              </a:solidFill>
              <a:ln w="9525">
                <a:noFill/>
              </a:ln>
            </c:spPr>
            <c:extLst>
              <c:ext xmlns:c16="http://schemas.microsoft.com/office/drawing/2014/chart" uri="{C3380CC4-5D6E-409C-BE32-E72D297353CC}">
                <c16:uniqueId val="{00000007-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'6.7a'!$C$39:$J$39</c:f>
              <c:numCache>
                <c:formatCode>General</c:formatCode>
                <c:ptCount val="8"/>
                <c:pt idx="0">
                  <c:v>4241</c:v>
                </c:pt>
                <c:pt idx="1">
                  <c:v>41627</c:v>
                </c:pt>
                <c:pt idx="2">
                  <c:v>348</c:v>
                </c:pt>
                <c:pt idx="3">
                  <c:v>56</c:v>
                </c:pt>
                <c:pt idx="4">
                  <c:v>1086</c:v>
                </c:pt>
                <c:pt idx="5">
                  <c:v>9672</c:v>
                </c:pt>
                <c:pt idx="6">
                  <c:v>405</c:v>
                </c:pt>
                <c:pt idx="7">
                  <c:v>1</c:v>
                </c:pt>
              </c:numCache>
            </c:numRef>
          </c:val>
          <c:extLst>
            <c:ext xmlns:c16="http://schemas.microsoft.com/office/drawing/2014/chart" uri="{C3380CC4-5D6E-409C-BE32-E72D297353CC}">
              <c16:uniqueId val="{00000008-7415-432F-9002-5F87FC203E9D}"/>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9-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'6.7a'!$D$22</c:f>
              <c:numCache>
                <c:formatCode>General</c:formatCode>
                <c:ptCount val="1"/>
                <c:pt idx="0">
                  <c:v>8409</c:v>
                </c:pt>
              </c:numCache>
            </c:numRef>
          </c:val>
          <c:extLst>
            <c:ext xmlns:c16="http://schemas.microsoft.com/office/drawing/2014/chart" uri="{C3380CC4-5D6E-409C-BE32-E72D297353CC}">
              <c16:uniqueId val="{0000000A-7415-432F-9002-5F87FC203E9D}"/>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B-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'6.7a'!$E$22</c:f>
              <c:numCache>
                <c:formatCode>General</c:formatCode>
                <c:ptCount val="1"/>
                <c:pt idx="0">
                  <c:v>817</c:v>
                </c:pt>
              </c:numCache>
            </c:numRef>
          </c:val>
          <c:extLst>
            <c:ext xmlns:c16="http://schemas.microsoft.com/office/drawing/2014/chart" uri="{C3380CC4-5D6E-409C-BE32-E72D297353CC}">
              <c16:uniqueId val="{0000000C-7415-432F-9002-5F87FC203E9D}"/>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D-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'6.7a'!$F$22</c:f>
              <c:numCache>
                <c:formatCode>General</c:formatCode>
                <c:ptCount val="1"/>
                <c:pt idx="0">
                  <c:v>194</c:v>
                </c:pt>
              </c:numCache>
            </c:numRef>
          </c:val>
          <c:extLst>
            <c:ext xmlns:c16="http://schemas.microsoft.com/office/drawing/2014/chart" uri="{C3380CC4-5D6E-409C-BE32-E72D297353CC}">
              <c16:uniqueId val="{0000000E-7415-432F-9002-5F87FC203E9D}"/>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0F-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'6.7a'!$G$22</c:f>
              <c:numCache>
                <c:formatCode>General</c:formatCode>
                <c:ptCount val="1"/>
                <c:pt idx="0">
                  <c:v>87</c:v>
                </c:pt>
              </c:numCache>
            </c:numRef>
          </c:val>
          <c:extLst>
            <c:ext xmlns:c16="http://schemas.microsoft.com/office/drawing/2014/chart" uri="{C3380CC4-5D6E-409C-BE32-E72D297353CC}">
              <c16:uniqueId val="{00000010-7415-432F-9002-5F87FC203E9D}"/>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1-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'6.7a'!$H$22</c:f>
              <c:numCache>
                <c:formatCode>General</c:formatCode>
                <c:ptCount val="1"/>
                <c:pt idx="0">
                  <c:v>4738</c:v>
                </c:pt>
              </c:numCache>
            </c:numRef>
          </c:val>
          <c:extLst>
            <c:ext xmlns:c16="http://schemas.microsoft.com/office/drawing/2014/chart" uri="{C3380CC4-5D6E-409C-BE32-E72D297353CC}">
              <c16:uniqueId val="{00000012-7415-432F-9002-5F87FC203E9D}"/>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3-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'6.7a'!$I$22</c:f>
              <c:numCache>
                <c:formatCode>General</c:formatCode>
                <c:ptCount val="1"/>
                <c:pt idx="0">
                  <c:v>34</c:v>
                </c:pt>
              </c:numCache>
            </c:numRef>
          </c:val>
          <c:extLst>
            <c:ext xmlns:c16="http://schemas.microsoft.com/office/drawing/2014/chart" uri="{C3380CC4-5D6E-409C-BE32-E72D297353CC}">
              <c16:uniqueId val="{00000014-7415-432F-9002-5F87FC203E9D}"/>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7415-432F-9002-5F87FC203E9D}"/>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16-7415-432F-9002-5F87FC203E9D}"/>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17-7415-432F-9002-5F87FC203E9D}"/>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18-7415-432F-9002-5F87FC203E9D}"/>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19-7415-432F-9002-5F87FC203E9D}"/>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1A-7415-432F-9002-5F87FC203E9D}"/>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1B-7415-432F-9002-5F87FC203E9D}"/>
              </c:ext>
            </c:extLst>
          </c:dPt>
          <c:cat>
            <c:strRef>
              <c:f>'6.7a'!$C$3:$J$3</c:f>
              <c:strCache>
                <c:ptCount val="8"/>
                <c:pt idx="0">
                  <c:v>New Europe</c:v>
                </c:pt>
                <c:pt idx="1">
                  <c:v>New Asia</c:v>
                </c:pt>
                <c:pt idx="2">
                  <c:v>New Australia</c:v>
                </c:pt>
                <c:pt idx="3">
                  <c:v>New NZ</c:v>
                </c:pt>
                <c:pt idx="4">
                  <c:v>Used Europe</c:v>
                </c:pt>
                <c:pt idx="5">
                  <c:v>Used Asia</c:v>
                </c:pt>
                <c:pt idx="6">
                  <c:v>Used Australia</c:v>
                </c:pt>
                <c:pt idx="7">
                  <c:v>Used NZ</c:v>
                </c:pt>
              </c:strCache>
            </c:strRef>
          </c:cat>
          <c:val>
            <c:numRef>
              <c:f>'6.7a'!$C$22:$J$22</c:f>
              <c:numCache>
                <c:formatCode>General</c:formatCode>
                <c:ptCount val="8"/>
                <c:pt idx="0">
                  <c:v>5066</c:v>
                </c:pt>
                <c:pt idx="1">
                  <c:v>8409</c:v>
                </c:pt>
                <c:pt idx="2">
                  <c:v>817</c:v>
                </c:pt>
                <c:pt idx="3">
                  <c:v>194</c:v>
                </c:pt>
                <c:pt idx="4">
                  <c:v>87</c:v>
                </c:pt>
                <c:pt idx="5">
                  <c:v>4738</c:v>
                </c:pt>
                <c:pt idx="6">
                  <c:v>34</c:v>
                </c:pt>
                <c:pt idx="7">
                  <c:v>3</c:v>
                </c:pt>
              </c:numCache>
            </c:numRef>
          </c:val>
          <c:extLst>
            <c:ext xmlns:c16="http://schemas.microsoft.com/office/drawing/2014/chart" uri="{C3380CC4-5D6E-409C-BE32-E72D297353CC}">
              <c16:uniqueId val="{0000001C-7415-432F-9002-5F87FC203E9D}"/>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135"/>
          <c:w val="0.6200010498687667"/>
          <c:h val="0.11442812185790209"/>
        </c:manualLayout>
      </c:layout>
      <c:overlay val="0"/>
      <c:txPr>
        <a:bodyPr/>
        <a:lstStyle/>
        <a:p>
          <a:pPr>
            <a:defRPr sz="67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1.4 : Travel</a:t>
            </a:r>
          </a:p>
        </c:rich>
      </c:tx>
      <c:layout>
        <c:manualLayout>
          <c:xMode val="edge"/>
          <c:yMode val="edge"/>
          <c:x val="0.36534527777778364"/>
          <c:y val="1.4780092592592595E-2"/>
        </c:manualLayout>
      </c:layout>
      <c:overlay val="0"/>
      <c:spPr>
        <a:noFill/>
        <a:ln w="25400">
          <a:noFill/>
        </a:ln>
      </c:spPr>
    </c:title>
    <c:autoTitleDeleted val="0"/>
    <c:plotArea>
      <c:layout>
        <c:manualLayout>
          <c:layoutTarget val="inner"/>
          <c:xMode val="edge"/>
          <c:yMode val="edge"/>
          <c:x val="0.1154563492063492"/>
          <c:y val="9.9026144459215565E-2"/>
          <c:w val="0.83726567460320778"/>
          <c:h val="0.73097487814023265"/>
        </c:manualLayout>
      </c:layout>
      <c:areaChart>
        <c:grouping val="stacked"/>
        <c:varyColors val="0"/>
        <c:ser>
          <c:idx val="0"/>
          <c:order val="0"/>
          <c:tx>
            <c:strRef>
              <c:f>'1.4 to 1.7'!$C$2</c:f>
              <c:strCache>
                <c:ptCount val="1"/>
                <c:pt idx="0">
                  <c:v>Light travel</c:v>
                </c:pt>
              </c:strCache>
            </c:strRef>
          </c:tx>
          <c:spPr>
            <a:solidFill>
              <a:srgbClr val="0093D3"/>
            </a:solidFill>
            <a:ln w="25400">
              <a:noFill/>
              <a:prstDash val="solid"/>
            </a:ln>
          </c:spP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1.7'!$C$4:$C$20</c:f>
              <c:numCache>
                <c:formatCode>0.00</c:formatCode>
                <c:ptCount val="17"/>
                <c:pt idx="0">
                  <c:v>34.016390203</c:v>
                </c:pt>
                <c:pt idx="1">
                  <c:v>35.108297123</c:v>
                </c:pt>
                <c:pt idx="2">
                  <c:v>36.169875640999997</c:v>
                </c:pt>
                <c:pt idx="3">
                  <c:v>37.128262579999998</c:v>
                </c:pt>
                <c:pt idx="4">
                  <c:v>37.409609177999997</c:v>
                </c:pt>
                <c:pt idx="5">
                  <c:v>37.312401510000001</c:v>
                </c:pt>
                <c:pt idx="6">
                  <c:v>37.851013350000002</c:v>
                </c:pt>
                <c:pt idx="7">
                  <c:v>37.247483504000002</c:v>
                </c:pt>
                <c:pt idx="8">
                  <c:v>37.329666095</c:v>
                </c:pt>
                <c:pt idx="9">
                  <c:v>37.300220523</c:v>
                </c:pt>
                <c:pt idx="10">
                  <c:v>36.846056730999997</c:v>
                </c:pt>
                <c:pt idx="11">
                  <c:v>36.924875858999997</c:v>
                </c:pt>
                <c:pt idx="12">
                  <c:v>37.478596772000003</c:v>
                </c:pt>
                <c:pt idx="13">
                  <c:v>38.411979273999997</c:v>
                </c:pt>
                <c:pt idx="14">
                  <c:v>39.908349950000002</c:v>
                </c:pt>
                <c:pt idx="15">
                  <c:v>41.876876703000001</c:v>
                </c:pt>
                <c:pt idx="16">
                  <c:v>44.415400194999997</c:v>
                </c:pt>
              </c:numCache>
            </c:numRef>
          </c:val>
          <c:extLst>
            <c:ext xmlns:c16="http://schemas.microsoft.com/office/drawing/2014/chart" uri="{C3380CC4-5D6E-409C-BE32-E72D297353CC}">
              <c16:uniqueId val="{00000000-214A-4A3F-9E71-7F5233B2BF29}"/>
            </c:ext>
          </c:extLst>
        </c:ser>
        <c:ser>
          <c:idx val="1"/>
          <c:order val="1"/>
          <c:tx>
            <c:strRef>
              <c:f>'1.4 to 1.7'!$D$2</c:f>
              <c:strCache>
                <c:ptCount val="1"/>
                <c:pt idx="0">
                  <c:v>Other travel</c:v>
                </c:pt>
              </c:strCache>
            </c:strRef>
          </c:tx>
          <c:spPr>
            <a:solidFill>
              <a:srgbClr val="BDC1C1"/>
            </a:solidFill>
            <a:ln w="25400">
              <a:noFill/>
              <a:prstDash val="solid"/>
            </a:ln>
          </c:spP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1.7'!$D$4:$D$20</c:f>
              <c:numCache>
                <c:formatCode>0.00</c:formatCode>
                <c:ptCount val="17"/>
                <c:pt idx="0">
                  <c:v>2.5956298933999999</c:v>
                </c:pt>
                <c:pt idx="1">
                  <c:v>2.7019461963000002</c:v>
                </c:pt>
                <c:pt idx="2">
                  <c:v>2.8023466006</c:v>
                </c:pt>
                <c:pt idx="3">
                  <c:v>2.9816341819000001</c:v>
                </c:pt>
                <c:pt idx="4">
                  <c:v>3.1074881961999998</c:v>
                </c:pt>
                <c:pt idx="5">
                  <c:v>3.2012536248000001</c:v>
                </c:pt>
                <c:pt idx="6">
                  <c:v>3.3024604222999998</c:v>
                </c:pt>
                <c:pt idx="7">
                  <c:v>3.342099567</c:v>
                </c:pt>
                <c:pt idx="8">
                  <c:v>3.2271873636000001</c:v>
                </c:pt>
                <c:pt idx="9">
                  <c:v>3.2324827712999999</c:v>
                </c:pt>
                <c:pt idx="10">
                  <c:v>3.2290890270000001</c:v>
                </c:pt>
                <c:pt idx="11">
                  <c:v>3.2269809442000001</c:v>
                </c:pt>
                <c:pt idx="12">
                  <c:v>3.3006220633000001</c:v>
                </c:pt>
                <c:pt idx="13">
                  <c:v>3.4141130942000002</c:v>
                </c:pt>
                <c:pt idx="14">
                  <c:v>3.4971106136999999</c:v>
                </c:pt>
                <c:pt idx="15">
                  <c:v>3.6086462112</c:v>
                </c:pt>
                <c:pt idx="16">
                  <c:v>3.7915437840999999</c:v>
                </c:pt>
              </c:numCache>
            </c:numRef>
          </c:val>
          <c:extLst>
            <c:ext xmlns:c16="http://schemas.microsoft.com/office/drawing/2014/chart" uri="{C3380CC4-5D6E-409C-BE32-E72D297353CC}">
              <c16:uniqueId val="{00000001-214A-4A3F-9E71-7F5233B2BF29}"/>
            </c:ext>
          </c:extLst>
        </c:ser>
        <c:dLbls>
          <c:showLegendKey val="0"/>
          <c:showVal val="0"/>
          <c:showCatName val="0"/>
          <c:showSerName val="0"/>
          <c:showPercent val="0"/>
          <c:showBubbleSize val="0"/>
        </c:dLbls>
        <c:axId val="137483392"/>
        <c:axId val="137485312"/>
      </c:areaChart>
      <c:catAx>
        <c:axId val="137483392"/>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Period</a:t>
                </a:r>
              </a:p>
            </c:rich>
          </c:tx>
          <c:layout>
            <c:manualLayout>
              <c:xMode val="edge"/>
              <c:yMode val="edge"/>
              <c:x val="0.46973807858138128"/>
              <c:y val="0.9077308518253400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7485312"/>
        <c:crosses val="autoZero"/>
        <c:auto val="1"/>
        <c:lblAlgn val="ctr"/>
        <c:lblOffset val="100"/>
        <c:tickLblSkip val="2"/>
        <c:tickMarkSkip val="1"/>
        <c:noMultiLvlLbl val="0"/>
      </c:catAx>
      <c:valAx>
        <c:axId val="137485312"/>
        <c:scaling>
          <c:orientation val="minMax"/>
          <c:max val="50"/>
          <c:min val="2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Billion vehicle km</a:t>
                </a:r>
              </a:p>
            </c:rich>
          </c:tx>
          <c:layout>
            <c:manualLayout>
              <c:xMode val="edge"/>
              <c:yMode val="edge"/>
              <c:x val="2.1280555555555692E-3"/>
              <c:y val="0.2737666666666668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7483392"/>
        <c:crosses val="autoZero"/>
        <c:crossBetween val="midCat"/>
        <c:majorUnit val="5"/>
      </c:valAx>
      <c:spPr>
        <a:solidFill>
          <a:srgbClr val="FFFFFF"/>
        </a:solidFill>
        <a:ln w="25400">
          <a:noFill/>
        </a:ln>
      </c:spPr>
    </c:plotArea>
    <c:legend>
      <c:legendPos val="b"/>
      <c:layout>
        <c:manualLayout>
          <c:xMode val="edge"/>
          <c:yMode val="edge"/>
          <c:x val="0.28404055555555557"/>
          <c:y val="0.90683379629629635"/>
          <c:w val="0.41075194444444446"/>
          <c:h val="8.7286574074074072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used LPV entering the fleet in 2017 came from</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57"/>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1-8EEE-45E7-8D80-55E487B620B6}"/>
              </c:ext>
            </c:extLst>
          </c:dPt>
          <c:dPt>
            <c:idx val="1"/>
            <c:bubble3D val="0"/>
            <c:spPr>
              <a:solidFill>
                <a:srgbClr val="6BB6D2"/>
              </a:solidFill>
              <a:ln w="9525">
                <a:noFill/>
              </a:ln>
            </c:spPr>
            <c:extLst>
              <c:ext xmlns:c16="http://schemas.microsoft.com/office/drawing/2014/chart" uri="{C3380CC4-5D6E-409C-BE32-E72D297353CC}">
                <c16:uniqueId val="{00000003-8EEE-45E7-8D80-55E487B620B6}"/>
              </c:ext>
            </c:extLst>
          </c:dPt>
          <c:dPt>
            <c:idx val="2"/>
            <c:bubble3D val="0"/>
            <c:spPr>
              <a:solidFill>
                <a:srgbClr val="0093D3">
                  <a:alpha val="23000"/>
                </a:srgbClr>
              </a:solidFill>
              <a:ln w="9525">
                <a:noFill/>
              </a:ln>
            </c:spPr>
            <c:extLst>
              <c:ext xmlns:c16="http://schemas.microsoft.com/office/drawing/2014/chart" uri="{C3380CC4-5D6E-409C-BE32-E72D297353CC}">
                <c16:uniqueId val="{00000005-8EEE-45E7-8D80-55E487B620B6}"/>
              </c:ext>
            </c:extLst>
          </c:dPt>
          <c:dPt>
            <c:idx val="3"/>
            <c:bubble3D val="0"/>
            <c:spPr>
              <a:solidFill>
                <a:srgbClr val="BDC1C1"/>
              </a:solidFill>
              <a:ln w="9525">
                <a:noFill/>
              </a:ln>
            </c:spPr>
            <c:extLst>
              <c:ext xmlns:c16="http://schemas.microsoft.com/office/drawing/2014/chart" uri="{C3380CC4-5D6E-409C-BE32-E72D297353CC}">
                <c16:uniqueId val="{00000007-8EEE-45E7-8D80-55E487B620B6}"/>
              </c:ext>
            </c:extLst>
          </c:dPt>
          <c:dPt>
            <c:idx val="4"/>
            <c:bubble3D val="0"/>
            <c:spPr>
              <a:solidFill>
                <a:srgbClr val="202222"/>
              </a:solidFill>
              <a:ln w="9525">
                <a:noFill/>
              </a:ln>
            </c:spPr>
            <c:extLst>
              <c:ext xmlns:c16="http://schemas.microsoft.com/office/drawing/2014/chart" uri="{C3380CC4-5D6E-409C-BE32-E72D297353CC}">
                <c16:uniqueId val="{00000009-8EEE-45E7-8D80-55E487B620B6}"/>
              </c:ext>
            </c:extLst>
          </c:dPt>
          <c:dPt>
            <c:idx val="5"/>
            <c:bubble3D val="0"/>
            <c:spPr>
              <a:solidFill>
                <a:srgbClr val="0093D3"/>
              </a:solidFill>
              <a:ln w="9525">
                <a:noFill/>
              </a:ln>
            </c:spPr>
            <c:extLst>
              <c:ext xmlns:c16="http://schemas.microsoft.com/office/drawing/2014/chart" uri="{C3380CC4-5D6E-409C-BE32-E72D297353CC}">
                <c16:uniqueId val="{0000000B-8EEE-45E7-8D80-55E487B620B6}"/>
              </c:ext>
            </c:extLst>
          </c:dPt>
          <c:dPt>
            <c:idx val="6"/>
            <c:bubble3D val="0"/>
            <c:spPr>
              <a:solidFill>
                <a:srgbClr val="006087"/>
              </a:solidFill>
              <a:ln w="9525">
                <a:noFill/>
              </a:ln>
            </c:spPr>
            <c:extLst>
              <c:ext xmlns:c16="http://schemas.microsoft.com/office/drawing/2014/chart" uri="{C3380CC4-5D6E-409C-BE32-E72D297353CC}">
                <c16:uniqueId val="{0000000D-8EEE-45E7-8D80-55E487B620B6}"/>
              </c:ext>
            </c:extLst>
          </c:dPt>
          <c:dPt>
            <c:idx val="7"/>
            <c:bubble3D val="0"/>
            <c:spPr>
              <a:solidFill>
                <a:srgbClr val="5B7686"/>
              </a:solidFill>
              <a:ln w="9525">
                <a:noFill/>
              </a:ln>
            </c:spPr>
            <c:extLst>
              <c:ext xmlns:c16="http://schemas.microsoft.com/office/drawing/2014/chart" uri="{C3380CC4-5D6E-409C-BE32-E72D297353CC}">
                <c16:uniqueId val="{0000000F-8EEE-45E7-8D80-55E487B620B6}"/>
              </c:ext>
            </c:extLst>
          </c:dPt>
          <c:cat>
            <c:strRef>
              <c:f>'6.7b'!$C$3:$F$3</c:f>
              <c:strCache>
                <c:ptCount val="4"/>
                <c:pt idx="0">
                  <c:v> Used Europe</c:v>
                </c:pt>
                <c:pt idx="1">
                  <c:v> Used Japan</c:v>
                </c:pt>
                <c:pt idx="2">
                  <c:v> Used Australia</c:v>
                </c:pt>
                <c:pt idx="3">
                  <c:v> Used NZ</c:v>
                </c:pt>
              </c:strCache>
            </c:strRef>
          </c:cat>
          <c:val>
            <c:numRef>
              <c:f>'6.7b'!$C$57:$F$57</c:f>
              <c:numCache>
                <c:formatCode>General</c:formatCode>
                <c:ptCount val="4"/>
                <c:pt idx="0">
                  <c:v>2586</c:v>
                </c:pt>
                <c:pt idx="1">
                  <c:v>158189</c:v>
                </c:pt>
                <c:pt idx="2">
                  <c:v>3807</c:v>
                </c:pt>
                <c:pt idx="3">
                  <c:v>1237</c:v>
                </c:pt>
              </c:numCache>
            </c:numRef>
          </c:val>
          <c:extLst>
            <c:ext xmlns:c16="http://schemas.microsoft.com/office/drawing/2014/chart" uri="{C3380CC4-5D6E-409C-BE32-E72D297353CC}">
              <c16:uniqueId val="{00000010-8EEE-45E7-8D80-55E487B620B6}"/>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2-8EEE-45E7-8D80-55E487B620B6}"/>
              </c:ext>
            </c:extLst>
          </c:dPt>
          <c:cat>
            <c:strRef>
              <c:f>'6.7b'!$C$3:$F$3</c:f>
              <c:strCache>
                <c:ptCount val="4"/>
                <c:pt idx="0">
                  <c:v> Used Europe</c:v>
                </c:pt>
                <c:pt idx="1">
                  <c:v> Used Japan</c:v>
                </c:pt>
                <c:pt idx="2">
                  <c:v> Used Australia</c:v>
                </c:pt>
                <c:pt idx="3">
                  <c:v> Used NZ</c:v>
                </c:pt>
              </c:strCache>
            </c:strRef>
          </c:cat>
          <c:val>
            <c:numRef>
              <c:f>'6.7b'!$D$21</c:f>
              <c:numCache>
                <c:formatCode>General</c:formatCode>
                <c:ptCount val="1"/>
                <c:pt idx="0">
                  <c:v>65</c:v>
                </c:pt>
              </c:numCache>
            </c:numRef>
          </c:val>
          <c:extLst>
            <c:ext xmlns:c16="http://schemas.microsoft.com/office/drawing/2014/chart" uri="{C3380CC4-5D6E-409C-BE32-E72D297353CC}">
              <c16:uniqueId val="{00000013-8EEE-45E7-8D80-55E487B620B6}"/>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8EEE-45E7-8D80-55E487B620B6}"/>
              </c:ext>
            </c:extLst>
          </c:dPt>
          <c:cat>
            <c:strRef>
              <c:f>'6.7b'!$C$3:$F$3</c:f>
              <c:strCache>
                <c:ptCount val="4"/>
                <c:pt idx="0">
                  <c:v> Used Europe</c:v>
                </c:pt>
                <c:pt idx="1">
                  <c:v> Used Japan</c:v>
                </c:pt>
                <c:pt idx="2">
                  <c:v> Used Australia</c:v>
                </c:pt>
                <c:pt idx="3">
                  <c:v> Used NZ</c:v>
                </c:pt>
              </c:strCache>
            </c:strRef>
          </c:cat>
          <c:val>
            <c:numRef>
              <c:f>'6.7b'!$E$21</c:f>
              <c:numCache>
                <c:formatCode>General</c:formatCode>
                <c:ptCount val="1"/>
                <c:pt idx="0">
                  <c:v>13</c:v>
                </c:pt>
              </c:numCache>
            </c:numRef>
          </c:val>
          <c:extLst>
            <c:ext xmlns:c16="http://schemas.microsoft.com/office/drawing/2014/chart" uri="{C3380CC4-5D6E-409C-BE32-E72D297353CC}">
              <c16:uniqueId val="{00000016-8EEE-45E7-8D80-55E487B620B6}"/>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8-8EEE-45E7-8D80-55E487B620B6}"/>
              </c:ext>
            </c:extLst>
          </c:dPt>
          <c:cat>
            <c:strRef>
              <c:f>'6.7b'!$C$3:$F$3</c:f>
              <c:strCache>
                <c:ptCount val="4"/>
                <c:pt idx="0">
                  <c:v> Used Europe</c:v>
                </c:pt>
                <c:pt idx="1">
                  <c:v> Used Japan</c:v>
                </c:pt>
                <c:pt idx="2">
                  <c:v> Used Australia</c:v>
                </c:pt>
                <c:pt idx="3">
                  <c:v> Used NZ</c:v>
                </c:pt>
              </c:strCache>
            </c:strRef>
          </c:cat>
          <c:val>
            <c:numRef>
              <c:f>'6.7b'!$F$21</c:f>
              <c:numCache>
                <c:formatCode>General</c:formatCode>
                <c:ptCount val="1"/>
                <c:pt idx="0">
                  <c:v>0</c:v>
                </c:pt>
              </c:numCache>
            </c:numRef>
          </c:val>
          <c:extLst>
            <c:ext xmlns:c16="http://schemas.microsoft.com/office/drawing/2014/chart" uri="{C3380CC4-5D6E-409C-BE32-E72D297353CC}">
              <c16:uniqueId val="{00000019-8EEE-45E7-8D80-55E487B620B6}"/>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B-8EEE-45E7-8D80-55E487B620B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C-8EEE-45E7-8D80-55E487B620B6}"/>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E-8EEE-45E7-8D80-55E487B620B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F-8EEE-45E7-8D80-55E487B620B6}"/>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1-8EEE-45E7-8D80-55E487B620B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22-8EEE-45E7-8D80-55E487B620B6}"/>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4-8EEE-45E7-8D80-55E487B620B6}"/>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26-8EEE-45E7-8D80-55E487B620B6}"/>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28-8EEE-45E7-8D80-55E487B620B6}"/>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2A-8EEE-45E7-8D80-55E487B620B6}"/>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2C-8EEE-45E7-8D80-55E487B620B6}"/>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2E-8EEE-45E7-8D80-55E487B620B6}"/>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30-8EEE-45E7-8D80-55E487B620B6}"/>
              </c:ext>
            </c:extLst>
          </c:dPt>
          <c:cat>
            <c:strRef>
              <c:f>'6.7b'!$C$3:$F$3</c:f>
              <c:strCache>
                <c:ptCount val="4"/>
                <c:pt idx="0">
                  <c:v> Used Europe</c:v>
                </c:pt>
                <c:pt idx="1">
                  <c:v> Used Japan</c:v>
                </c:pt>
                <c:pt idx="2">
                  <c:v> Used Australia</c:v>
                </c:pt>
                <c:pt idx="3">
                  <c:v> Used NZ</c:v>
                </c:pt>
              </c:strCache>
            </c:strRef>
          </c:cat>
          <c:val>
            <c:numRef>
              <c:f>'6.7b'!$C$21:$F$21</c:f>
              <c:numCache>
                <c:formatCode>General</c:formatCode>
                <c:ptCount val="4"/>
                <c:pt idx="0">
                  <c:v>18</c:v>
                </c:pt>
                <c:pt idx="1">
                  <c:v>65</c:v>
                </c:pt>
                <c:pt idx="2">
                  <c:v>13</c:v>
                </c:pt>
                <c:pt idx="3">
                  <c:v>0</c:v>
                </c:pt>
              </c:numCache>
            </c:numRef>
          </c:val>
          <c:extLst>
            <c:ext xmlns:c16="http://schemas.microsoft.com/office/drawing/2014/chart" uri="{C3380CC4-5D6E-409C-BE32-E72D297353CC}">
              <c16:uniqueId val="{00000031-8EEE-45E7-8D80-55E487B620B6}"/>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used motorcycles entering the fleet in 2017 came from</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6025816086045648"/>
          <c:y val="0.2066057772293638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1-3B05-4D6C-A4E6-8BB357880336}"/>
              </c:ext>
            </c:extLst>
          </c:dPt>
          <c:dPt>
            <c:idx val="1"/>
            <c:bubble3D val="0"/>
            <c:spPr>
              <a:solidFill>
                <a:srgbClr val="6EB5CE"/>
              </a:solidFill>
              <a:ln w="9525">
                <a:noFill/>
              </a:ln>
            </c:spPr>
            <c:extLst>
              <c:ext xmlns:c16="http://schemas.microsoft.com/office/drawing/2014/chart" uri="{C3380CC4-5D6E-409C-BE32-E72D297353CC}">
                <c16:uniqueId val="{00000003-3B05-4D6C-A4E6-8BB357880336}"/>
              </c:ext>
            </c:extLst>
          </c:dPt>
          <c:dPt>
            <c:idx val="2"/>
            <c:bubble3D val="0"/>
            <c:spPr>
              <a:solidFill>
                <a:srgbClr val="0093D3">
                  <a:alpha val="23000"/>
                </a:srgbClr>
              </a:solidFill>
              <a:ln w="9525">
                <a:noFill/>
              </a:ln>
            </c:spPr>
            <c:extLst>
              <c:ext xmlns:c16="http://schemas.microsoft.com/office/drawing/2014/chart" uri="{C3380CC4-5D6E-409C-BE32-E72D297353CC}">
                <c16:uniqueId val="{00000005-3B05-4D6C-A4E6-8BB357880336}"/>
              </c:ext>
            </c:extLst>
          </c:dPt>
          <c:dPt>
            <c:idx val="3"/>
            <c:bubble3D val="0"/>
            <c:spPr>
              <a:solidFill>
                <a:srgbClr val="BDC1C1"/>
              </a:solidFill>
              <a:ln w="9525">
                <a:noFill/>
              </a:ln>
            </c:spPr>
            <c:extLst>
              <c:ext xmlns:c16="http://schemas.microsoft.com/office/drawing/2014/chart" uri="{C3380CC4-5D6E-409C-BE32-E72D297353CC}">
                <c16:uniqueId val="{00000007-3B05-4D6C-A4E6-8BB357880336}"/>
              </c:ext>
            </c:extLst>
          </c:dPt>
          <c:dPt>
            <c:idx val="4"/>
            <c:bubble3D val="0"/>
            <c:spPr>
              <a:solidFill>
                <a:srgbClr val="202222"/>
              </a:solidFill>
              <a:ln w="9525">
                <a:noFill/>
              </a:ln>
            </c:spPr>
            <c:extLst>
              <c:ext xmlns:c16="http://schemas.microsoft.com/office/drawing/2014/chart" uri="{C3380CC4-5D6E-409C-BE32-E72D297353CC}">
                <c16:uniqueId val="{00000009-3B05-4D6C-A4E6-8BB357880336}"/>
              </c:ext>
            </c:extLst>
          </c:dPt>
          <c:dPt>
            <c:idx val="5"/>
            <c:bubble3D val="0"/>
            <c:spPr>
              <a:solidFill>
                <a:srgbClr val="0093D3"/>
              </a:solidFill>
              <a:ln w="9525">
                <a:noFill/>
              </a:ln>
            </c:spPr>
            <c:extLst>
              <c:ext xmlns:c16="http://schemas.microsoft.com/office/drawing/2014/chart" uri="{C3380CC4-5D6E-409C-BE32-E72D297353CC}">
                <c16:uniqueId val="{0000000B-3B05-4D6C-A4E6-8BB357880336}"/>
              </c:ext>
            </c:extLst>
          </c:dPt>
          <c:dPt>
            <c:idx val="6"/>
            <c:bubble3D val="0"/>
            <c:spPr>
              <a:solidFill>
                <a:srgbClr val="006188"/>
              </a:solidFill>
              <a:ln w="9525">
                <a:noFill/>
              </a:ln>
            </c:spPr>
            <c:extLst>
              <c:ext xmlns:c16="http://schemas.microsoft.com/office/drawing/2014/chart" uri="{C3380CC4-5D6E-409C-BE32-E72D297353CC}">
                <c16:uniqueId val="{0000000D-3B05-4D6C-A4E6-8BB357880336}"/>
              </c:ext>
            </c:extLst>
          </c:dPt>
          <c:dPt>
            <c:idx val="7"/>
            <c:bubble3D val="0"/>
            <c:spPr>
              <a:solidFill>
                <a:srgbClr val="587888"/>
              </a:solidFill>
              <a:ln w="9525">
                <a:noFill/>
              </a:ln>
            </c:spPr>
            <c:extLst>
              <c:ext xmlns:c16="http://schemas.microsoft.com/office/drawing/2014/chart" uri="{C3380CC4-5D6E-409C-BE32-E72D297353CC}">
                <c16:uniqueId val="{0000000F-3B05-4D6C-A4E6-8BB357880336}"/>
              </c:ext>
            </c:extLst>
          </c:dPt>
          <c:cat>
            <c:strRef>
              <c:f>'6.7b'!$C$3:$F$3</c:f>
              <c:strCache>
                <c:ptCount val="4"/>
                <c:pt idx="0">
                  <c:v> Used Europe</c:v>
                </c:pt>
                <c:pt idx="1">
                  <c:v> Used Japan</c:v>
                </c:pt>
                <c:pt idx="2">
                  <c:v> Used Australia</c:v>
                </c:pt>
                <c:pt idx="3">
                  <c:v> Used NZ</c:v>
                </c:pt>
              </c:strCache>
            </c:strRef>
          </c:cat>
          <c:val>
            <c:numRef>
              <c:f>'6.7b'!$C$93:$F$93</c:f>
              <c:numCache>
                <c:formatCode>General</c:formatCode>
                <c:ptCount val="4"/>
                <c:pt idx="0">
                  <c:v>134</c:v>
                </c:pt>
                <c:pt idx="1">
                  <c:v>1300</c:v>
                </c:pt>
                <c:pt idx="2">
                  <c:v>413</c:v>
                </c:pt>
                <c:pt idx="3">
                  <c:v>462</c:v>
                </c:pt>
              </c:numCache>
            </c:numRef>
          </c:val>
          <c:extLst>
            <c:ext xmlns:c16="http://schemas.microsoft.com/office/drawing/2014/chart" uri="{C3380CC4-5D6E-409C-BE32-E72D297353CC}">
              <c16:uniqueId val="{00000010-3B05-4D6C-A4E6-8BB357880336}"/>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2-3B05-4D6C-A4E6-8BB357880336}"/>
              </c:ext>
            </c:extLst>
          </c:dPt>
          <c:cat>
            <c:strRef>
              <c:f>'6.7b'!$C$3:$F$3</c:f>
              <c:strCache>
                <c:ptCount val="4"/>
                <c:pt idx="0">
                  <c:v> Used Europe</c:v>
                </c:pt>
                <c:pt idx="1">
                  <c:v> Used Japan</c:v>
                </c:pt>
                <c:pt idx="2">
                  <c:v> Used Australia</c:v>
                </c:pt>
                <c:pt idx="3">
                  <c:v> Used NZ</c:v>
                </c:pt>
              </c:strCache>
            </c:strRef>
          </c:cat>
          <c:val>
            <c:numRef>
              <c:f>'6.7b'!$D$21</c:f>
              <c:numCache>
                <c:formatCode>General</c:formatCode>
                <c:ptCount val="1"/>
                <c:pt idx="0">
                  <c:v>65</c:v>
                </c:pt>
              </c:numCache>
            </c:numRef>
          </c:val>
          <c:extLst>
            <c:ext xmlns:c16="http://schemas.microsoft.com/office/drawing/2014/chart" uri="{C3380CC4-5D6E-409C-BE32-E72D297353CC}">
              <c16:uniqueId val="{00000013-3B05-4D6C-A4E6-8BB357880336}"/>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3B05-4D6C-A4E6-8BB357880336}"/>
              </c:ext>
            </c:extLst>
          </c:dPt>
          <c:cat>
            <c:strRef>
              <c:f>'6.7b'!$C$3:$F$3</c:f>
              <c:strCache>
                <c:ptCount val="4"/>
                <c:pt idx="0">
                  <c:v> Used Europe</c:v>
                </c:pt>
                <c:pt idx="1">
                  <c:v> Used Japan</c:v>
                </c:pt>
                <c:pt idx="2">
                  <c:v> Used Australia</c:v>
                </c:pt>
                <c:pt idx="3">
                  <c:v> Used NZ</c:v>
                </c:pt>
              </c:strCache>
            </c:strRef>
          </c:cat>
          <c:val>
            <c:numRef>
              <c:f>'6.7b'!$E$21</c:f>
              <c:numCache>
                <c:formatCode>General</c:formatCode>
                <c:ptCount val="1"/>
                <c:pt idx="0">
                  <c:v>13</c:v>
                </c:pt>
              </c:numCache>
            </c:numRef>
          </c:val>
          <c:extLst>
            <c:ext xmlns:c16="http://schemas.microsoft.com/office/drawing/2014/chart" uri="{C3380CC4-5D6E-409C-BE32-E72D297353CC}">
              <c16:uniqueId val="{00000016-3B05-4D6C-A4E6-8BB357880336}"/>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8-3B05-4D6C-A4E6-8BB357880336}"/>
              </c:ext>
            </c:extLst>
          </c:dPt>
          <c:cat>
            <c:strRef>
              <c:f>'6.7b'!$C$3:$F$3</c:f>
              <c:strCache>
                <c:ptCount val="4"/>
                <c:pt idx="0">
                  <c:v> Used Europe</c:v>
                </c:pt>
                <c:pt idx="1">
                  <c:v> Used Japan</c:v>
                </c:pt>
                <c:pt idx="2">
                  <c:v> Used Australia</c:v>
                </c:pt>
                <c:pt idx="3">
                  <c:v> Used NZ</c:v>
                </c:pt>
              </c:strCache>
            </c:strRef>
          </c:cat>
          <c:val>
            <c:numRef>
              <c:f>'6.7b'!$F$21</c:f>
              <c:numCache>
                <c:formatCode>General</c:formatCode>
                <c:ptCount val="1"/>
                <c:pt idx="0">
                  <c:v>0</c:v>
                </c:pt>
              </c:numCache>
            </c:numRef>
          </c:val>
          <c:extLst>
            <c:ext xmlns:c16="http://schemas.microsoft.com/office/drawing/2014/chart" uri="{C3380CC4-5D6E-409C-BE32-E72D297353CC}">
              <c16:uniqueId val="{00000019-3B05-4D6C-A4E6-8BB357880336}"/>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B-3B05-4D6C-A4E6-8BB35788033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C-3B05-4D6C-A4E6-8BB357880336}"/>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E-3B05-4D6C-A4E6-8BB35788033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F-3B05-4D6C-A4E6-8BB357880336}"/>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1-3B05-4D6C-A4E6-8BB357880336}"/>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22-3B05-4D6C-A4E6-8BB357880336}"/>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4-3B05-4D6C-A4E6-8BB357880336}"/>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26-3B05-4D6C-A4E6-8BB357880336}"/>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28-3B05-4D6C-A4E6-8BB357880336}"/>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2A-3B05-4D6C-A4E6-8BB357880336}"/>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2C-3B05-4D6C-A4E6-8BB357880336}"/>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2E-3B05-4D6C-A4E6-8BB357880336}"/>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30-3B05-4D6C-A4E6-8BB357880336}"/>
              </c:ext>
            </c:extLst>
          </c:dPt>
          <c:cat>
            <c:strRef>
              <c:f>'6.7b'!$C$3:$F$3</c:f>
              <c:strCache>
                <c:ptCount val="4"/>
                <c:pt idx="0">
                  <c:v> Used Europe</c:v>
                </c:pt>
                <c:pt idx="1">
                  <c:v> Used Japan</c:v>
                </c:pt>
                <c:pt idx="2">
                  <c:v> Used Australia</c:v>
                </c:pt>
                <c:pt idx="3">
                  <c:v> Used NZ</c:v>
                </c:pt>
              </c:strCache>
            </c:strRef>
          </c:cat>
          <c:val>
            <c:numRef>
              <c:f>'6.7b'!$C$21:$F$21</c:f>
              <c:numCache>
                <c:formatCode>General</c:formatCode>
                <c:ptCount val="4"/>
                <c:pt idx="0">
                  <c:v>18</c:v>
                </c:pt>
                <c:pt idx="1">
                  <c:v>65</c:v>
                </c:pt>
                <c:pt idx="2">
                  <c:v>13</c:v>
                </c:pt>
                <c:pt idx="3">
                  <c:v>0</c:v>
                </c:pt>
              </c:numCache>
            </c:numRef>
          </c:val>
          <c:extLst>
            <c:ext xmlns:c16="http://schemas.microsoft.com/office/drawing/2014/chart" uri="{C3380CC4-5D6E-409C-BE32-E72D297353CC}">
              <c16:uniqueId val="{00000031-3B05-4D6C-A4E6-8BB357880336}"/>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used trucks entering the fleet in 2017 came from</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57"/>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1-2BE7-419E-8E19-A8AAB8B36759}"/>
              </c:ext>
            </c:extLst>
          </c:dPt>
          <c:dPt>
            <c:idx val="1"/>
            <c:bubble3D val="0"/>
            <c:spPr>
              <a:solidFill>
                <a:srgbClr val="6BB5D9"/>
              </a:solidFill>
              <a:ln w="9525">
                <a:noFill/>
              </a:ln>
            </c:spPr>
            <c:extLst>
              <c:ext xmlns:c16="http://schemas.microsoft.com/office/drawing/2014/chart" uri="{C3380CC4-5D6E-409C-BE32-E72D297353CC}">
                <c16:uniqueId val="{00000003-2BE7-419E-8E19-A8AAB8B36759}"/>
              </c:ext>
            </c:extLst>
          </c:dPt>
          <c:dPt>
            <c:idx val="2"/>
            <c:bubble3D val="0"/>
            <c:spPr>
              <a:solidFill>
                <a:srgbClr val="0093D3">
                  <a:alpha val="23000"/>
                </a:srgbClr>
              </a:solidFill>
              <a:ln w="9525">
                <a:noFill/>
              </a:ln>
            </c:spPr>
            <c:extLst>
              <c:ext xmlns:c16="http://schemas.microsoft.com/office/drawing/2014/chart" uri="{C3380CC4-5D6E-409C-BE32-E72D297353CC}">
                <c16:uniqueId val="{00000005-2BE7-419E-8E19-A8AAB8B36759}"/>
              </c:ext>
            </c:extLst>
          </c:dPt>
          <c:dPt>
            <c:idx val="3"/>
            <c:bubble3D val="0"/>
            <c:spPr>
              <a:solidFill>
                <a:srgbClr val="BDC1C1"/>
              </a:solidFill>
              <a:ln w="9525">
                <a:noFill/>
              </a:ln>
            </c:spPr>
            <c:extLst>
              <c:ext xmlns:c16="http://schemas.microsoft.com/office/drawing/2014/chart" uri="{C3380CC4-5D6E-409C-BE32-E72D297353CC}">
                <c16:uniqueId val="{00000007-2BE7-419E-8E19-A8AAB8B36759}"/>
              </c:ext>
            </c:extLst>
          </c:dPt>
          <c:dPt>
            <c:idx val="4"/>
            <c:bubble3D val="0"/>
            <c:spPr>
              <a:solidFill>
                <a:srgbClr val="202222"/>
              </a:solidFill>
              <a:ln w="9525">
                <a:noFill/>
              </a:ln>
            </c:spPr>
            <c:extLst>
              <c:ext xmlns:c16="http://schemas.microsoft.com/office/drawing/2014/chart" uri="{C3380CC4-5D6E-409C-BE32-E72D297353CC}">
                <c16:uniqueId val="{00000009-2BE7-419E-8E19-A8AAB8B36759}"/>
              </c:ext>
            </c:extLst>
          </c:dPt>
          <c:dPt>
            <c:idx val="5"/>
            <c:bubble3D val="0"/>
            <c:spPr>
              <a:solidFill>
                <a:srgbClr val="0093D3"/>
              </a:solidFill>
              <a:ln w="9525">
                <a:noFill/>
              </a:ln>
            </c:spPr>
            <c:extLst>
              <c:ext xmlns:c16="http://schemas.microsoft.com/office/drawing/2014/chart" uri="{C3380CC4-5D6E-409C-BE32-E72D297353CC}">
                <c16:uniqueId val="{0000000B-2BE7-419E-8E19-A8AAB8B36759}"/>
              </c:ext>
            </c:extLst>
          </c:dPt>
          <c:dPt>
            <c:idx val="6"/>
            <c:bubble3D val="0"/>
            <c:spPr>
              <a:solidFill>
                <a:srgbClr val="006188"/>
              </a:solidFill>
              <a:ln w="9525">
                <a:noFill/>
              </a:ln>
            </c:spPr>
            <c:extLst>
              <c:ext xmlns:c16="http://schemas.microsoft.com/office/drawing/2014/chart" uri="{C3380CC4-5D6E-409C-BE32-E72D297353CC}">
                <c16:uniqueId val="{0000000D-2BE7-419E-8E19-A8AAB8B36759}"/>
              </c:ext>
            </c:extLst>
          </c:dPt>
          <c:dPt>
            <c:idx val="7"/>
            <c:bubble3D val="0"/>
            <c:spPr>
              <a:solidFill>
                <a:srgbClr val="557A8C"/>
              </a:solidFill>
              <a:ln w="9525">
                <a:noFill/>
              </a:ln>
            </c:spPr>
            <c:extLst>
              <c:ext xmlns:c16="http://schemas.microsoft.com/office/drawing/2014/chart" uri="{C3380CC4-5D6E-409C-BE32-E72D297353CC}">
                <c16:uniqueId val="{0000000F-2BE7-419E-8E19-A8AAB8B36759}"/>
              </c:ext>
            </c:extLst>
          </c:dPt>
          <c:cat>
            <c:strRef>
              <c:f>'6.7b'!$C$3:$F$3</c:f>
              <c:strCache>
                <c:ptCount val="4"/>
                <c:pt idx="0">
                  <c:v> Used Europe</c:v>
                </c:pt>
                <c:pt idx="1">
                  <c:v> Used Japan</c:v>
                </c:pt>
                <c:pt idx="2">
                  <c:v> Used Australia</c:v>
                </c:pt>
                <c:pt idx="3">
                  <c:v> Used NZ</c:v>
                </c:pt>
              </c:strCache>
            </c:strRef>
          </c:cat>
          <c:val>
            <c:numRef>
              <c:f>'6.7b'!$C$129:$F$129</c:f>
              <c:numCache>
                <c:formatCode>General</c:formatCode>
                <c:ptCount val="4"/>
                <c:pt idx="0">
                  <c:v>121</c:v>
                </c:pt>
                <c:pt idx="1">
                  <c:v>1838</c:v>
                </c:pt>
                <c:pt idx="2">
                  <c:v>202</c:v>
                </c:pt>
                <c:pt idx="3">
                  <c:v>36</c:v>
                </c:pt>
              </c:numCache>
            </c:numRef>
          </c:val>
          <c:extLst>
            <c:ext xmlns:c16="http://schemas.microsoft.com/office/drawing/2014/chart" uri="{C3380CC4-5D6E-409C-BE32-E72D297353CC}">
              <c16:uniqueId val="{00000010-2BE7-419E-8E19-A8AAB8B36759}"/>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2-2BE7-419E-8E19-A8AAB8B36759}"/>
              </c:ext>
            </c:extLst>
          </c:dPt>
          <c:cat>
            <c:strRef>
              <c:f>'6.7b'!$C$3:$F$3</c:f>
              <c:strCache>
                <c:ptCount val="4"/>
                <c:pt idx="0">
                  <c:v> Used Europe</c:v>
                </c:pt>
                <c:pt idx="1">
                  <c:v> Used Japan</c:v>
                </c:pt>
                <c:pt idx="2">
                  <c:v> Used Australia</c:v>
                </c:pt>
                <c:pt idx="3">
                  <c:v> Used NZ</c:v>
                </c:pt>
              </c:strCache>
            </c:strRef>
          </c:cat>
          <c:val>
            <c:numRef>
              <c:f>'6.7b'!$D$21</c:f>
              <c:numCache>
                <c:formatCode>General</c:formatCode>
                <c:ptCount val="1"/>
                <c:pt idx="0">
                  <c:v>65</c:v>
                </c:pt>
              </c:numCache>
            </c:numRef>
          </c:val>
          <c:extLst>
            <c:ext xmlns:c16="http://schemas.microsoft.com/office/drawing/2014/chart" uri="{C3380CC4-5D6E-409C-BE32-E72D297353CC}">
              <c16:uniqueId val="{00000013-2BE7-419E-8E19-A8AAB8B36759}"/>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2BE7-419E-8E19-A8AAB8B36759}"/>
              </c:ext>
            </c:extLst>
          </c:dPt>
          <c:cat>
            <c:strRef>
              <c:f>'6.7b'!$C$3:$F$3</c:f>
              <c:strCache>
                <c:ptCount val="4"/>
                <c:pt idx="0">
                  <c:v> Used Europe</c:v>
                </c:pt>
                <c:pt idx="1">
                  <c:v> Used Japan</c:v>
                </c:pt>
                <c:pt idx="2">
                  <c:v> Used Australia</c:v>
                </c:pt>
                <c:pt idx="3">
                  <c:v> Used NZ</c:v>
                </c:pt>
              </c:strCache>
            </c:strRef>
          </c:cat>
          <c:val>
            <c:numRef>
              <c:f>'6.7b'!$E$21</c:f>
              <c:numCache>
                <c:formatCode>General</c:formatCode>
                <c:ptCount val="1"/>
                <c:pt idx="0">
                  <c:v>13</c:v>
                </c:pt>
              </c:numCache>
            </c:numRef>
          </c:val>
          <c:extLst>
            <c:ext xmlns:c16="http://schemas.microsoft.com/office/drawing/2014/chart" uri="{C3380CC4-5D6E-409C-BE32-E72D297353CC}">
              <c16:uniqueId val="{00000016-2BE7-419E-8E19-A8AAB8B36759}"/>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8-2BE7-419E-8E19-A8AAB8B36759}"/>
              </c:ext>
            </c:extLst>
          </c:dPt>
          <c:cat>
            <c:strRef>
              <c:f>'6.7b'!$C$3:$F$3</c:f>
              <c:strCache>
                <c:ptCount val="4"/>
                <c:pt idx="0">
                  <c:v> Used Europe</c:v>
                </c:pt>
                <c:pt idx="1">
                  <c:v> Used Japan</c:v>
                </c:pt>
                <c:pt idx="2">
                  <c:v> Used Australia</c:v>
                </c:pt>
                <c:pt idx="3">
                  <c:v> Used NZ</c:v>
                </c:pt>
              </c:strCache>
            </c:strRef>
          </c:cat>
          <c:val>
            <c:numRef>
              <c:f>'6.7b'!$F$21</c:f>
              <c:numCache>
                <c:formatCode>General</c:formatCode>
                <c:ptCount val="1"/>
                <c:pt idx="0">
                  <c:v>0</c:v>
                </c:pt>
              </c:numCache>
            </c:numRef>
          </c:val>
          <c:extLst>
            <c:ext xmlns:c16="http://schemas.microsoft.com/office/drawing/2014/chart" uri="{C3380CC4-5D6E-409C-BE32-E72D297353CC}">
              <c16:uniqueId val="{00000019-2BE7-419E-8E19-A8AAB8B36759}"/>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B-2BE7-419E-8E19-A8AAB8B36759}"/>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C-2BE7-419E-8E19-A8AAB8B36759}"/>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E-2BE7-419E-8E19-A8AAB8B36759}"/>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F-2BE7-419E-8E19-A8AAB8B36759}"/>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1-2BE7-419E-8E19-A8AAB8B36759}"/>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22-2BE7-419E-8E19-A8AAB8B36759}"/>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4-2BE7-419E-8E19-A8AAB8B36759}"/>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26-2BE7-419E-8E19-A8AAB8B36759}"/>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28-2BE7-419E-8E19-A8AAB8B36759}"/>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2A-2BE7-419E-8E19-A8AAB8B36759}"/>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2C-2BE7-419E-8E19-A8AAB8B36759}"/>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2E-2BE7-419E-8E19-A8AAB8B36759}"/>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30-2BE7-419E-8E19-A8AAB8B36759}"/>
              </c:ext>
            </c:extLst>
          </c:dPt>
          <c:cat>
            <c:strRef>
              <c:f>'6.7b'!$C$3:$F$3</c:f>
              <c:strCache>
                <c:ptCount val="4"/>
                <c:pt idx="0">
                  <c:v> Used Europe</c:v>
                </c:pt>
                <c:pt idx="1">
                  <c:v> Used Japan</c:v>
                </c:pt>
                <c:pt idx="2">
                  <c:v> Used Australia</c:v>
                </c:pt>
                <c:pt idx="3">
                  <c:v> Used NZ</c:v>
                </c:pt>
              </c:strCache>
            </c:strRef>
          </c:cat>
          <c:val>
            <c:numRef>
              <c:f>'6.7b'!$C$21:$F$21</c:f>
              <c:numCache>
                <c:formatCode>General</c:formatCode>
                <c:ptCount val="4"/>
                <c:pt idx="0">
                  <c:v>18</c:v>
                </c:pt>
                <c:pt idx="1">
                  <c:v>65</c:v>
                </c:pt>
                <c:pt idx="2">
                  <c:v>13</c:v>
                </c:pt>
                <c:pt idx="3">
                  <c:v>0</c:v>
                </c:pt>
              </c:numCache>
            </c:numRef>
          </c:val>
          <c:extLst>
            <c:ext xmlns:c16="http://schemas.microsoft.com/office/drawing/2014/chart" uri="{C3380CC4-5D6E-409C-BE32-E72D297353CC}">
              <c16:uniqueId val="{00000031-2BE7-419E-8E19-A8AAB8B36759}"/>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09"/>
          <c:w val="0.6200010498687667"/>
          <c:h val="0.11442812185790209"/>
        </c:manualLayout>
      </c:layout>
      <c:overlay val="0"/>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200" b="1" i="0" u="none" strike="noStrike" baseline="0">
                <a:solidFill>
                  <a:srgbClr val="000000"/>
                </a:solidFill>
                <a:latin typeface="Arial"/>
                <a:ea typeface="Arial"/>
                <a:cs typeface="Arial"/>
              </a:defRPr>
            </a:pPr>
            <a:r>
              <a:rPr lang="en-NZ" sz="1000"/>
              <a:t>Where used buses entering the fleet in 2017 came from </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4666723090369611"/>
          <c:y val="8.7064888120161207E-2"/>
          <c:w val="0.41333400607748388"/>
          <c:h val="0.61691692153714228"/>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1-2C50-445A-8559-7B55F148A314}"/>
              </c:ext>
            </c:extLst>
          </c:dPt>
          <c:dPt>
            <c:idx val="1"/>
            <c:bubble3D val="0"/>
            <c:spPr>
              <a:solidFill>
                <a:srgbClr val="6BB6D2"/>
              </a:solidFill>
              <a:ln w="9525">
                <a:noFill/>
              </a:ln>
            </c:spPr>
            <c:extLst>
              <c:ext xmlns:c16="http://schemas.microsoft.com/office/drawing/2014/chart" uri="{C3380CC4-5D6E-409C-BE32-E72D297353CC}">
                <c16:uniqueId val="{00000003-2C50-445A-8559-7B55F148A314}"/>
              </c:ext>
            </c:extLst>
          </c:dPt>
          <c:dPt>
            <c:idx val="2"/>
            <c:bubble3D val="0"/>
            <c:spPr>
              <a:solidFill>
                <a:srgbClr val="0093D3">
                  <a:alpha val="23000"/>
                </a:srgbClr>
              </a:solidFill>
              <a:ln w="9525">
                <a:noFill/>
              </a:ln>
            </c:spPr>
            <c:extLst>
              <c:ext xmlns:c16="http://schemas.microsoft.com/office/drawing/2014/chart" uri="{C3380CC4-5D6E-409C-BE32-E72D297353CC}">
                <c16:uniqueId val="{00000005-2C50-445A-8559-7B55F148A314}"/>
              </c:ext>
            </c:extLst>
          </c:dPt>
          <c:dPt>
            <c:idx val="3"/>
            <c:bubble3D val="0"/>
            <c:spPr>
              <a:solidFill>
                <a:srgbClr val="BDC1C1"/>
              </a:solidFill>
              <a:ln w="9525">
                <a:noFill/>
              </a:ln>
            </c:spPr>
            <c:extLst>
              <c:ext xmlns:c16="http://schemas.microsoft.com/office/drawing/2014/chart" uri="{C3380CC4-5D6E-409C-BE32-E72D297353CC}">
                <c16:uniqueId val="{00000007-2C50-445A-8559-7B55F148A314}"/>
              </c:ext>
            </c:extLst>
          </c:dPt>
          <c:dPt>
            <c:idx val="4"/>
            <c:bubble3D val="0"/>
            <c:spPr>
              <a:solidFill>
                <a:srgbClr val="202222"/>
              </a:solidFill>
              <a:ln w="9525">
                <a:noFill/>
              </a:ln>
            </c:spPr>
            <c:extLst>
              <c:ext xmlns:c16="http://schemas.microsoft.com/office/drawing/2014/chart" uri="{C3380CC4-5D6E-409C-BE32-E72D297353CC}">
                <c16:uniqueId val="{00000009-2C50-445A-8559-7B55F148A314}"/>
              </c:ext>
            </c:extLst>
          </c:dPt>
          <c:dPt>
            <c:idx val="5"/>
            <c:bubble3D val="0"/>
            <c:spPr>
              <a:solidFill>
                <a:srgbClr val="0093D3"/>
              </a:solidFill>
              <a:ln w="9525">
                <a:noFill/>
              </a:ln>
            </c:spPr>
            <c:extLst>
              <c:ext xmlns:c16="http://schemas.microsoft.com/office/drawing/2014/chart" uri="{C3380CC4-5D6E-409C-BE32-E72D297353CC}">
                <c16:uniqueId val="{0000000B-2C50-445A-8559-7B55F148A314}"/>
              </c:ext>
            </c:extLst>
          </c:dPt>
          <c:dPt>
            <c:idx val="6"/>
            <c:bubble3D val="0"/>
            <c:spPr>
              <a:solidFill>
                <a:srgbClr val="006188"/>
              </a:solidFill>
              <a:ln w="9525">
                <a:noFill/>
              </a:ln>
            </c:spPr>
            <c:extLst>
              <c:ext xmlns:c16="http://schemas.microsoft.com/office/drawing/2014/chart" uri="{C3380CC4-5D6E-409C-BE32-E72D297353CC}">
                <c16:uniqueId val="{0000000D-2C50-445A-8559-7B55F148A314}"/>
              </c:ext>
            </c:extLst>
          </c:dPt>
          <c:dPt>
            <c:idx val="7"/>
            <c:bubble3D val="0"/>
            <c:spPr>
              <a:solidFill>
                <a:srgbClr val="557A8C"/>
              </a:solidFill>
              <a:ln w="9525">
                <a:noFill/>
              </a:ln>
            </c:spPr>
            <c:extLst>
              <c:ext xmlns:c16="http://schemas.microsoft.com/office/drawing/2014/chart" uri="{C3380CC4-5D6E-409C-BE32-E72D297353CC}">
                <c16:uniqueId val="{0000000F-2C50-445A-8559-7B55F148A314}"/>
              </c:ext>
            </c:extLst>
          </c:dPt>
          <c:cat>
            <c:strRef>
              <c:f>'6.7b'!$C$3:$F$3</c:f>
              <c:strCache>
                <c:ptCount val="4"/>
                <c:pt idx="0">
                  <c:v> Used Europe</c:v>
                </c:pt>
                <c:pt idx="1">
                  <c:v> Used Japan</c:v>
                </c:pt>
                <c:pt idx="2">
                  <c:v> Used Australia</c:v>
                </c:pt>
                <c:pt idx="3">
                  <c:v> Used NZ</c:v>
                </c:pt>
              </c:strCache>
            </c:strRef>
          </c:cat>
          <c:val>
            <c:numRef>
              <c:f>'6.7b'!$C$21:$F$21</c:f>
              <c:numCache>
                <c:formatCode>General</c:formatCode>
                <c:ptCount val="4"/>
                <c:pt idx="0">
                  <c:v>18</c:v>
                </c:pt>
                <c:pt idx="1">
                  <c:v>65</c:v>
                </c:pt>
                <c:pt idx="2">
                  <c:v>13</c:v>
                </c:pt>
                <c:pt idx="3">
                  <c:v>0</c:v>
                </c:pt>
              </c:numCache>
            </c:numRef>
          </c:val>
          <c:extLst>
            <c:ext xmlns:c16="http://schemas.microsoft.com/office/drawing/2014/chart" uri="{C3380CC4-5D6E-409C-BE32-E72D297353CC}">
              <c16:uniqueId val="{00000010-2C50-445A-8559-7B55F148A314}"/>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2-2C50-445A-8559-7B55F148A314}"/>
              </c:ext>
            </c:extLst>
          </c:dPt>
          <c:cat>
            <c:strRef>
              <c:f>'6.7b'!$C$3:$F$3</c:f>
              <c:strCache>
                <c:ptCount val="4"/>
                <c:pt idx="0">
                  <c:v> Used Europe</c:v>
                </c:pt>
                <c:pt idx="1">
                  <c:v> Used Japan</c:v>
                </c:pt>
                <c:pt idx="2">
                  <c:v> Used Australia</c:v>
                </c:pt>
                <c:pt idx="3">
                  <c:v> Used NZ</c:v>
                </c:pt>
              </c:strCache>
            </c:strRef>
          </c:cat>
          <c:val>
            <c:numRef>
              <c:f>'6.7b'!$D$21</c:f>
              <c:numCache>
                <c:formatCode>General</c:formatCode>
                <c:ptCount val="1"/>
                <c:pt idx="0">
                  <c:v>65</c:v>
                </c:pt>
              </c:numCache>
            </c:numRef>
          </c:val>
          <c:extLst>
            <c:ext xmlns:c16="http://schemas.microsoft.com/office/drawing/2014/chart" uri="{C3380CC4-5D6E-409C-BE32-E72D297353CC}">
              <c16:uniqueId val="{00000013-2C50-445A-8559-7B55F148A314}"/>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2C50-445A-8559-7B55F148A314}"/>
              </c:ext>
            </c:extLst>
          </c:dPt>
          <c:cat>
            <c:strRef>
              <c:f>'6.7b'!$C$3:$F$3</c:f>
              <c:strCache>
                <c:ptCount val="4"/>
                <c:pt idx="0">
                  <c:v> Used Europe</c:v>
                </c:pt>
                <c:pt idx="1">
                  <c:v> Used Japan</c:v>
                </c:pt>
                <c:pt idx="2">
                  <c:v> Used Australia</c:v>
                </c:pt>
                <c:pt idx="3">
                  <c:v> Used NZ</c:v>
                </c:pt>
              </c:strCache>
            </c:strRef>
          </c:cat>
          <c:val>
            <c:numRef>
              <c:f>'6.7b'!$E$21</c:f>
              <c:numCache>
                <c:formatCode>General</c:formatCode>
                <c:ptCount val="1"/>
                <c:pt idx="0">
                  <c:v>13</c:v>
                </c:pt>
              </c:numCache>
            </c:numRef>
          </c:val>
          <c:extLst>
            <c:ext xmlns:c16="http://schemas.microsoft.com/office/drawing/2014/chart" uri="{C3380CC4-5D6E-409C-BE32-E72D297353CC}">
              <c16:uniqueId val="{00000016-2C50-445A-8559-7B55F148A314}"/>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8-2C50-445A-8559-7B55F148A314}"/>
              </c:ext>
            </c:extLst>
          </c:dPt>
          <c:cat>
            <c:strRef>
              <c:f>'6.7b'!$C$3:$F$3</c:f>
              <c:strCache>
                <c:ptCount val="4"/>
                <c:pt idx="0">
                  <c:v> Used Europe</c:v>
                </c:pt>
                <c:pt idx="1">
                  <c:v> Used Japan</c:v>
                </c:pt>
                <c:pt idx="2">
                  <c:v> Used Australia</c:v>
                </c:pt>
                <c:pt idx="3">
                  <c:v> Used NZ</c:v>
                </c:pt>
              </c:strCache>
            </c:strRef>
          </c:cat>
          <c:val>
            <c:numRef>
              <c:f>'6.7b'!$F$21</c:f>
              <c:numCache>
                <c:formatCode>General</c:formatCode>
                <c:ptCount val="1"/>
                <c:pt idx="0">
                  <c:v>0</c:v>
                </c:pt>
              </c:numCache>
            </c:numRef>
          </c:val>
          <c:extLst>
            <c:ext xmlns:c16="http://schemas.microsoft.com/office/drawing/2014/chart" uri="{C3380CC4-5D6E-409C-BE32-E72D297353CC}">
              <c16:uniqueId val="{00000019-2C50-445A-8559-7B55F148A314}"/>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B-2C50-445A-8559-7B55F148A314}"/>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C-2C50-445A-8559-7B55F148A314}"/>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E-2C50-445A-8559-7B55F148A314}"/>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F-2C50-445A-8559-7B55F148A314}"/>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1-2C50-445A-8559-7B55F148A314}"/>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22-2C50-445A-8559-7B55F148A314}"/>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4-2C50-445A-8559-7B55F148A314}"/>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26-2C50-445A-8559-7B55F148A314}"/>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28-2C50-445A-8559-7B55F148A314}"/>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2A-2C50-445A-8559-7B55F148A314}"/>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2C-2C50-445A-8559-7B55F148A314}"/>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2E-2C50-445A-8559-7B55F148A314}"/>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30-2C50-445A-8559-7B55F148A314}"/>
              </c:ext>
            </c:extLst>
          </c:dPt>
          <c:cat>
            <c:strRef>
              <c:f>'6.7b'!$C$3:$F$3</c:f>
              <c:strCache>
                <c:ptCount val="4"/>
                <c:pt idx="0">
                  <c:v> Used Europe</c:v>
                </c:pt>
                <c:pt idx="1">
                  <c:v> Used Japan</c:v>
                </c:pt>
                <c:pt idx="2">
                  <c:v> Used Australia</c:v>
                </c:pt>
                <c:pt idx="3">
                  <c:v> Used NZ</c:v>
                </c:pt>
              </c:strCache>
            </c:strRef>
          </c:cat>
          <c:val>
            <c:numRef>
              <c:f>'6.7b'!$C$21:$F$21</c:f>
              <c:numCache>
                <c:formatCode>General</c:formatCode>
                <c:ptCount val="4"/>
                <c:pt idx="0">
                  <c:v>18</c:v>
                </c:pt>
                <c:pt idx="1">
                  <c:v>65</c:v>
                </c:pt>
                <c:pt idx="2">
                  <c:v>13</c:v>
                </c:pt>
                <c:pt idx="3">
                  <c:v>0</c:v>
                </c:pt>
              </c:numCache>
            </c:numRef>
          </c:val>
          <c:extLst>
            <c:ext xmlns:c16="http://schemas.microsoft.com/office/drawing/2014/chart" uri="{C3380CC4-5D6E-409C-BE32-E72D297353CC}">
              <c16:uniqueId val="{00000031-2C50-445A-8559-7B55F148A314}"/>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2024123508951626"/>
          <c:y val="0.88065527658099341"/>
          <c:w val="0.62000104986876625"/>
          <c:h val="0.11442812185790209"/>
        </c:manualLayout>
      </c:layout>
      <c:overlay val="0"/>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1000" b="1" i="0" u="none" strike="noStrike" baseline="0">
                <a:solidFill>
                  <a:srgbClr val="000000"/>
                </a:solidFill>
                <a:latin typeface="Arial"/>
                <a:ea typeface="Arial"/>
                <a:cs typeface="Arial"/>
              </a:defRPr>
            </a:pPr>
            <a:r>
              <a:rPr lang="en-NZ" sz="1000"/>
              <a:t>Where used LCV entering the fleet in 2017 came from </a:t>
            </a:r>
          </a:p>
        </c:rich>
      </c:tx>
      <c:layout>
        <c:manualLayout>
          <c:xMode val="edge"/>
          <c:yMode val="edge"/>
          <c:x val="0.14892475940507441"/>
          <c:y val="2.2332432326556202E-2"/>
        </c:manualLayout>
      </c:layout>
      <c:overlay val="0"/>
      <c:spPr>
        <a:noFill/>
        <a:ln w="25400">
          <a:noFill/>
        </a:ln>
      </c:spPr>
    </c:title>
    <c:autoTitleDeleted val="0"/>
    <c:plotArea>
      <c:layout>
        <c:manualLayout>
          <c:layoutTarget val="inner"/>
          <c:xMode val="edge"/>
          <c:yMode val="edge"/>
          <c:x val="0.35000056966239668"/>
          <c:y val="0.10447786574419345"/>
          <c:w val="0.40666732856010479"/>
          <c:h val="0.60696664860912464"/>
        </c:manualLayout>
      </c:layout>
      <c:pieChart>
        <c:varyColors val="1"/>
        <c:ser>
          <c:idx val="0"/>
          <c:order val="0"/>
          <c:spPr>
            <a:solidFill>
              <a:srgbClr val="AD682E"/>
            </a:solidFill>
            <a:ln w="3175">
              <a:solidFill>
                <a:srgbClr val="434646"/>
              </a:solidFill>
              <a:prstDash val="solid"/>
            </a:ln>
          </c:spPr>
          <c:dPt>
            <c:idx val="0"/>
            <c:bubble3D val="0"/>
            <c:spPr>
              <a:solidFill>
                <a:srgbClr val="434646"/>
              </a:solidFill>
              <a:ln w="9525">
                <a:noFill/>
              </a:ln>
            </c:spPr>
            <c:extLst>
              <c:ext xmlns:c16="http://schemas.microsoft.com/office/drawing/2014/chart" uri="{C3380CC4-5D6E-409C-BE32-E72D297353CC}">
                <c16:uniqueId val="{00000001-9565-499E-AFA0-9A02D997DBD0}"/>
              </c:ext>
            </c:extLst>
          </c:dPt>
          <c:dPt>
            <c:idx val="1"/>
            <c:bubble3D val="0"/>
            <c:spPr>
              <a:solidFill>
                <a:srgbClr val="6BB6D2"/>
              </a:solidFill>
              <a:ln w="9525">
                <a:noFill/>
              </a:ln>
            </c:spPr>
            <c:extLst>
              <c:ext xmlns:c16="http://schemas.microsoft.com/office/drawing/2014/chart" uri="{C3380CC4-5D6E-409C-BE32-E72D297353CC}">
                <c16:uniqueId val="{00000003-9565-499E-AFA0-9A02D997DBD0}"/>
              </c:ext>
            </c:extLst>
          </c:dPt>
          <c:dPt>
            <c:idx val="2"/>
            <c:bubble3D val="0"/>
            <c:spPr>
              <a:solidFill>
                <a:srgbClr val="0093D3">
                  <a:alpha val="23000"/>
                </a:srgbClr>
              </a:solidFill>
              <a:ln w="9525">
                <a:noFill/>
              </a:ln>
            </c:spPr>
            <c:extLst>
              <c:ext xmlns:c16="http://schemas.microsoft.com/office/drawing/2014/chart" uri="{C3380CC4-5D6E-409C-BE32-E72D297353CC}">
                <c16:uniqueId val="{00000005-9565-499E-AFA0-9A02D997DBD0}"/>
              </c:ext>
            </c:extLst>
          </c:dPt>
          <c:dPt>
            <c:idx val="3"/>
            <c:bubble3D val="0"/>
            <c:spPr>
              <a:solidFill>
                <a:srgbClr val="BDC1C1"/>
              </a:solidFill>
              <a:ln w="9525">
                <a:noFill/>
              </a:ln>
            </c:spPr>
            <c:extLst>
              <c:ext xmlns:c16="http://schemas.microsoft.com/office/drawing/2014/chart" uri="{C3380CC4-5D6E-409C-BE32-E72D297353CC}">
                <c16:uniqueId val="{00000007-9565-499E-AFA0-9A02D997DBD0}"/>
              </c:ext>
            </c:extLst>
          </c:dPt>
          <c:dPt>
            <c:idx val="4"/>
            <c:bubble3D val="0"/>
            <c:spPr>
              <a:solidFill>
                <a:srgbClr val="202222"/>
              </a:solidFill>
              <a:ln w="9525">
                <a:noFill/>
              </a:ln>
            </c:spPr>
            <c:extLst>
              <c:ext xmlns:c16="http://schemas.microsoft.com/office/drawing/2014/chart" uri="{C3380CC4-5D6E-409C-BE32-E72D297353CC}">
                <c16:uniqueId val="{00000009-9565-499E-AFA0-9A02D997DBD0}"/>
              </c:ext>
            </c:extLst>
          </c:dPt>
          <c:dPt>
            <c:idx val="5"/>
            <c:bubble3D val="0"/>
            <c:spPr>
              <a:solidFill>
                <a:srgbClr val="0093D3"/>
              </a:solidFill>
              <a:ln w="9525">
                <a:noFill/>
              </a:ln>
            </c:spPr>
            <c:extLst>
              <c:ext xmlns:c16="http://schemas.microsoft.com/office/drawing/2014/chart" uri="{C3380CC4-5D6E-409C-BE32-E72D297353CC}">
                <c16:uniqueId val="{0000000B-9565-499E-AFA0-9A02D997DBD0}"/>
              </c:ext>
            </c:extLst>
          </c:dPt>
          <c:dPt>
            <c:idx val="6"/>
            <c:bubble3D val="0"/>
            <c:spPr>
              <a:solidFill>
                <a:srgbClr val="006087"/>
              </a:solidFill>
              <a:ln w="9525">
                <a:noFill/>
              </a:ln>
            </c:spPr>
            <c:extLst>
              <c:ext xmlns:c16="http://schemas.microsoft.com/office/drawing/2014/chart" uri="{C3380CC4-5D6E-409C-BE32-E72D297353CC}">
                <c16:uniqueId val="{0000000D-9565-499E-AFA0-9A02D997DBD0}"/>
              </c:ext>
            </c:extLst>
          </c:dPt>
          <c:dPt>
            <c:idx val="7"/>
            <c:bubble3D val="0"/>
            <c:spPr>
              <a:solidFill>
                <a:srgbClr val="5B7686"/>
              </a:solidFill>
              <a:ln w="9525">
                <a:noFill/>
              </a:ln>
            </c:spPr>
            <c:extLst>
              <c:ext xmlns:c16="http://schemas.microsoft.com/office/drawing/2014/chart" uri="{C3380CC4-5D6E-409C-BE32-E72D297353CC}">
                <c16:uniqueId val="{0000000F-9565-499E-AFA0-9A02D997DBD0}"/>
              </c:ext>
            </c:extLst>
          </c:dPt>
          <c:cat>
            <c:strRef>
              <c:f>'6.7b'!$C$3:$F$3</c:f>
              <c:strCache>
                <c:ptCount val="4"/>
                <c:pt idx="0">
                  <c:v> Used Europe</c:v>
                </c:pt>
                <c:pt idx="1">
                  <c:v> Used Japan</c:v>
                </c:pt>
                <c:pt idx="2">
                  <c:v> Used Australia</c:v>
                </c:pt>
                <c:pt idx="3">
                  <c:v> Used NZ</c:v>
                </c:pt>
              </c:strCache>
            </c:strRef>
          </c:cat>
          <c:val>
            <c:numRef>
              <c:f>'6.7b'!$C$39:$F$39</c:f>
              <c:numCache>
                <c:formatCode>General</c:formatCode>
                <c:ptCount val="4"/>
                <c:pt idx="0">
                  <c:v>438</c:v>
                </c:pt>
                <c:pt idx="1">
                  <c:v>8799</c:v>
                </c:pt>
                <c:pt idx="2">
                  <c:v>1333</c:v>
                </c:pt>
                <c:pt idx="3">
                  <c:v>82</c:v>
                </c:pt>
              </c:numCache>
            </c:numRef>
          </c:val>
          <c:extLst>
            <c:ext xmlns:c16="http://schemas.microsoft.com/office/drawing/2014/chart" uri="{C3380CC4-5D6E-409C-BE32-E72D297353CC}">
              <c16:uniqueId val="{00000010-9565-499E-AFA0-9A02D997DBD0}"/>
            </c:ext>
          </c:extLst>
        </c:ser>
        <c:ser>
          <c:idx val="1"/>
          <c:order val="1"/>
          <c:spPr>
            <a:solidFill>
              <a:srgbClr val="C67736"/>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2-9565-499E-AFA0-9A02D997DBD0}"/>
              </c:ext>
            </c:extLst>
          </c:dPt>
          <c:cat>
            <c:strRef>
              <c:f>'6.7b'!$C$3:$F$3</c:f>
              <c:strCache>
                <c:ptCount val="4"/>
                <c:pt idx="0">
                  <c:v> Used Europe</c:v>
                </c:pt>
                <c:pt idx="1">
                  <c:v> Used Japan</c:v>
                </c:pt>
                <c:pt idx="2">
                  <c:v> Used Australia</c:v>
                </c:pt>
                <c:pt idx="3">
                  <c:v> Used NZ</c:v>
                </c:pt>
              </c:strCache>
            </c:strRef>
          </c:cat>
          <c:val>
            <c:numRef>
              <c:f>'6.7b'!$D$21</c:f>
              <c:numCache>
                <c:formatCode>General</c:formatCode>
                <c:ptCount val="1"/>
                <c:pt idx="0">
                  <c:v>65</c:v>
                </c:pt>
              </c:numCache>
            </c:numRef>
          </c:val>
          <c:extLst>
            <c:ext xmlns:c16="http://schemas.microsoft.com/office/drawing/2014/chart" uri="{C3380CC4-5D6E-409C-BE32-E72D297353CC}">
              <c16:uniqueId val="{00000013-9565-499E-AFA0-9A02D997DBD0}"/>
            </c:ext>
          </c:extLst>
        </c:ser>
        <c:ser>
          <c:idx val="2"/>
          <c:order val="2"/>
          <c:spPr>
            <a:solidFill>
              <a:srgbClr val="DB843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5-9565-499E-AFA0-9A02D997DBD0}"/>
              </c:ext>
            </c:extLst>
          </c:dPt>
          <c:cat>
            <c:strRef>
              <c:f>'6.7b'!$C$3:$F$3</c:f>
              <c:strCache>
                <c:ptCount val="4"/>
                <c:pt idx="0">
                  <c:v> Used Europe</c:v>
                </c:pt>
                <c:pt idx="1">
                  <c:v> Used Japan</c:v>
                </c:pt>
                <c:pt idx="2">
                  <c:v> Used Australia</c:v>
                </c:pt>
                <c:pt idx="3">
                  <c:v> Used NZ</c:v>
                </c:pt>
              </c:strCache>
            </c:strRef>
          </c:cat>
          <c:val>
            <c:numRef>
              <c:f>'6.7b'!$E$21</c:f>
              <c:numCache>
                <c:formatCode>General</c:formatCode>
                <c:ptCount val="1"/>
                <c:pt idx="0">
                  <c:v>13</c:v>
                </c:pt>
              </c:numCache>
            </c:numRef>
          </c:val>
          <c:extLst>
            <c:ext xmlns:c16="http://schemas.microsoft.com/office/drawing/2014/chart" uri="{C3380CC4-5D6E-409C-BE32-E72D297353CC}">
              <c16:uniqueId val="{00000016-9565-499E-AFA0-9A02D997DBD0}"/>
            </c:ext>
          </c:extLst>
        </c:ser>
        <c:ser>
          <c:idx val="3"/>
          <c:order val="3"/>
          <c:spPr>
            <a:solidFill>
              <a:srgbClr val="EE9043"/>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8-9565-499E-AFA0-9A02D997DBD0}"/>
              </c:ext>
            </c:extLst>
          </c:dPt>
          <c:cat>
            <c:strRef>
              <c:f>'6.7b'!$C$3:$F$3</c:f>
              <c:strCache>
                <c:ptCount val="4"/>
                <c:pt idx="0">
                  <c:v> Used Europe</c:v>
                </c:pt>
                <c:pt idx="1">
                  <c:v> Used Japan</c:v>
                </c:pt>
                <c:pt idx="2">
                  <c:v> Used Australia</c:v>
                </c:pt>
                <c:pt idx="3">
                  <c:v> Used NZ</c:v>
                </c:pt>
              </c:strCache>
            </c:strRef>
          </c:cat>
          <c:val>
            <c:numRef>
              <c:f>'6.7b'!$F$21</c:f>
              <c:numCache>
                <c:formatCode>General</c:formatCode>
                <c:ptCount val="1"/>
                <c:pt idx="0">
                  <c:v>0</c:v>
                </c:pt>
              </c:numCache>
            </c:numRef>
          </c:val>
          <c:extLst>
            <c:ext xmlns:c16="http://schemas.microsoft.com/office/drawing/2014/chart" uri="{C3380CC4-5D6E-409C-BE32-E72D297353CC}">
              <c16:uniqueId val="{00000019-9565-499E-AFA0-9A02D997DBD0}"/>
            </c:ext>
          </c:extLst>
        </c:ser>
        <c:ser>
          <c:idx val="4"/>
          <c:order val="4"/>
          <c:spPr>
            <a:solidFill>
              <a:srgbClr val="F8A064"/>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B-9565-499E-AFA0-9A02D997DBD0}"/>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C-9565-499E-AFA0-9A02D997DBD0}"/>
            </c:ext>
          </c:extLst>
        </c:ser>
        <c:ser>
          <c:idx val="5"/>
          <c:order val="5"/>
          <c:spPr>
            <a:solidFill>
              <a:srgbClr val="F9B590"/>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1E-9565-499E-AFA0-9A02D997DBD0}"/>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1F-9565-499E-AFA0-9A02D997DBD0}"/>
            </c:ext>
          </c:extLst>
        </c:ser>
        <c:ser>
          <c:idx val="6"/>
          <c:order val="6"/>
          <c:spPr>
            <a:solidFill>
              <a:srgbClr val="FAC7AD"/>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1-9565-499E-AFA0-9A02D997DBD0}"/>
              </c:ext>
            </c:extLst>
          </c:dPt>
          <c:cat>
            <c:strRef>
              <c:f>'6.7b'!$C$3:$F$3</c:f>
              <c:strCache>
                <c:ptCount val="4"/>
                <c:pt idx="0">
                  <c:v> Used Europe</c:v>
                </c:pt>
                <c:pt idx="1">
                  <c:v> Used Japan</c:v>
                </c:pt>
                <c:pt idx="2">
                  <c:v> Used Australia</c:v>
                </c:pt>
                <c:pt idx="3">
                  <c:v> Used NZ</c:v>
                </c:pt>
              </c:strCache>
            </c:strRef>
          </c:cat>
          <c:val>
            <c:numRef>
              <c:f>'6.7 (2)'!#REF!</c:f>
              <c:numCache>
                <c:formatCode>General</c:formatCode>
                <c:ptCount val="1"/>
                <c:pt idx="0">
                  <c:v>1</c:v>
                </c:pt>
              </c:numCache>
            </c:numRef>
          </c:val>
          <c:extLst>
            <c:ext xmlns:c16="http://schemas.microsoft.com/office/drawing/2014/chart" uri="{C3380CC4-5D6E-409C-BE32-E72D297353CC}">
              <c16:uniqueId val="{00000022-9565-499E-AFA0-9A02D997DBD0}"/>
            </c:ext>
          </c:extLst>
        </c:ser>
        <c:ser>
          <c:idx val="7"/>
          <c:order val="7"/>
          <c:spPr>
            <a:solidFill>
              <a:srgbClr val="FBD7C7"/>
            </a:solidFill>
            <a:ln w="3175">
              <a:solidFill>
                <a:srgbClr val="434646"/>
              </a:solidFill>
              <a:prstDash val="solid"/>
            </a:ln>
          </c:spPr>
          <c:dPt>
            <c:idx val="0"/>
            <c:bubble3D val="0"/>
            <c:spPr>
              <a:solidFill>
                <a:srgbClr val="AD682E"/>
              </a:solidFill>
              <a:ln w="3175">
                <a:solidFill>
                  <a:srgbClr val="434646"/>
                </a:solidFill>
                <a:prstDash val="solid"/>
              </a:ln>
            </c:spPr>
            <c:extLst>
              <c:ext xmlns:c16="http://schemas.microsoft.com/office/drawing/2014/chart" uri="{C3380CC4-5D6E-409C-BE32-E72D297353CC}">
                <c16:uniqueId val="{00000024-9565-499E-AFA0-9A02D997DBD0}"/>
              </c:ext>
            </c:extLst>
          </c:dPt>
          <c:dPt>
            <c:idx val="1"/>
            <c:bubble3D val="0"/>
            <c:spPr>
              <a:solidFill>
                <a:srgbClr val="C67736"/>
              </a:solidFill>
              <a:ln w="3175">
                <a:solidFill>
                  <a:srgbClr val="434646"/>
                </a:solidFill>
                <a:prstDash val="solid"/>
              </a:ln>
            </c:spPr>
            <c:extLst>
              <c:ext xmlns:c16="http://schemas.microsoft.com/office/drawing/2014/chart" uri="{C3380CC4-5D6E-409C-BE32-E72D297353CC}">
                <c16:uniqueId val="{00000026-9565-499E-AFA0-9A02D997DBD0}"/>
              </c:ext>
            </c:extLst>
          </c:dPt>
          <c:dPt>
            <c:idx val="2"/>
            <c:bubble3D val="0"/>
            <c:spPr>
              <a:solidFill>
                <a:srgbClr val="DB843D"/>
              </a:solidFill>
              <a:ln w="3175">
                <a:solidFill>
                  <a:srgbClr val="434646"/>
                </a:solidFill>
                <a:prstDash val="solid"/>
              </a:ln>
            </c:spPr>
            <c:extLst>
              <c:ext xmlns:c16="http://schemas.microsoft.com/office/drawing/2014/chart" uri="{C3380CC4-5D6E-409C-BE32-E72D297353CC}">
                <c16:uniqueId val="{00000028-9565-499E-AFA0-9A02D997DBD0}"/>
              </c:ext>
            </c:extLst>
          </c:dPt>
          <c:dPt>
            <c:idx val="3"/>
            <c:bubble3D val="0"/>
            <c:spPr>
              <a:solidFill>
                <a:srgbClr val="EE9043"/>
              </a:solidFill>
              <a:ln w="3175">
                <a:solidFill>
                  <a:srgbClr val="434646"/>
                </a:solidFill>
                <a:prstDash val="solid"/>
              </a:ln>
            </c:spPr>
            <c:extLst>
              <c:ext xmlns:c16="http://schemas.microsoft.com/office/drawing/2014/chart" uri="{C3380CC4-5D6E-409C-BE32-E72D297353CC}">
                <c16:uniqueId val="{0000002A-9565-499E-AFA0-9A02D997DBD0}"/>
              </c:ext>
            </c:extLst>
          </c:dPt>
          <c:dPt>
            <c:idx val="4"/>
            <c:bubble3D val="0"/>
            <c:spPr>
              <a:solidFill>
                <a:srgbClr val="F8A064"/>
              </a:solidFill>
              <a:ln w="3175">
                <a:solidFill>
                  <a:srgbClr val="434646"/>
                </a:solidFill>
                <a:prstDash val="solid"/>
              </a:ln>
            </c:spPr>
            <c:extLst>
              <c:ext xmlns:c16="http://schemas.microsoft.com/office/drawing/2014/chart" uri="{C3380CC4-5D6E-409C-BE32-E72D297353CC}">
                <c16:uniqueId val="{0000002C-9565-499E-AFA0-9A02D997DBD0}"/>
              </c:ext>
            </c:extLst>
          </c:dPt>
          <c:dPt>
            <c:idx val="5"/>
            <c:bubble3D val="0"/>
            <c:spPr>
              <a:solidFill>
                <a:srgbClr val="F9B590"/>
              </a:solidFill>
              <a:ln w="3175">
                <a:solidFill>
                  <a:srgbClr val="434646"/>
                </a:solidFill>
                <a:prstDash val="solid"/>
              </a:ln>
            </c:spPr>
            <c:extLst>
              <c:ext xmlns:c16="http://schemas.microsoft.com/office/drawing/2014/chart" uri="{C3380CC4-5D6E-409C-BE32-E72D297353CC}">
                <c16:uniqueId val="{0000002E-9565-499E-AFA0-9A02D997DBD0}"/>
              </c:ext>
            </c:extLst>
          </c:dPt>
          <c:dPt>
            <c:idx val="6"/>
            <c:bubble3D val="0"/>
            <c:spPr>
              <a:solidFill>
                <a:srgbClr val="FAC7AD"/>
              </a:solidFill>
              <a:ln w="3175">
                <a:solidFill>
                  <a:srgbClr val="434646"/>
                </a:solidFill>
                <a:prstDash val="solid"/>
              </a:ln>
            </c:spPr>
            <c:extLst>
              <c:ext xmlns:c16="http://schemas.microsoft.com/office/drawing/2014/chart" uri="{C3380CC4-5D6E-409C-BE32-E72D297353CC}">
                <c16:uniqueId val="{00000030-9565-499E-AFA0-9A02D997DBD0}"/>
              </c:ext>
            </c:extLst>
          </c:dPt>
          <c:cat>
            <c:strRef>
              <c:f>'6.7b'!$C$3:$F$3</c:f>
              <c:strCache>
                <c:ptCount val="4"/>
                <c:pt idx="0">
                  <c:v> Used Europe</c:v>
                </c:pt>
                <c:pt idx="1">
                  <c:v> Used Japan</c:v>
                </c:pt>
                <c:pt idx="2">
                  <c:v> Used Australia</c:v>
                </c:pt>
                <c:pt idx="3">
                  <c:v> Used NZ</c:v>
                </c:pt>
              </c:strCache>
            </c:strRef>
          </c:cat>
          <c:val>
            <c:numRef>
              <c:f>'6.7b'!$C$21:$F$21</c:f>
              <c:numCache>
                <c:formatCode>General</c:formatCode>
                <c:ptCount val="4"/>
                <c:pt idx="0">
                  <c:v>18</c:v>
                </c:pt>
                <c:pt idx="1">
                  <c:v>65</c:v>
                </c:pt>
                <c:pt idx="2">
                  <c:v>13</c:v>
                </c:pt>
                <c:pt idx="3">
                  <c:v>0</c:v>
                </c:pt>
              </c:numCache>
            </c:numRef>
          </c:val>
          <c:extLst>
            <c:ext xmlns:c16="http://schemas.microsoft.com/office/drawing/2014/chart" uri="{C3380CC4-5D6E-409C-BE32-E72D297353CC}">
              <c16:uniqueId val="{00000031-9565-499E-AFA0-9A02D997DBD0}"/>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1883336832895888"/>
          <c:y val="0.84577323356971135"/>
          <c:w val="0.6200010498687667"/>
          <c:h val="0.11442812185790209"/>
        </c:manualLayout>
      </c:layout>
      <c:overlay val="0"/>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1465" r="0.75000000000001465" t="1" header="0.5" footer="0.5"/>
    <c:pageSetup orientation="portrait"/>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a:t>Used import petrol and diesel light registrations</a:t>
            </a:r>
          </a:p>
        </c:rich>
      </c:tx>
      <c:overlay val="1"/>
    </c:title>
    <c:autoTitleDeleted val="0"/>
    <c:plotArea>
      <c:layout>
        <c:manualLayout>
          <c:layoutTarget val="inner"/>
          <c:xMode val="edge"/>
          <c:yMode val="edge"/>
          <c:x val="0.14082174103237124"/>
          <c:y val="0.12547462817147856"/>
          <c:w val="0.71343174603174608"/>
          <c:h val="0.72415099154272378"/>
        </c:manualLayout>
      </c:layout>
      <c:barChart>
        <c:barDir val="col"/>
        <c:grouping val="stacked"/>
        <c:varyColors val="0"/>
        <c:ser>
          <c:idx val="0"/>
          <c:order val="0"/>
          <c:tx>
            <c:strRef>
              <c:f>'6.8'!$O$4</c:f>
              <c:strCache>
                <c:ptCount val="1"/>
                <c:pt idx="0">
                  <c:v>Petrol LPV</c:v>
                </c:pt>
              </c:strCache>
            </c:strRef>
          </c:tx>
          <c:invertIfNegative val="0"/>
          <c:cat>
            <c:numRef>
              <c:f>'6.8'!$A$5:$A$22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'6.8'!$O$5:$O$22</c:f>
              <c:numCache>
                <c:formatCode>General</c:formatCode>
                <c:ptCount val="18"/>
                <c:pt idx="0">
                  <c:v>94052</c:v>
                </c:pt>
                <c:pt idx="1">
                  <c:v>123988</c:v>
                </c:pt>
                <c:pt idx="2">
                  <c:v>117416</c:v>
                </c:pt>
                <c:pt idx="3">
                  <c:v>135488</c:v>
                </c:pt>
                <c:pt idx="4">
                  <c:v>128220</c:v>
                </c:pt>
                <c:pt idx="5">
                  <c:v>131960</c:v>
                </c:pt>
                <c:pt idx="6">
                  <c:v>107628</c:v>
                </c:pt>
                <c:pt idx="7">
                  <c:v>111872</c:v>
                </c:pt>
                <c:pt idx="8">
                  <c:v>77628</c:v>
                </c:pt>
                <c:pt idx="9">
                  <c:v>84468</c:v>
                </c:pt>
                <c:pt idx="10">
                  <c:v>93072</c:v>
                </c:pt>
                <c:pt idx="11">
                  <c:v>84784</c:v>
                </c:pt>
                <c:pt idx="12">
                  <c:v>85912</c:v>
                </c:pt>
                <c:pt idx="13">
                  <c:v>110428</c:v>
                </c:pt>
                <c:pt idx="14">
                  <c:v>141028</c:v>
                </c:pt>
                <c:pt idx="15">
                  <c:v>142472</c:v>
                </c:pt>
                <c:pt idx="16">
                  <c:v>153220</c:v>
                </c:pt>
                <c:pt idx="17">
                  <c:v>167904</c:v>
                </c:pt>
              </c:numCache>
            </c:numRef>
          </c:val>
          <c:extLst>
            <c:ext xmlns:c16="http://schemas.microsoft.com/office/drawing/2014/chart" uri="{C3380CC4-5D6E-409C-BE32-E72D297353CC}">
              <c16:uniqueId val="{00000000-6C74-4621-99F1-A1461235728F}"/>
            </c:ext>
          </c:extLst>
        </c:ser>
        <c:ser>
          <c:idx val="2"/>
          <c:order val="1"/>
          <c:tx>
            <c:strRef>
              <c:f>'6.8'!$P$4</c:f>
              <c:strCache>
                <c:ptCount val="1"/>
                <c:pt idx="0">
                  <c:v>Petrol LCV</c:v>
                </c:pt>
              </c:strCache>
            </c:strRef>
          </c:tx>
          <c:invertIfNegative val="0"/>
          <c:cat>
            <c:numRef>
              <c:f>'6.8'!$A$5:$A$22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'6.8'!$P$5:$P$22</c:f>
              <c:numCache>
                <c:formatCode>General</c:formatCode>
                <c:ptCount val="18"/>
                <c:pt idx="0">
                  <c:v>1600</c:v>
                </c:pt>
                <c:pt idx="1">
                  <c:v>1824</c:v>
                </c:pt>
                <c:pt idx="2">
                  <c:v>2388</c:v>
                </c:pt>
                <c:pt idx="3">
                  <c:v>1792</c:v>
                </c:pt>
                <c:pt idx="4">
                  <c:v>2120</c:v>
                </c:pt>
                <c:pt idx="5">
                  <c:v>2192</c:v>
                </c:pt>
                <c:pt idx="6">
                  <c:v>2080</c:v>
                </c:pt>
                <c:pt idx="7">
                  <c:v>3492</c:v>
                </c:pt>
                <c:pt idx="8">
                  <c:v>2432</c:v>
                </c:pt>
                <c:pt idx="9">
                  <c:v>1876</c:v>
                </c:pt>
                <c:pt idx="10">
                  <c:v>2472</c:v>
                </c:pt>
                <c:pt idx="11">
                  <c:v>2648</c:v>
                </c:pt>
                <c:pt idx="12">
                  <c:v>2276</c:v>
                </c:pt>
                <c:pt idx="13">
                  <c:v>3620</c:v>
                </c:pt>
                <c:pt idx="14">
                  <c:v>4512</c:v>
                </c:pt>
                <c:pt idx="15">
                  <c:v>4876</c:v>
                </c:pt>
                <c:pt idx="16">
                  <c:v>6840</c:v>
                </c:pt>
                <c:pt idx="17">
                  <c:v>6744</c:v>
                </c:pt>
              </c:numCache>
            </c:numRef>
          </c:val>
          <c:extLst>
            <c:ext xmlns:c16="http://schemas.microsoft.com/office/drawing/2014/chart" uri="{C3380CC4-5D6E-409C-BE32-E72D297353CC}">
              <c16:uniqueId val="{00000001-6C74-4621-99F1-A1461235728F}"/>
            </c:ext>
          </c:extLst>
        </c:ser>
        <c:ser>
          <c:idx val="1"/>
          <c:order val="2"/>
          <c:tx>
            <c:strRef>
              <c:f>'6.8'!$U$4</c:f>
              <c:strCache>
                <c:ptCount val="1"/>
                <c:pt idx="0">
                  <c:v>LPG LPV </c:v>
                </c:pt>
              </c:strCache>
            </c:strRef>
          </c:tx>
          <c:invertIfNegative val="0"/>
          <c:cat>
            <c:numRef>
              <c:f>'6.8'!$A$5:$A$22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'6.8'!$U$5:$U$22</c:f>
              <c:numCache>
                <c:formatCode>General</c:formatCode>
                <c:ptCount val="18"/>
                <c:pt idx="0">
                  <c:v>0</c:v>
                </c:pt>
                <c:pt idx="1">
                  <c:v>8</c:v>
                </c:pt>
                <c:pt idx="2">
                  <c:v>8</c:v>
                </c:pt>
                <c:pt idx="3">
                  <c:v>0</c:v>
                </c:pt>
                <c:pt idx="4">
                  <c:v>0</c:v>
                </c:pt>
                <c:pt idx="5">
                  <c:v>4</c:v>
                </c:pt>
                <c:pt idx="6">
                  <c:v>8</c:v>
                </c:pt>
                <c:pt idx="7">
                  <c:v>8</c:v>
                </c:pt>
                <c:pt idx="8">
                  <c:v>0</c:v>
                </c:pt>
                <c:pt idx="9">
                  <c:v>12</c:v>
                </c:pt>
                <c:pt idx="10">
                  <c:v>0</c:v>
                </c:pt>
                <c:pt idx="11">
                  <c:v>4</c:v>
                </c:pt>
                <c:pt idx="12">
                  <c:v>0</c:v>
                </c:pt>
                <c:pt idx="13">
                  <c:v>4</c:v>
                </c:pt>
                <c:pt idx="14">
                  <c:v>24</c:v>
                </c:pt>
                <c:pt idx="15">
                  <c:v>8</c:v>
                </c:pt>
                <c:pt idx="16">
                  <c:v>20</c:v>
                </c:pt>
                <c:pt idx="17">
                  <c:v>8</c:v>
                </c:pt>
              </c:numCache>
            </c:numRef>
          </c:val>
          <c:extLst>
            <c:ext xmlns:c16="http://schemas.microsoft.com/office/drawing/2014/chart" uri="{C3380CC4-5D6E-409C-BE32-E72D297353CC}">
              <c16:uniqueId val="{00000002-6C74-4621-99F1-A1461235728F}"/>
            </c:ext>
          </c:extLst>
        </c:ser>
        <c:ser>
          <c:idx val="3"/>
          <c:order val="3"/>
          <c:tx>
            <c:strRef>
              <c:f>'6.8'!$Q$4</c:f>
              <c:strCache>
                <c:ptCount val="1"/>
                <c:pt idx="0">
                  <c:v>Diesel LPV</c:v>
                </c:pt>
              </c:strCache>
            </c:strRef>
          </c:tx>
          <c:invertIfNegative val="0"/>
          <c:cat>
            <c:numRef>
              <c:f>'6.8'!$A$5:$A$22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'6.8'!$Q$4</c:f>
              <c:numCache>
                <c:formatCode>General</c:formatCode>
                <c:ptCount val="1"/>
                <c:pt idx="0">
                  <c:v>0</c:v>
                </c:pt>
              </c:numCache>
            </c:numRef>
          </c:val>
          <c:extLst>
            <c:ext xmlns:c16="http://schemas.microsoft.com/office/drawing/2014/chart" uri="{C3380CC4-5D6E-409C-BE32-E72D297353CC}">
              <c16:uniqueId val="{00000003-6C74-4621-99F1-A1461235728F}"/>
            </c:ext>
          </c:extLst>
        </c:ser>
        <c:ser>
          <c:idx val="4"/>
          <c:order val="4"/>
          <c:tx>
            <c:strRef>
              <c:f>'6.8'!$R$4</c:f>
              <c:strCache>
                <c:ptCount val="1"/>
                <c:pt idx="0">
                  <c:v>Diesel LCV</c:v>
                </c:pt>
              </c:strCache>
            </c:strRef>
          </c:tx>
          <c:invertIfNegative val="0"/>
          <c:cat>
            <c:numRef>
              <c:f>'6.8'!$A$5:$A$22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'6.8'!$R$5:$R$22</c:f>
              <c:numCache>
                <c:formatCode>General</c:formatCode>
                <c:ptCount val="18"/>
                <c:pt idx="0">
                  <c:v>2352</c:v>
                </c:pt>
                <c:pt idx="1">
                  <c:v>3136</c:v>
                </c:pt>
                <c:pt idx="2">
                  <c:v>4604</c:v>
                </c:pt>
                <c:pt idx="3">
                  <c:v>7540</c:v>
                </c:pt>
                <c:pt idx="4">
                  <c:v>6272</c:v>
                </c:pt>
                <c:pt idx="5">
                  <c:v>6124</c:v>
                </c:pt>
                <c:pt idx="6">
                  <c:v>5416</c:v>
                </c:pt>
                <c:pt idx="7">
                  <c:v>4992</c:v>
                </c:pt>
                <c:pt idx="8">
                  <c:v>1516</c:v>
                </c:pt>
                <c:pt idx="9">
                  <c:v>1084</c:v>
                </c:pt>
                <c:pt idx="10">
                  <c:v>536</c:v>
                </c:pt>
                <c:pt idx="11">
                  <c:v>684</c:v>
                </c:pt>
                <c:pt idx="12">
                  <c:v>1112</c:v>
                </c:pt>
                <c:pt idx="13">
                  <c:v>2648</c:v>
                </c:pt>
                <c:pt idx="14">
                  <c:v>2980</c:v>
                </c:pt>
                <c:pt idx="15">
                  <c:v>2828</c:v>
                </c:pt>
                <c:pt idx="16">
                  <c:v>4140</c:v>
                </c:pt>
                <c:pt idx="17">
                  <c:v>4572</c:v>
                </c:pt>
              </c:numCache>
            </c:numRef>
          </c:val>
          <c:extLst>
            <c:ext xmlns:c16="http://schemas.microsoft.com/office/drawing/2014/chart" uri="{C3380CC4-5D6E-409C-BE32-E72D297353CC}">
              <c16:uniqueId val="{00000004-6C74-4621-99F1-A1461235728F}"/>
            </c:ext>
          </c:extLst>
        </c:ser>
        <c:dLbls>
          <c:showLegendKey val="0"/>
          <c:showVal val="0"/>
          <c:showCatName val="0"/>
          <c:showSerName val="0"/>
          <c:showPercent val="0"/>
          <c:showBubbleSize val="0"/>
        </c:dLbls>
        <c:gapWidth val="150"/>
        <c:overlap val="100"/>
        <c:axId val="161753728"/>
        <c:axId val="161771904"/>
      </c:barChart>
      <c:catAx>
        <c:axId val="161753728"/>
        <c:scaling>
          <c:orientation val="minMax"/>
        </c:scaling>
        <c:delete val="0"/>
        <c:axPos val="b"/>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61771904"/>
        <c:crosses val="autoZero"/>
        <c:auto val="1"/>
        <c:lblAlgn val="ctr"/>
        <c:lblOffset val="100"/>
        <c:tickLblSkip val="2"/>
        <c:tickMarkSkip val="1"/>
        <c:noMultiLvlLbl val="0"/>
      </c:catAx>
      <c:valAx>
        <c:axId val="161771904"/>
        <c:scaling>
          <c:orientation val="minMax"/>
          <c:max val="180000"/>
        </c:scaling>
        <c:delete val="0"/>
        <c:axPos val="l"/>
        <c:majorGridlines>
          <c:spPr>
            <a:ln>
              <a:prstDash val="dash"/>
            </a:ln>
          </c:spPr>
        </c:majorGridlines>
        <c:numFmt formatCode="#,##0"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61753728"/>
        <c:crosses val="autoZero"/>
        <c:crossBetween val="between"/>
        <c:majorUnit val="30000"/>
      </c:valAx>
    </c:plotArea>
    <c:legend>
      <c:legendPos val="r"/>
      <c:overlay val="0"/>
      <c:txPr>
        <a:bodyPr/>
        <a:lstStyle/>
        <a:p>
          <a:pPr>
            <a:defRPr sz="62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a:t>NZ new light petrol and diesel</a:t>
            </a:r>
            <a:r>
              <a:rPr lang="en-NZ" baseline="0"/>
              <a:t> </a:t>
            </a:r>
            <a:r>
              <a:rPr lang="en-NZ"/>
              <a:t>registrations</a:t>
            </a:r>
          </a:p>
        </c:rich>
      </c:tx>
      <c:overlay val="1"/>
    </c:title>
    <c:autoTitleDeleted val="0"/>
    <c:plotArea>
      <c:layout>
        <c:manualLayout>
          <c:layoutTarget val="inner"/>
          <c:xMode val="edge"/>
          <c:yMode val="edge"/>
          <c:x val="0.14082174103237124"/>
          <c:y val="0.12547462817147856"/>
          <c:w val="0.71343174603174608"/>
          <c:h val="0.72415099154272378"/>
        </c:manualLayout>
      </c:layout>
      <c:barChart>
        <c:barDir val="col"/>
        <c:grouping val="stacked"/>
        <c:varyColors val="0"/>
        <c:ser>
          <c:idx val="0"/>
          <c:order val="0"/>
          <c:tx>
            <c:strRef>
              <c:f>'6.8'!$B$4</c:f>
              <c:strCache>
                <c:ptCount val="1"/>
                <c:pt idx="0">
                  <c:v>Petrol LPV</c:v>
                </c:pt>
              </c:strCache>
            </c:strRef>
          </c:tx>
          <c:invertIfNegative val="0"/>
          <c:cat>
            <c:numRef>
              <c:f>'6.8'!$A$5:$A$22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'6.8'!$B$5:$B$22</c:f>
              <c:numCache>
                <c:formatCode>General</c:formatCode>
                <c:ptCount val="18"/>
                <c:pt idx="0">
                  <c:v>59280</c:v>
                </c:pt>
                <c:pt idx="1">
                  <c:v>67156</c:v>
                </c:pt>
                <c:pt idx="2">
                  <c:v>68440</c:v>
                </c:pt>
                <c:pt idx="3">
                  <c:v>77576</c:v>
                </c:pt>
                <c:pt idx="4">
                  <c:v>79176</c:v>
                </c:pt>
                <c:pt idx="5">
                  <c:v>76484</c:v>
                </c:pt>
                <c:pt idx="6">
                  <c:v>75156</c:v>
                </c:pt>
                <c:pt idx="7">
                  <c:v>75396</c:v>
                </c:pt>
                <c:pt idx="8">
                  <c:v>64936</c:v>
                </c:pt>
                <c:pt idx="9">
                  <c:v>51360</c:v>
                </c:pt>
                <c:pt idx="10">
                  <c:v>59820</c:v>
                </c:pt>
                <c:pt idx="11">
                  <c:v>58408</c:v>
                </c:pt>
                <c:pt idx="12">
                  <c:v>69140</c:v>
                </c:pt>
                <c:pt idx="13">
                  <c:v>77192</c:v>
                </c:pt>
                <c:pt idx="14">
                  <c:v>84704</c:v>
                </c:pt>
                <c:pt idx="15">
                  <c:v>86684</c:v>
                </c:pt>
                <c:pt idx="16">
                  <c:v>99052</c:v>
                </c:pt>
                <c:pt idx="17">
                  <c:v>103824</c:v>
                </c:pt>
              </c:numCache>
            </c:numRef>
          </c:val>
          <c:extLst>
            <c:ext xmlns:c16="http://schemas.microsoft.com/office/drawing/2014/chart" uri="{C3380CC4-5D6E-409C-BE32-E72D297353CC}">
              <c16:uniqueId val="{00000000-E105-43B8-A133-2700B792611E}"/>
            </c:ext>
          </c:extLst>
        </c:ser>
        <c:ser>
          <c:idx val="2"/>
          <c:order val="1"/>
          <c:tx>
            <c:strRef>
              <c:f>'6.8'!$C$4</c:f>
              <c:strCache>
                <c:ptCount val="1"/>
                <c:pt idx="0">
                  <c:v>Petrol LCV</c:v>
                </c:pt>
              </c:strCache>
            </c:strRef>
          </c:tx>
          <c:invertIfNegative val="0"/>
          <c:cat>
            <c:numRef>
              <c:f>'6.8'!$A$5:$A$16</c:f>
              <c:numCache>
                <c:formatCode>General</c:formatCode>
                <c:ptCount val="12"/>
                <c:pt idx="0">
                  <c:v>2000</c:v>
                </c:pt>
                <c:pt idx="1">
                  <c:v>2001</c:v>
                </c:pt>
                <c:pt idx="2">
                  <c:v>2002</c:v>
                </c:pt>
                <c:pt idx="3">
                  <c:v>2003</c:v>
                </c:pt>
                <c:pt idx="4">
                  <c:v>2004</c:v>
                </c:pt>
                <c:pt idx="5">
                  <c:v>2005</c:v>
                </c:pt>
                <c:pt idx="6">
                  <c:v>2006</c:v>
                </c:pt>
                <c:pt idx="7">
                  <c:v>2007</c:v>
                </c:pt>
                <c:pt idx="8">
                  <c:v>2008</c:v>
                </c:pt>
                <c:pt idx="9">
                  <c:v>2009</c:v>
                </c:pt>
                <c:pt idx="10">
                  <c:v>2010</c:v>
                </c:pt>
                <c:pt idx="11">
                  <c:v>2011</c:v>
                </c:pt>
              </c:numCache>
            </c:numRef>
          </c:cat>
          <c:val>
            <c:numRef>
              <c:f>'6.8'!$C$5:$C$22</c:f>
              <c:numCache>
                <c:formatCode>General</c:formatCode>
                <c:ptCount val="18"/>
                <c:pt idx="0">
                  <c:v>3568</c:v>
                </c:pt>
                <c:pt idx="1">
                  <c:v>4728</c:v>
                </c:pt>
                <c:pt idx="2">
                  <c:v>4684</c:v>
                </c:pt>
                <c:pt idx="3">
                  <c:v>5440</c:v>
                </c:pt>
                <c:pt idx="4">
                  <c:v>5532</c:v>
                </c:pt>
                <c:pt idx="5">
                  <c:v>4672</c:v>
                </c:pt>
                <c:pt idx="6">
                  <c:v>3372</c:v>
                </c:pt>
                <c:pt idx="7">
                  <c:v>4428</c:v>
                </c:pt>
                <c:pt idx="8">
                  <c:v>2460</c:v>
                </c:pt>
                <c:pt idx="9">
                  <c:v>1856</c:v>
                </c:pt>
                <c:pt idx="10">
                  <c:v>2304</c:v>
                </c:pt>
                <c:pt idx="11">
                  <c:v>2100</c:v>
                </c:pt>
                <c:pt idx="12">
                  <c:v>2208</c:v>
                </c:pt>
                <c:pt idx="13">
                  <c:v>2320</c:v>
                </c:pt>
                <c:pt idx="14">
                  <c:v>1976</c:v>
                </c:pt>
                <c:pt idx="15">
                  <c:v>2044</c:v>
                </c:pt>
                <c:pt idx="16">
                  <c:v>1752</c:v>
                </c:pt>
                <c:pt idx="17">
                  <c:v>1296</c:v>
                </c:pt>
              </c:numCache>
            </c:numRef>
          </c:val>
          <c:extLst>
            <c:ext xmlns:c16="http://schemas.microsoft.com/office/drawing/2014/chart" uri="{C3380CC4-5D6E-409C-BE32-E72D297353CC}">
              <c16:uniqueId val="{00000001-E105-43B8-A133-2700B792611E}"/>
            </c:ext>
          </c:extLst>
        </c:ser>
        <c:ser>
          <c:idx val="1"/>
          <c:order val="2"/>
          <c:tx>
            <c:strRef>
              <c:f>'6.8'!$H$4</c:f>
              <c:strCache>
                <c:ptCount val="1"/>
                <c:pt idx="0">
                  <c:v>LPG LPV </c:v>
                </c:pt>
              </c:strCache>
            </c:strRef>
          </c:tx>
          <c:invertIfNegative val="0"/>
          <c:cat>
            <c:numRef>
              <c:f>'6.8'!$A$5:$A$16</c:f>
              <c:numCache>
                <c:formatCode>General</c:formatCode>
                <c:ptCount val="12"/>
                <c:pt idx="0">
                  <c:v>2000</c:v>
                </c:pt>
                <c:pt idx="1">
                  <c:v>2001</c:v>
                </c:pt>
                <c:pt idx="2">
                  <c:v>2002</c:v>
                </c:pt>
                <c:pt idx="3">
                  <c:v>2003</c:v>
                </c:pt>
                <c:pt idx="4">
                  <c:v>2004</c:v>
                </c:pt>
                <c:pt idx="5">
                  <c:v>2005</c:v>
                </c:pt>
                <c:pt idx="6">
                  <c:v>2006</c:v>
                </c:pt>
                <c:pt idx="7">
                  <c:v>2007</c:v>
                </c:pt>
                <c:pt idx="8">
                  <c:v>2008</c:v>
                </c:pt>
                <c:pt idx="9">
                  <c:v>2009</c:v>
                </c:pt>
                <c:pt idx="10">
                  <c:v>2010</c:v>
                </c:pt>
                <c:pt idx="11">
                  <c:v>2011</c:v>
                </c:pt>
              </c:numCache>
            </c:numRef>
          </c:cat>
          <c:val>
            <c:numRef>
              <c:f>'6.8'!$H$5:$H$22</c:f>
              <c:numCache>
                <c:formatCode>General</c:formatCode>
                <c:ptCount val="18"/>
                <c:pt idx="0">
                  <c:v>132</c:v>
                </c:pt>
                <c:pt idx="1">
                  <c:v>204</c:v>
                </c:pt>
                <c:pt idx="2">
                  <c:v>44</c:v>
                </c:pt>
                <c:pt idx="3">
                  <c:v>144</c:v>
                </c:pt>
                <c:pt idx="4">
                  <c:v>72</c:v>
                </c:pt>
                <c:pt idx="5">
                  <c:v>168</c:v>
                </c:pt>
                <c:pt idx="6">
                  <c:v>136</c:v>
                </c:pt>
                <c:pt idx="7">
                  <c:v>160</c:v>
                </c:pt>
                <c:pt idx="8">
                  <c:v>52</c:v>
                </c:pt>
                <c:pt idx="9">
                  <c:v>20</c:v>
                </c:pt>
                <c:pt idx="10">
                  <c:v>24</c:v>
                </c:pt>
                <c:pt idx="11">
                  <c:v>8</c:v>
                </c:pt>
                <c:pt idx="12">
                  <c:v>28</c:v>
                </c:pt>
                <c:pt idx="13">
                  <c:v>56</c:v>
                </c:pt>
                <c:pt idx="14">
                  <c:v>36</c:v>
                </c:pt>
                <c:pt idx="15">
                  <c:v>8</c:v>
                </c:pt>
                <c:pt idx="16">
                  <c:v>0</c:v>
                </c:pt>
                <c:pt idx="17">
                  <c:v>0</c:v>
                </c:pt>
              </c:numCache>
            </c:numRef>
          </c:val>
          <c:extLst>
            <c:ext xmlns:c16="http://schemas.microsoft.com/office/drawing/2014/chart" uri="{C3380CC4-5D6E-409C-BE32-E72D297353CC}">
              <c16:uniqueId val="{00000002-E105-43B8-A133-2700B792611E}"/>
            </c:ext>
          </c:extLst>
        </c:ser>
        <c:ser>
          <c:idx val="3"/>
          <c:order val="3"/>
          <c:tx>
            <c:strRef>
              <c:f>'6.8'!$I$4</c:f>
              <c:strCache>
                <c:ptCount val="1"/>
                <c:pt idx="0">
                  <c:v>LPV LCV</c:v>
                </c:pt>
              </c:strCache>
            </c:strRef>
          </c:tx>
          <c:invertIfNegative val="0"/>
          <c:cat>
            <c:numRef>
              <c:f>'6.8'!$A$5:$A$16</c:f>
              <c:numCache>
                <c:formatCode>General</c:formatCode>
                <c:ptCount val="12"/>
                <c:pt idx="0">
                  <c:v>2000</c:v>
                </c:pt>
                <c:pt idx="1">
                  <c:v>2001</c:v>
                </c:pt>
                <c:pt idx="2">
                  <c:v>2002</c:v>
                </c:pt>
                <c:pt idx="3">
                  <c:v>2003</c:v>
                </c:pt>
                <c:pt idx="4">
                  <c:v>2004</c:v>
                </c:pt>
                <c:pt idx="5">
                  <c:v>2005</c:v>
                </c:pt>
                <c:pt idx="6">
                  <c:v>2006</c:v>
                </c:pt>
                <c:pt idx="7">
                  <c:v>2007</c:v>
                </c:pt>
                <c:pt idx="8">
                  <c:v>2008</c:v>
                </c:pt>
                <c:pt idx="9">
                  <c:v>2009</c:v>
                </c:pt>
                <c:pt idx="10">
                  <c:v>2010</c:v>
                </c:pt>
                <c:pt idx="11">
                  <c:v>2011</c:v>
                </c:pt>
              </c:numCache>
            </c:numRef>
          </c:cat>
          <c:val>
            <c:numRef>
              <c:f>'6.8'!$I$5:$I$22</c:f>
              <c:numCache>
                <c:formatCode>General</c:formatCode>
                <c:ptCount val="18"/>
                <c:pt idx="0">
                  <c:v>4</c:v>
                </c:pt>
                <c:pt idx="1">
                  <c:v>8</c:v>
                </c:pt>
                <c:pt idx="2">
                  <c:v>4</c:v>
                </c:pt>
                <c:pt idx="3">
                  <c:v>4</c:v>
                </c:pt>
                <c:pt idx="4">
                  <c:v>0</c:v>
                </c:pt>
                <c:pt idx="5">
                  <c:v>16</c:v>
                </c:pt>
                <c:pt idx="6">
                  <c:v>40</c:v>
                </c:pt>
                <c:pt idx="7">
                  <c:v>16</c:v>
                </c:pt>
                <c:pt idx="8">
                  <c:v>0</c:v>
                </c:pt>
                <c:pt idx="9">
                  <c:v>4</c:v>
                </c:pt>
                <c:pt idx="10">
                  <c:v>4</c:v>
                </c:pt>
                <c:pt idx="11">
                  <c:v>0</c:v>
                </c:pt>
                <c:pt idx="12">
                  <c:v>0</c:v>
                </c:pt>
                <c:pt idx="13">
                  <c:v>0</c:v>
                </c:pt>
                <c:pt idx="14">
                  <c:v>4</c:v>
                </c:pt>
                <c:pt idx="15">
                  <c:v>0</c:v>
                </c:pt>
                <c:pt idx="16">
                  <c:v>0</c:v>
                </c:pt>
                <c:pt idx="17">
                  <c:v>8</c:v>
                </c:pt>
              </c:numCache>
            </c:numRef>
          </c:val>
          <c:extLst>
            <c:ext xmlns:c16="http://schemas.microsoft.com/office/drawing/2014/chart" uri="{C3380CC4-5D6E-409C-BE32-E72D297353CC}">
              <c16:uniqueId val="{00000003-E105-43B8-A133-2700B792611E}"/>
            </c:ext>
          </c:extLst>
        </c:ser>
        <c:ser>
          <c:idx val="4"/>
          <c:order val="4"/>
          <c:tx>
            <c:strRef>
              <c:f>'6.8'!$D$4</c:f>
              <c:strCache>
                <c:ptCount val="1"/>
                <c:pt idx="0">
                  <c:v>Diesel LPV</c:v>
                </c:pt>
              </c:strCache>
            </c:strRef>
          </c:tx>
          <c:invertIfNegative val="0"/>
          <c:val>
            <c:numRef>
              <c:f>'6.8'!$D$5:$D$22</c:f>
              <c:numCache>
                <c:formatCode>General</c:formatCode>
                <c:ptCount val="18"/>
                <c:pt idx="0">
                  <c:v>2012</c:v>
                </c:pt>
                <c:pt idx="1">
                  <c:v>2540</c:v>
                </c:pt>
                <c:pt idx="2">
                  <c:v>2576</c:v>
                </c:pt>
                <c:pt idx="3">
                  <c:v>2204</c:v>
                </c:pt>
                <c:pt idx="4">
                  <c:v>2888</c:v>
                </c:pt>
                <c:pt idx="5">
                  <c:v>3684</c:v>
                </c:pt>
                <c:pt idx="6">
                  <c:v>5664</c:v>
                </c:pt>
                <c:pt idx="7">
                  <c:v>7716</c:v>
                </c:pt>
                <c:pt idx="8">
                  <c:v>7844</c:v>
                </c:pt>
                <c:pt idx="9">
                  <c:v>8064</c:v>
                </c:pt>
                <c:pt idx="10">
                  <c:v>7852</c:v>
                </c:pt>
                <c:pt idx="11">
                  <c:v>9720</c:v>
                </c:pt>
                <c:pt idx="12">
                  <c:v>13240</c:v>
                </c:pt>
                <c:pt idx="13">
                  <c:v>12616</c:v>
                </c:pt>
                <c:pt idx="14">
                  <c:v>12924</c:v>
                </c:pt>
                <c:pt idx="15">
                  <c:v>15684</c:v>
                </c:pt>
                <c:pt idx="16">
                  <c:v>18548</c:v>
                </c:pt>
                <c:pt idx="17">
                  <c:v>16456</c:v>
                </c:pt>
              </c:numCache>
            </c:numRef>
          </c:val>
          <c:extLst>
            <c:ext xmlns:c16="http://schemas.microsoft.com/office/drawing/2014/chart" uri="{C3380CC4-5D6E-409C-BE32-E72D297353CC}">
              <c16:uniqueId val="{00000004-E105-43B8-A133-2700B792611E}"/>
            </c:ext>
          </c:extLst>
        </c:ser>
        <c:ser>
          <c:idx val="5"/>
          <c:order val="5"/>
          <c:tx>
            <c:strRef>
              <c:f>'6.8'!$E$4</c:f>
              <c:strCache>
                <c:ptCount val="1"/>
                <c:pt idx="0">
                  <c:v>Diesel LCV</c:v>
                </c:pt>
              </c:strCache>
            </c:strRef>
          </c:tx>
          <c:invertIfNegative val="0"/>
          <c:val>
            <c:numRef>
              <c:f>'6.8'!$E$5:$E$22</c:f>
              <c:numCache>
                <c:formatCode>General</c:formatCode>
                <c:ptCount val="18"/>
                <c:pt idx="0">
                  <c:v>12404</c:v>
                </c:pt>
                <c:pt idx="1">
                  <c:v>13092</c:v>
                </c:pt>
                <c:pt idx="2">
                  <c:v>11464</c:v>
                </c:pt>
                <c:pt idx="3">
                  <c:v>12284</c:v>
                </c:pt>
                <c:pt idx="4">
                  <c:v>13264</c:v>
                </c:pt>
                <c:pt idx="5">
                  <c:v>14156</c:v>
                </c:pt>
                <c:pt idx="6">
                  <c:v>14156</c:v>
                </c:pt>
                <c:pt idx="7">
                  <c:v>16376</c:v>
                </c:pt>
                <c:pt idx="8">
                  <c:v>14496</c:v>
                </c:pt>
                <c:pt idx="9">
                  <c:v>10616</c:v>
                </c:pt>
                <c:pt idx="10">
                  <c:v>13032</c:v>
                </c:pt>
                <c:pt idx="11">
                  <c:v>13832</c:v>
                </c:pt>
                <c:pt idx="12">
                  <c:v>18480</c:v>
                </c:pt>
                <c:pt idx="13">
                  <c:v>25932</c:v>
                </c:pt>
                <c:pt idx="14">
                  <c:v>29984</c:v>
                </c:pt>
                <c:pt idx="15">
                  <c:v>32256</c:v>
                </c:pt>
                <c:pt idx="16">
                  <c:v>37956</c:v>
                </c:pt>
                <c:pt idx="17">
                  <c:v>42208</c:v>
                </c:pt>
              </c:numCache>
            </c:numRef>
          </c:val>
          <c:extLst>
            <c:ext xmlns:c16="http://schemas.microsoft.com/office/drawing/2014/chart" uri="{C3380CC4-5D6E-409C-BE32-E72D297353CC}">
              <c16:uniqueId val="{00000005-E105-43B8-A133-2700B792611E}"/>
            </c:ext>
          </c:extLst>
        </c:ser>
        <c:dLbls>
          <c:showLegendKey val="0"/>
          <c:showVal val="0"/>
          <c:showCatName val="0"/>
          <c:showSerName val="0"/>
          <c:showPercent val="0"/>
          <c:showBubbleSize val="0"/>
        </c:dLbls>
        <c:gapWidth val="150"/>
        <c:overlap val="100"/>
        <c:axId val="165847808"/>
        <c:axId val="165849344"/>
      </c:barChart>
      <c:catAx>
        <c:axId val="165847808"/>
        <c:scaling>
          <c:orientation val="minMax"/>
        </c:scaling>
        <c:delete val="0"/>
        <c:axPos val="b"/>
        <c:numFmt formatCode="General" sourceLinked="1"/>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65849344"/>
        <c:crosses val="autoZero"/>
        <c:auto val="1"/>
        <c:lblAlgn val="ctr"/>
        <c:lblOffset val="100"/>
        <c:tickLblSkip val="2"/>
        <c:tickMarkSkip val="1"/>
        <c:noMultiLvlLbl val="0"/>
      </c:catAx>
      <c:valAx>
        <c:axId val="165849344"/>
        <c:scaling>
          <c:orientation val="minMax"/>
          <c:max val="180000"/>
          <c:min val="0"/>
        </c:scaling>
        <c:delete val="0"/>
        <c:axPos val="l"/>
        <c:majorGridlines>
          <c:spPr>
            <a:ln>
              <a:prstDash val="dash"/>
            </a:ln>
          </c:spPr>
        </c:majorGridlines>
        <c:numFmt formatCode="#,##0" sourceLinked="0"/>
        <c:majorTickMark val="out"/>
        <c:minorTickMark val="none"/>
        <c:tickLblPos val="nextTo"/>
        <c:txPr>
          <a:bodyPr rot="0" vert="horz"/>
          <a:lstStyle/>
          <a:p>
            <a:pPr>
              <a:defRPr sz="800" b="0" i="0" u="none" strike="noStrike" baseline="0">
                <a:solidFill>
                  <a:srgbClr val="000000"/>
                </a:solidFill>
                <a:latin typeface="Calibri"/>
                <a:ea typeface="Calibri"/>
                <a:cs typeface="Calibri"/>
              </a:defRPr>
            </a:pPr>
            <a:endParaRPr lang="en-US"/>
          </a:p>
        </c:txPr>
        <c:crossAx val="165847808"/>
        <c:crosses val="autoZero"/>
        <c:crossBetween val="between"/>
        <c:majorUnit val="30000"/>
      </c:valAx>
    </c:plotArea>
    <c:legend>
      <c:legendPos val="r"/>
      <c:overlay val="0"/>
      <c:txPr>
        <a:bodyPr/>
        <a:lstStyle/>
        <a:p>
          <a:pPr>
            <a:defRPr sz="62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7.2a : Average age when leaving the light fleet </a:t>
            </a:r>
          </a:p>
        </c:rich>
      </c:tx>
      <c:layout>
        <c:manualLayout>
          <c:xMode val="edge"/>
          <c:yMode val="edge"/>
          <c:x val="0.14094277777777794"/>
          <c:y val="1.7638888888888891E-2"/>
        </c:manualLayout>
      </c:layout>
      <c:overlay val="1"/>
    </c:title>
    <c:autoTitleDeleted val="0"/>
    <c:plotArea>
      <c:layout>
        <c:manualLayout>
          <c:layoutTarget val="inner"/>
          <c:xMode val="edge"/>
          <c:yMode val="edge"/>
          <c:x val="0.10313916400872923"/>
          <c:y val="0.11061946902654785"/>
          <c:w val="0.88490413178503857"/>
          <c:h val="0.72566371681415964"/>
        </c:manualLayout>
      </c:layout>
      <c:barChart>
        <c:barDir val="col"/>
        <c:grouping val="clustered"/>
        <c:varyColors val="0"/>
        <c:ser>
          <c:idx val="0"/>
          <c:order val="0"/>
          <c:tx>
            <c:strRef>
              <c:f>'7.1,7.2'!$C$2</c:f>
              <c:strCache>
                <c:ptCount val="1"/>
                <c:pt idx="0">
                  <c:v>NZ new scrappage age</c:v>
                </c:pt>
              </c:strCache>
            </c:strRef>
          </c:tx>
          <c:spPr>
            <a:solidFill>
              <a:srgbClr val="0093D3"/>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'7.1,7.2'!$C$54:$C$70</c:f>
              <c:numCache>
                <c:formatCode>0.0</c:formatCode>
                <c:ptCount val="17"/>
                <c:pt idx="0">
                  <c:v>18.363563412000001</c:v>
                </c:pt>
                <c:pt idx="1">
                  <c:v>18.496368379</c:v>
                </c:pt>
                <c:pt idx="2">
                  <c:v>18.575867963</c:v>
                </c:pt>
                <c:pt idx="3">
                  <c:v>18.679584255999998</c:v>
                </c:pt>
                <c:pt idx="4">
                  <c:v>18.586403406999999</c:v>
                </c:pt>
                <c:pt idx="5">
                  <c:v>18.597109928999998</c:v>
                </c:pt>
                <c:pt idx="6">
                  <c:v>18.605139820000002</c:v>
                </c:pt>
                <c:pt idx="7">
                  <c:v>18.516380022</c:v>
                </c:pt>
                <c:pt idx="8">
                  <c:v>18.634664908000001</c:v>
                </c:pt>
                <c:pt idx="9">
                  <c:v>18.942177638</c:v>
                </c:pt>
                <c:pt idx="10">
                  <c:v>18.829478630000001</c:v>
                </c:pt>
                <c:pt idx="11">
                  <c:v>19.028071166</c:v>
                </c:pt>
                <c:pt idx="12">
                  <c:v>18.848170651</c:v>
                </c:pt>
                <c:pt idx="13">
                  <c:v>19.075624793999999</c:v>
                </c:pt>
                <c:pt idx="14">
                  <c:v>19.231635320999999</c:v>
                </c:pt>
                <c:pt idx="15">
                  <c:v>19.179851386999999</c:v>
                </c:pt>
                <c:pt idx="16">
                  <c:v>17.455875449000001</c:v>
                </c:pt>
              </c:numCache>
            </c:numRef>
          </c:val>
          <c:extLst>
            <c:ext xmlns:c16="http://schemas.microsoft.com/office/drawing/2014/chart" uri="{C3380CC4-5D6E-409C-BE32-E72D297353CC}">
              <c16:uniqueId val="{00000000-B471-4B2A-938E-40F64747982F}"/>
            </c:ext>
          </c:extLst>
        </c:ser>
        <c:ser>
          <c:idx val="1"/>
          <c:order val="1"/>
          <c:tx>
            <c:strRef>
              <c:f>'7.1,7.2'!$E$2</c:f>
              <c:strCache>
                <c:ptCount val="1"/>
                <c:pt idx="0">
                  <c:v>Used import scrappage age</c:v>
                </c:pt>
              </c:strCache>
            </c:strRef>
          </c:tx>
          <c:spPr>
            <a:solidFill>
              <a:srgbClr val="434646"/>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'7.1,7.2'!$E$54:$E$70</c:f>
              <c:numCache>
                <c:formatCode>0.0</c:formatCode>
                <c:ptCount val="17"/>
                <c:pt idx="0">
                  <c:v>14.890720658999999</c:v>
                </c:pt>
                <c:pt idx="1">
                  <c:v>15.124469854000001</c:v>
                </c:pt>
                <c:pt idx="2">
                  <c:v>15.354336705</c:v>
                </c:pt>
                <c:pt idx="3">
                  <c:v>15.569941077999999</c:v>
                </c:pt>
                <c:pt idx="4">
                  <c:v>15.664313744999999</c:v>
                </c:pt>
                <c:pt idx="5">
                  <c:v>15.841553862</c:v>
                </c:pt>
                <c:pt idx="6">
                  <c:v>16.138238076</c:v>
                </c:pt>
                <c:pt idx="7">
                  <c:v>16.542163481999999</c:v>
                </c:pt>
                <c:pt idx="8">
                  <c:v>16.923140901</c:v>
                </c:pt>
                <c:pt idx="9">
                  <c:v>17.378267490999999</c:v>
                </c:pt>
                <c:pt idx="10">
                  <c:v>17.885380594000001</c:v>
                </c:pt>
                <c:pt idx="11">
                  <c:v>18.390087791999999</c:v>
                </c:pt>
                <c:pt idx="12">
                  <c:v>18.761257444000002</c:v>
                </c:pt>
                <c:pt idx="13">
                  <c:v>19.079239779000002</c:v>
                </c:pt>
                <c:pt idx="14">
                  <c:v>19.395341031000001</c:v>
                </c:pt>
                <c:pt idx="15">
                  <c:v>19.667489715999999</c:v>
                </c:pt>
                <c:pt idx="16">
                  <c:v>19.227114910000001</c:v>
                </c:pt>
              </c:numCache>
            </c:numRef>
          </c:val>
          <c:extLst>
            <c:ext xmlns:c16="http://schemas.microsoft.com/office/drawing/2014/chart" uri="{C3380CC4-5D6E-409C-BE32-E72D297353CC}">
              <c16:uniqueId val="{00000001-B471-4B2A-938E-40F64747982F}"/>
            </c:ext>
          </c:extLst>
        </c:ser>
        <c:dLbls>
          <c:showLegendKey val="0"/>
          <c:showVal val="0"/>
          <c:showCatName val="0"/>
          <c:showSerName val="0"/>
          <c:showPercent val="0"/>
          <c:showBubbleSize val="0"/>
        </c:dLbls>
        <c:gapWidth val="150"/>
        <c:axId val="166236928"/>
        <c:axId val="166238464"/>
      </c:barChart>
      <c:catAx>
        <c:axId val="166236928"/>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238464"/>
        <c:crosses val="autoZero"/>
        <c:auto val="1"/>
        <c:lblAlgn val="ctr"/>
        <c:lblOffset val="100"/>
        <c:tickLblSkip val="2"/>
        <c:tickMarkSkip val="1"/>
        <c:noMultiLvlLbl val="0"/>
      </c:catAx>
      <c:valAx>
        <c:axId val="166238464"/>
        <c:scaling>
          <c:orientation val="minMax"/>
          <c:min val="1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Age</a:t>
                </a:r>
              </a:p>
            </c:rich>
          </c:tx>
          <c:layout>
            <c:manualLayout>
              <c:xMode val="edge"/>
              <c:yMode val="edge"/>
              <c:x val="2.2333333333333693E-3"/>
              <c:y val="0.4050717592592650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236928"/>
        <c:crosses val="autoZero"/>
        <c:crossBetween val="between"/>
        <c:majorUnit val="2"/>
      </c:valAx>
      <c:spPr>
        <a:solidFill>
          <a:srgbClr val="FFFFFF"/>
        </a:solidFill>
        <a:ln w="25400">
          <a:noFill/>
        </a:ln>
      </c:spPr>
    </c:plotArea>
    <c:legend>
      <c:legendPos val="b"/>
      <c:layout>
        <c:manualLayout>
          <c:xMode val="edge"/>
          <c:yMode val="edge"/>
          <c:x val="0.17658583333333341"/>
          <c:y val="0.90674490740740765"/>
          <c:w val="0.646828333333343"/>
          <c:h val="7.5616203703703824E-2"/>
        </c:manualLayout>
      </c:layout>
      <c:overlay val="0"/>
      <c:spPr>
        <a:solidFill>
          <a:srgbClr val="FFFFFF"/>
        </a:solidFill>
        <a:ln w="25400">
          <a:noFill/>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7.1a : Vehicles leaving the light fleet</a:t>
            </a:r>
          </a:p>
        </c:rich>
      </c:tx>
      <c:layout>
        <c:manualLayout>
          <c:xMode val="edge"/>
          <c:yMode val="edge"/>
          <c:x val="0.20681722222222493"/>
          <c:y val="2.4199074074074092E-3"/>
        </c:manualLayout>
      </c:layout>
      <c:overlay val="0"/>
      <c:spPr>
        <a:noFill/>
        <a:ln w="25400">
          <a:noFill/>
        </a:ln>
      </c:spPr>
    </c:title>
    <c:autoTitleDeleted val="0"/>
    <c:plotArea>
      <c:layout>
        <c:manualLayout>
          <c:layoutTarget val="inner"/>
          <c:xMode val="edge"/>
          <c:yMode val="edge"/>
          <c:x val="0.15333388888888891"/>
          <c:y val="0.10330462962962966"/>
          <c:w val="0.82993833333334122"/>
          <c:h val="0.74312222222222224"/>
        </c:manualLayout>
      </c:layout>
      <c:barChart>
        <c:barDir val="col"/>
        <c:grouping val="stacked"/>
        <c:varyColors val="0"/>
        <c:ser>
          <c:idx val="0"/>
          <c:order val="0"/>
          <c:tx>
            <c:strRef>
              <c:f>'7.1,7.2'!$D$2</c:f>
              <c:strCache>
                <c:ptCount val="1"/>
                <c:pt idx="0">
                  <c:v>NZ new</c:v>
                </c:pt>
              </c:strCache>
            </c:strRef>
          </c:tx>
          <c:spPr>
            <a:solidFill>
              <a:srgbClr val="0093D3"/>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'7.1,7.2'!$D$54:$D$70</c:f>
              <c:numCache>
                <c:formatCode>General</c:formatCode>
                <c:ptCount val="17"/>
                <c:pt idx="0">
                  <c:v>92838</c:v>
                </c:pt>
                <c:pt idx="1">
                  <c:v>88941</c:v>
                </c:pt>
                <c:pt idx="2">
                  <c:v>84825</c:v>
                </c:pt>
                <c:pt idx="3">
                  <c:v>83994</c:v>
                </c:pt>
                <c:pt idx="4">
                  <c:v>81947</c:v>
                </c:pt>
                <c:pt idx="5">
                  <c:v>78787</c:v>
                </c:pt>
                <c:pt idx="6">
                  <c:v>76384</c:v>
                </c:pt>
                <c:pt idx="7">
                  <c:v>73901</c:v>
                </c:pt>
                <c:pt idx="8">
                  <c:v>63684</c:v>
                </c:pt>
                <c:pt idx="9">
                  <c:v>62104</c:v>
                </c:pt>
                <c:pt idx="10">
                  <c:v>68531</c:v>
                </c:pt>
                <c:pt idx="11">
                  <c:v>53115</c:v>
                </c:pt>
                <c:pt idx="12">
                  <c:v>52997</c:v>
                </c:pt>
                <c:pt idx="13">
                  <c:v>54658</c:v>
                </c:pt>
                <c:pt idx="14">
                  <c:v>59285</c:v>
                </c:pt>
                <c:pt idx="15">
                  <c:v>54773</c:v>
                </c:pt>
                <c:pt idx="16">
                  <c:v>66029</c:v>
                </c:pt>
              </c:numCache>
            </c:numRef>
          </c:val>
          <c:extLst>
            <c:ext xmlns:c16="http://schemas.microsoft.com/office/drawing/2014/chart" uri="{C3380CC4-5D6E-409C-BE32-E72D297353CC}">
              <c16:uniqueId val="{00000000-DBA3-406F-BD04-DA3302B2DFF6}"/>
            </c:ext>
          </c:extLst>
        </c:ser>
        <c:ser>
          <c:idx val="1"/>
          <c:order val="1"/>
          <c:tx>
            <c:strRef>
              <c:f>'7.1,7.2'!$F$2</c:f>
              <c:strCache>
                <c:ptCount val="1"/>
                <c:pt idx="0">
                  <c:v>Used imports</c:v>
                </c:pt>
              </c:strCache>
            </c:strRef>
          </c:tx>
          <c:spPr>
            <a:solidFill>
              <a:srgbClr val="434646"/>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'7.1,7.2'!$F$54:$F$70</c:f>
              <c:numCache>
                <c:formatCode>General</c:formatCode>
                <c:ptCount val="17"/>
                <c:pt idx="0">
                  <c:v>47859</c:v>
                </c:pt>
                <c:pt idx="1">
                  <c:v>53523</c:v>
                </c:pt>
                <c:pt idx="2">
                  <c:v>60403</c:v>
                </c:pt>
                <c:pt idx="3">
                  <c:v>69244</c:v>
                </c:pt>
                <c:pt idx="4">
                  <c:v>79759</c:v>
                </c:pt>
                <c:pt idx="5">
                  <c:v>87910</c:v>
                </c:pt>
                <c:pt idx="6">
                  <c:v>94113</c:v>
                </c:pt>
                <c:pt idx="7">
                  <c:v>97454</c:v>
                </c:pt>
                <c:pt idx="8">
                  <c:v>87771</c:v>
                </c:pt>
                <c:pt idx="9">
                  <c:v>87988</c:v>
                </c:pt>
                <c:pt idx="10">
                  <c:v>104245</c:v>
                </c:pt>
                <c:pt idx="11">
                  <c:v>81556</c:v>
                </c:pt>
                <c:pt idx="12">
                  <c:v>84966</c:v>
                </c:pt>
                <c:pt idx="13">
                  <c:v>89816</c:v>
                </c:pt>
                <c:pt idx="14">
                  <c:v>96824</c:v>
                </c:pt>
                <c:pt idx="15">
                  <c:v>92137</c:v>
                </c:pt>
                <c:pt idx="16">
                  <c:v>101671</c:v>
                </c:pt>
              </c:numCache>
            </c:numRef>
          </c:val>
          <c:extLst>
            <c:ext xmlns:c16="http://schemas.microsoft.com/office/drawing/2014/chart" uri="{C3380CC4-5D6E-409C-BE32-E72D297353CC}">
              <c16:uniqueId val="{00000001-DBA3-406F-BD04-DA3302B2DFF6}"/>
            </c:ext>
          </c:extLst>
        </c:ser>
        <c:dLbls>
          <c:showLegendKey val="0"/>
          <c:showVal val="0"/>
          <c:showCatName val="0"/>
          <c:showSerName val="0"/>
          <c:showPercent val="0"/>
          <c:showBubbleSize val="0"/>
        </c:dLbls>
        <c:gapWidth val="150"/>
        <c:overlap val="100"/>
        <c:axId val="166101760"/>
        <c:axId val="166103680"/>
      </c:barChart>
      <c:catAx>
        <c:axId val="16610176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649683203589205"/>
              <c:y val="0.9416647919010123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103680"/>
        <c:crosses val="autoZero"/>
        <c:auto val="1"/>
        <c:lblAlgn val="ctr"/>
        <c:lblOffset val="100"/>
        <c:tickLblSkip val="2"/>
        <c:tickMarkSkip val="1"/>
        <c:noMultiLvlLbl val="0"/>
      </c:catAx>
      <c:valAx>
        <c:axId val="166103680"/>
        <c:scaling>
          <c:orientation val="minMax"/>
          <c:max val="2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4508333333333361E-3"/>
              <c:y val="0.4176060185185185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101760"/>
        <c:crosses val="autoZero"/>
        <c:crossBetween val="between"/>
        <c:majorUnit val="20000"/>
      </c:valAx>
      <c:spPr>
        <a:solidFill>
          <a:srgbClr val="FFFFFF"/>
        </a:solidFill>
        <a:ln w="25400">
          <a:noFill/>
        </a:ln>
      </c:spPr>
    </c:plotArea>
    <c:legend>
      <c:legendPos val="r"/>
      <c:layout>
        <c:manualLayout>
          <c:xMode val="edge"/>
          <c:yMode val="edge"/>
          <c:x val="0.16795694444444678"/>
          <c:y val="8.8046296296298232E-2"/>
          <c:w val="0.21823444444444881"/>
          <c:h val="0.1079759348263285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7.1b : Vehicles leaving the heavy fleet</a:t>
            </a:r>
          </a:p>
        </c:rich>
      </c:tx>
      <c:layout>
        <c:manualLayout>
          <c:xMode val="edge"/>
          <c:yMode val="edge"/>
          <c:x val="0.19720916666666671"/>
          <c:y val="1.4107407407407421E-2"/>
        </c:manualLayout>
      </c:layout>
      <c:overlay val="0"/>
      <c:spPr>
        <a:noFill/>
        <a:ln w="25400">
          <a:noFill/>
        </a:ln>
      </c:spPr>
    </c:title>
    <c:autoTitleDeleted val="0"/>
    <c:plotArea>
      <c:layout>
        <c:manualLayout>
          <c:layoutTarget val="inner"/>
          <c:xMode val="edge"/>
          <c:yMode val="edge"/>
          <c:x val="0.1297513888888889"/>
          <c:y val="0.10869537037037211"/>
          <c:w val="0.85446416666666658"/>
          <c:h val="0.69585000000000063"/>
        </c:manualLayout>
      </c:layout>
      <c:barChart>
        <c:barDir val="col"/>
        <c:grouping val="clustered"/>
        <c:varyColors val="0"/>
        <c:ser>
          <c:idx val="0"/>
          <c:order val="0"/>
          <c:tx>
            <c:strRef>
              <c:f>'7.1,7.2'!$H$7</c:f>
              <c:strCache>
                <c:ptCount val="1"/>
                <c:pt idx="0">
                  <c:v>NZ new trucks</c:v>
                </c:pt>
              </c:strCache>
            </c:strRef>
          </c:tx>
          <c:spPr>
            <a:solidFill>
              <a:srgbClr val="0093D3"/>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'7.1,7.2'!$D$105:$D$121</c:f>
              <c:numCache>
                <c:formatCode>General</c:formatCode>
                <c:ptCount val="17"/>
                <c:pt idx="0">
                  <c:v>2862</c:v>
                </c:pt>
                <c:pt idx="1">
                  <c:v>2830</c:v>
                </c:pt>
                <c:pt idx="2">
                  <c:v>2923</c:v>
                </c:pt>
                <c:pt idx="3">
                  <c:v>2881</c:v>
                </c:pt>
                <c:pt idx="4">
                  <c:v>3009</c:v>
                </c:pt>
                <c:pt idx="5">
                  <c:v>2974</c:v>
                </c:pt>
                <c:pt idx="6">
                  <c:v>3004</c:v>
                </c:pt>
                <c:pt idx="7">
                  <c:v>3003</c:v>
                </c:pt>
                <c:pt idx="8">
                  <c:v>2913</c:v>
                </c:pt>
                <c:pt idx="9">
                  <c:v>3077</c:v>
                </c:pt>
                <c:pt idx="10">
                  <c:v>3014</c:v>
                </c:pt>
                <c:pt idx="11">
                  <c:v>2435</c:v>
                </c:pt>
                <c:pt idx="12">
                  <c:v>1996</c:v>
                </c:pt>
                <c:pt idx="13">
                  <c:v>1742</c:v>
                </c:pt>
                <c:pt idx="14">
                  <c:v>1871</c:v>
                </c:pt>
                <c:pt idx="15">
                  <c:v>1570</c:v>
                </c:pt>
                <c:pt idx="16">
                  <c:v>1896</c:v>
                </c:pt>
              </c:numCache>
            </c:numRef>
          </c:val>
          <c:extLst>
            <c:ext xmlns:c16="http://schemas.microsoft.com/office/drawing/2014/chart" uri="{C3380CC4-5D6E-409C-BE32-E72D297353CC}">
              <c16:uniqueId val="{00000000-9B6B-4A86-B8C1-304A9C47A8BB}"/>
            </c:ext>
          </c:extLst>
        </c:ser>
        <c:ser>
          <c:idx val="1"/>
          <c:order val="1"/>
          <c:tx>
            <c:strRef>
              <c:f>'7.1,7.2'!$H$8</c:f>
              <c:strCache>
                <c:ptCount val="1"/>
                <c:pt idx="0">
                  <c:v>Used trucks</c:v>
                </c:pt>
              </c:strCache>
            </c:strRef>
          </c:tx>
          <c:spPr>
            <a:solidFill>
              <a:srgbClr val="6BB5D9"/>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'7.1,7.2'!$F$105:$F$121</c:f>
              <c:numCache>
                <c:formatCode>General</c:formatCode>
                <c:ptCount val="17"/>
                <c:pt idx="0">
                  <c:v>693</c:v>
                </c:pt>
                <c:pt idx="1">
                  <c:v>754</c:v>
                </c:pt>
                <c:pt idx="2">
                  <c:v>903</c:v>
                </c:pt>
                <c:pt idx="3">
                  <c:v>1019</c:v>
                </c:pt>
                <c:pt idx="4">
                  <c:v>1180</c:v>
                </c:pt>
                <c:pt idx="5">
                  <c:v>1315</c:v>
                </c:pt>
                <c:pt idx="6">
                  <c:v>1474</c:v>
                </c:pt>
                <c:pt idx="7">
                  <c:v>1630</c:v>
                </c:pt>
                <c:pt idx="8">
                  <c:v>1582</c:v>
                </c:pt>
                <c:pt idx="9">
                  <c:v>1690</c:v>
                </c:pt>
                <c:pt idx="10">
                  <c:v>2032</c:v>
                </c:pt>
                <c:pt idx="11">
                  <c:v>1623</c:v>
                </c:pt>
                <c:pt idx="12">
                  <c:v>1339</c:v>
                </c:pt>
                <c:pt idx="13">
                  <c:v>1154</c:v>
                </c:pt>
                <c:pt idx="14">
                  <c:v>1348</c:v>
                </c:pt>
                <c:pt idx="15">
                  <c:v>1356</c:v>
                </c:pt>
                <c:pt idx="16">
                  <c:v>1563</c:v>
                </c:pt>
              </c:numCache>
            </c:numRef>
          </c:val>
          <c:extLst>
            <c:ext xmlns:c16="http://schemas.microsoft.com/office/drawing/2014/chart" uri="{C3380CC4-5D6E-409C-BE32-E72D297353CC}">
              <c16:uniqueId val="{00000001-9B6B-4A86-B8C1-304A9C47A8BB}"/>
            </c:ext>
          </c:extLst>
        </c:ser>
        <c:ser>
          <c:idx val="2"/>
          <c:order val="2"/>
          <c:tx>
            <c:strRef>
              <c:f>'7.1,7.2'!$H$6</c:f>
              <c:strCache>
                <c:ptCount val="1"/>
                <c:pt idx="0">
                  <c:v>NZ new buses</c:v>
                </c:pt>
              </c:strCache>
            </c:strRef>
          </c:tx>
          <c:spPr>
            <a:solidFill>
              <a:srgbClr val="434646"/>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'7.1,7.2'!$D$3:$D$19</c:f>
              <c:numCache>
                <c:formatCode>General</c:formatCode>
                <c:ptCount val="17"/>
                <c:pt idx="0">
                  <c:v>60</c:v>
                </c:pt>
                <c:pt idx="1">
                  <c:v>76</c:v>
                </c:pt>
                <c:pt idx="2">
                  <c:v>86</c:v>
                </c:pt>
                <c:pt idx="3">
                  <c:v>69</c:v>
                </c:pt>
                <c:pt idx="4">
                  <c:v>71</c:v>
                </c:pt>
                <c:pt idx="5">
                  <c:v>78</c:v>
                </c:pt>
                <c:pt idx="6">
                  <c:v>87</c:v>
                </c:pt>
                <c:pt idx="7">
                  <c:v>113</c:v>
                </c:pt>
                <c:pt idx="8">
                  <c:v>114</c:v>
                </c:pt>
                <c:pt idx="9">
                  <c:v>106</c:v>
                </c:pt>
                <c:pt idx="10">
                  <c:v>158</c:v>
                </c:pt>
                <c:pt idx="11">
                  <c:v>180</c:v>
                </c:pt>
                <c:pt idx="12">
                  <c:v>108</c:v>
                </c:pt>
                <c:pt idx="13">
                  <c:v>113</c:v>
                </c:pt>
                <c:pt idx="14">
                  <c:v>97</c:v>
                </c:pt>
                <c:pt idx="15">
                  <c:v>60</c:v>
                </c:pt>
                <c:pt idx="16">
                  <c:v>51</c:v>
                </c:pt>
              </c:numCache>
            </c:numRef>
          </c:val>
          <c:extLst>
            <c:ext xmlns:c16="http://schemas.microsoft.com/office/drawing/2014/chart" uri="{C3380CC4-5D6E-409C-BE32-E72D297353CC}">
              <c16:uniqueId val="{00000002-9B6B-4A86-B8C1-304A9C47A8BB}"/>
            </c:ext>
          </c:extLst>
        </c:ser>
        <c:ser>
          <c:idx val="3"/>
          <c:order val="3"/>
          <c:tx>
            <c:strRef>
              <c:f>'7.1,7.2'!$H$5</c:f>
              <c:strCache>
                <c:ptCount val="1"/>
                <c:pt idx="0">
                  <c:v>Used buses</c:v>
                </c:pt>
              </c:strCache>
            </c:strRef>
          </c:tx>
          <c:spPr>
            <a:solidFill>
              <a:srgbClr val="BDC1C1"/>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'7.1,7.2'!$F$3:$F$19</c:f>
              <c:numCache>
                <c:formatCode>General</c:formatCode>
                <c:ptCount val="17"/>
                <c:pt idx="0">
                  <c:v>12</c:v>
                </c:pt>
                <c:pt idx="1">
                  <c:v>18</c:v>
                </c:pt>
                <c:pt idx="2">
                  <c:v>21</c:v>
                </c:pt>
                <c:pt idx="3">
                  <c:v>39</c:v>
                </c:pt>
                <c:pt idx="4">
                  <c:v>38</c:v>
                </c:pt>
                <c:pt idx="5">
                  <c:v>40</c:v>
                </c:pt>
                <c:pt idx="6">
                  <c:v>57</c:v>
                </c:pt>
                <c:pt idx="7">
                  <c:v>41</c:v>
                </c:pt>
                <c:pt idx="8">
                  <c:v>46</c:v>
                </c:pt>
                <c:pt idx="9">
                  <c:v>62</c:v>
                </c:pt>
                <c:pt idx="10">
                  <c:v>77</c:v>
                </c:pt>
                <c:pt idx="11">
                  <c:v>65</c:v>
                </c:pt>
                <c:pt idx="12">
                  <c:v>88</c:v>
                </c:pt>
                <c:pt idx="13">
                  <c:v>75</c:v>
                </c:pt>
                <c:pt idx="14">
                  <c:v>83</c:v>
                </c:pt>
                <c:pt idx="15">
                  <c:v>73</c:v>
                </c:pt>
                <c:pt idx="16">
                  <c:v>84</c:v>
                </c:pt>
              </c:numCache>
            </c:numRef>
          </c:val>
          <c:extLst>
            <c:ext xmlns:c16="http://schemas.microsoft.com/office/drawing/2014/chart" uri="{C3380CC4-5D6E-409C-BE32-E72D297353CC}">
              <c16:uniqueId val="{00000003-9B6B-4A86-B8C1-304A9C47A8BB}"/>
            </c:ext>
          </c:extLst>
        </c:ser>
        <c:dLbls>
          <c:showLegendKey val="0"/>
          <c:showVal val="0"/>
          <c:showCatName val="0"/>
          <c:showSerName val="0"/>
          <c:showPercent val="0"/>
          <c:showBubbleSize val="0"/>
        </c:dLbls>
        <c:gapWidth val="150"/>
        <c:axId val="166359424"/>
        <c:axId val="166361344"/>
      </c:barChart>
      <c:catAx>
        <c:axId val="16635942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2813936065175149"/>
              <c:y val="0.8752854756792014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361344"/>
        <c:crosses val="autoZero"/>
        <c:auto val="1"/>
        <c:lblAlgn val="ctr"/>
        <c:lblOffset val="100"/>
        <c:tickLblSkip val="2"/>
        <c:tickMarkSkip val="1"/>
        <c:noMultiLvlLbl val="0"/>
      </c:catAx>
      <c:valAx>
        <c:axId val="166361344"/>
        <c:scaling>
          <c:orientation val="minMax"/>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5.4388888888889139E-4"/>
              <c:y val="0.4034231481481481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359424"/>
        <c:crosses val="autoZero"/>
        <c:crossBetween val="between"/>
        <c:majorUnit val="500"/>
        <c:minorUnit val="100"/>
      </c:valAx>
      <c:spPr>
        <a:solidFill>
          <a:srgbClr val="FFFFFF"/>
        </a:solidFill>
        <a:ln w="25400">
          <a:noFill/>
        </a:ln>
      </c:spPr>
    </c:plotArea>
    <c:legend>
      <c:legendPos val="r"/>
      <c:layout>
        <c:manualLayout>
          <c:xMode val="edge"/>
          <c:yMode val="edge"/>
          <c:x val="0.20099638888889301"/>
          <c:y val="0.93636342592591426"/>
          <c:w val="0.73078277777777778"/>
          <c:h val="5.0000000000000093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a:t>All fleet travel per capita</a:t>
            </a:r>
          </a:p>
        </c:rich>
      </c:tx>
      <c:layout>
        <c:manualLayout>
          <c:xMode val="edge"/>
          <c:yMode val="edge"/>
          <c:x val="0.28876823232916782"/>
          <c:y val="2.1214407022651611E-2"/>
        </c:manualLayout>
      </c:layout>
      <c:overlay val="0"/>
      <c:spPr>
        <a:noFill/>
        <a:ln w="25400">
          <a:noFill/>
        </a:ln>
      </c:spPr>
    </c:title>
    <c:autoTitleDeleted val="0"/>
    <c:plotArea>
      <c:layout>
        <c:manualLayout>
          <c:layoutTarget val="inner"/>
          <c:xMode val="edge"/>
          <c:yMode val="edge"/>
          <c:x val="0.17555738368524829"/>
          <c:y val="0.13466334164588528"/>
          <c:w val="0.77502304749219786"/>
          <c:h val="0.69326683291770552"/>
        </c:manualLayout>
      </c:layout>
      <c:lineChart>
        <c:grouping val="standard"/>
        <c:varyColors val="0"/>
        <c:ser>
          <c:idx val="0"/>
          <c:order val="0"/>
          <c:spPr>
            <a:ln w="25400">
              <a:solidFill>
                <a:srgbClr val="00CCFF"/>
              </a:solidFill>
              <a:prstDash val="solid"/>
            </a:ln>
          </c:spPr>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1.7'!$Y$4:$Y$20</c:f>
              <c:numCache>
                <c:formatCode>0</c:formatCode>
                <c:ptCount val="17"/>
                <c:pt idx="0">
                  <c:v>9434.8718197654944</c:v>
                </c:pt>
                <c:pt idx="1">
                  <c:v>9575.8498971254885</c:v>
                </c:pt>
                <c:pt idx="2">
                  <c:v>9677.2502585170841</c:v>
                </c:pt>
                <c:pt idx="3">
                  <c:v>9812.8187798899071</c:v>
                </c:pt>
                <c:pt idx="4">
                  <c:v>9801.1798483030561</c:v>
                </c:pt>
                <c:pt idx="5">
                  <c:v>9681.6075932705626</c:v>
                </c:pt>
                <c:pt idx="6">
                  <c:v>9743.2344741701745</c:v>
                </c:pt>
                <c:pt idx="7">
                  <c:v>9528.5184916662747</c:v>
                </c:pt>
                <c:pt idx="8">
                  <c:v>9426.126867312787</c:v>
                </c:pt>
                <c:pt idx="9">
                  <c:v>9316.3636414140237</c:v>
                </c:pt>
                <c:pt idx="10">
                  <c:v>9141.2285029881405</c:v>
                </c:pt>
                <c:pt idx="11">
                  <c:v>9108.6537970554218</c:v>
                </c:pt>
                <c:pt idx="12">
                  <c:v>9180.1667758042367</c:v>
                </c:pt>
                <c:pt idx="13">
                  <c:v>9274.6950723107966</c:v>
                </c:pt>
                <c:pt idx="14">
                  <c:v>9444.7985209870094</c:v>
                </c:pt>
                <c:pt idx="15">
                  <c:v>9692.2060333049212</c:v>
                </c:pt>
                <c:pt idx="16">
                  <c:v>10055.892692463338</c:v>
                </c:pt>
              </c:numCache>
            </c:numRef>
          </c:val>
          <c:smooth val="0"/>
          <c:extLst>
            <c:ext xmlns:c16="http://schemas.microsoft.com/office/drawing/2014/chart" uri="{C3380CC4-5D6E-409C-BE32-E72D297353CC}">
              <c16:uniqueId val="{00000000-A784-49A8-9360-B4A6E6C17EAE}"/>
            </c:ext>
          </c:extLst>
        </c:ser>
        <c:dLbls>
          <c:showLegendKey val="0"/>
          <c:showVal val="0"/>
          <c:showCatName val="0"/>
          <c:showSerName val="0"/>
          <c:showPercent val="0"/>
          <c:showBubbleSize val="0"/>
        </c:dLbls>
        <c:smooth val="0"/>
        <c:axId val="145338368"/>
        <c:axId val="145340288"/>
      </c:lineChart>
      <c:catAx>
        <c:axId val="145338368"/>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Period</a:t>
                </a:r>
              </a:p>
            </c:rich>
          </c:tx>
          <c:layout>
            <c:manualLayout>
              <c:xMode val="edge"/>
              <c:yMode val="edge"/>
              <c:x val="0.52079901165475206"/>
              <c:y val="0.905237072638647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340288"/>
        <c:crosses val="autoZero"/>
        <c:auto val="1"/>
        <c:lblAlgn val="ctr"/>
        <c:lblOffset val="100"/>
        <c:tickLblSkip val="2"/>
        <c:tickMarkSkip val="1"/>
        <c:noMultiLvlLbl val="0"/>
      </c:catAx>
      <c:valAx>
        <c:axId val="145340288"/>
        <c:scaling>
          <c:orientation val="minMax"/>
          <c:max val="11000"/>
          <c:min val="7000"/>
        </c:scaling>
        <c:delete val="0"/>
        <c:axPos val="l"/>
        <c:majorGridlines>
          <c:spPr>
            <a:ln w="3175">
              <a:solidFill>
                <a:srgbClr val="808080"/>
              </a:solidFill>
              <a:prstDash val="sysDash"/>
            </a:ln>
          </c:spPr>
        </c:majorGridlines>
        <c:title>
          <c:tx>
            <c:rich>
              <a:bodyPr/>
              <a:lstStyle/>
              <a:p>
                <a:pPr>
                  <a:defRPr sz="900" b="0" i="0" u="none" strike="noStrike" baseline="0">
                    <a:solidFill>
                      <a:srgbClr val="000000"/>
                    </a:solidFill>
                    <a:latin typeface="Arial"/>
                    <a:ea typeface="Arial"/>
                    <a:cs typeface="Arial"/>
                  </a:defRPr>
                </a:pPr>
                <a:r>
                  <a:rPr lang="en-NZ"/>
                  <a:t>Annual Km</a:t>
                </a:r>
              </a:p>
            </c:rich>
          </c:tx>
          <c:layout>
            <c:manualLayout>
              <c:xMode val="edge"/>
              <c:yMode val="edge"/>
              <c:x val="2.4958496445033198E-2"/>
              <c:y val="0.3915212871118510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338368"/>
        <c:crosses val="autoZero"/>
        <c:crossBetween val="midCat"/>
        <c:majorUnit val="1000"/>
        <c:minorUnit val="1000"/>
      </c:valAx>
      <c:spPr>
        <a:solidFill>
          <a:schemeClr val="bg1"/>
        </a:solidFill>
        <a:ln w="25400">
          <a:noFill/>
        </a:ln>
      </c:spPr>
    </c:plotArea>
    <c:plotVisOnly val="1"/>
    <c:dispBlanksAs val="gap"/>
    <c:showDLblsOverMax val="0"/>
  </c:chart>
  <c:spPr>
    <a:solidFill>
      <a:schemeClr val="bg1"/>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7.2d : Average age when leaving the heavy fleet  </a:t>
            </a:r>
          </a:p>
        </c:rich>
      </c:tx>
      <c:layout>
        <c:manualLayout>
          <c:xMode val="edge"/>
          <c:yMode val="edge"/>
          <c:x val="0.15173388888889186"/>
          <c:y val="7.3865740740740914E-3"/>
        </c:manualLayout>
      </c:layout>
      <c:overlay val="0"/>
      <c:spPr>
        <a:noFill/>
        <a:ln w="25400">
          <a:noFill/>
        </a:ln>
      </c:spPr>
    </c:title>
    <c:autoTitleDeleted val="0"/>
    <c:plotArea>
      <c:layout>
        <c:manualLayout>
          <c:layoutTarget val="inner"/>
          <c:xMode val="edge"/>
          <c:yMode val="edge"/>
          <c:x val="0.10000007287785162"/>
          <c:y val="0.1730828703703704"/>
          <c:w val="0.88806034869134765"/>
          <c:h val="0.63886388888889389"/>
        </c:manualLayout>
      </c:layout>
      <c:barChart>
        <c:barDir val="col"/>
        <c:grouping val="clustered"/>
        <c:varyColors val="0"/>
        <c:ser>
          <c:idx val="0"/>
          <c:order val="0"/>
          <c:tx>
            <c:strRef>
              <c:f>'7.1,7.2'!$H$7</c:f>
              <c:strCache>
                <c:ptCount val="1"/>
                <c:pt idx="0">
                  <c:v>NZ new trucks</c:v>
                </c:pt>
              </c:strCache>
            </c:strRef>
          </c:tx>
          <c:spPr>
            <a:solidFill>
              <a:srgbClr val="0093D3"/>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'7.1,7.2'!$C$105:$C$121</c:f>
              <c:numCache>
                <c:formatCode>0.0</c:formatCode>
                <c:ptCount val="17"/>
                <c:pt idx="0">
                  <c:v>21.519217331</c:v>
                </c:pt>
                <c:pt idx="1">
                  <c:v>22.405300353000001</c:v>
                </c:pt>
                <c:pt idx="2">
                  <c:v>22.183373246999999</c:v>
                </c:pt>
                <c:pt idx="3">
                  <c:v>22.401943769999999</c:v>
                </c:pt>
                <c:pt idx="4">
                  <c:v>23.476237952999998</c:v>
                </c:pt>
                <c:pt idx="5">
                  <c:v>22.526563550999999</c:v>
                </c:pt>
                <c:pt idx="6">
                  <c:v>22.576564581</c:v>
                </c:pt>
                <c:pt idx="7">
                  <c:v>23.239427239000001</c:v>
                </c:pt>
                <c:pt idx="8">
                  <c:v>23.288362512999999</c:v>
                </c:pt>
                <c:pt idx="9">
                  <c:v>23.885602859999999</c:v>
                </c:pt>
                <c:pt idx="10">
                  <c:v>23.917053749000001</c:v>
                </c:pt>
                <c:pt idx="11">
                  <c:v>24.620533881</c:v>
                </c:pt>
                <c:pt idx="12">
                  <c:v>23.452404810000001</c:v>
                </c:pt>
                <c:pt idx="13">
                  <c:v>23.776119402999999</c:v>
                </c:pt>
                <c:pt idx="14">
                  <c:v>24.099946552999999</c:v>
                </c:pt>
                <c:pt idx="15">
                  <c:v>24.337579617999999</c:v>
                </c:pt>
                <c:pt idx="16">
                  <c:v>20.876054851999999</c:v>
                </c:pt>
              </c:numCache>
            </c:numRef>
          </c:val>
          <c:extLst>
            <c:ext xmlns:c16="http://schemas.microsoft.com/office/drawing/2014/chart" uri="{C3380CC4-5D6E-409C-BE32-E72D297353CC}">
              <c16:uniqueId val="{00000000-93F6-421B-88E9-7D7A812C6929}"/>
            </c:ext>
          </c:extLst>
        </c:ser>
        <c:ser>
          <c:idx val="1"/>
          <c:order val="1"/>
          <c:tx>
            <c:strRef>
              <c:f>'7.1,7.2'!$H$8</c:f>
              <c:strCache>
                <c:ptCount val="1"/>
                <c:pt idx="0">
                  <c:v>Used trucks</c:v>
                </c:pt>
              </c:strCache>
            </c:strRef>
          </c:tx>
          <c:spPr>
            <a:solidFill>
              <a:srgbClr val="6BB5D9"/>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'7.1,7.2'!$E$105:$E$121</c:f>
              <c:numCache>
                <c:formatCode>0.0</c:formatCode>
                <c:ptCount val="17"/>
                <c:pt idx="0">
                  <c:v>13.786435786</c:v>
                </c:pt>
                <c:pt idx="1">
                  <c:v>14.466843501</c:v>
                </c:pt>
                <c:pt idx="2">
                  <c:v>15.207087486000001</c:v>
                </c:pt>
                <c:pt idx="3">
                  <c:v>16.040235525</c:v>
                </c:pt>
                <c:pt idx="4">
                  <c:v>16.505932203</c:v>
                </c:pt>
                <c:pt idx="5">
                  <c:v>17.001520913</c:v>
                </c:pt>
                <c:pt idx="6">
                  <c:v>17.580732699999999</c:v>
                </c:pt>
                <c:pt idx="7">
                  <c:v>18.071779141</c:v>
                </c:pt>
                <c:pt idx="8">
                  <c:v>18.810998735999998</c:v>
                </c:pt>
                <c:pt idx="9">
                  <c:v>19.649704142000001</c:v>
                </c:pt>
                <c:pt idx="10">
                  <c:v>20.498031495999999</c:v>
                </c:pt>
                <c:pt idx="11">
                  <c:v>20.560690080000001</c:v>
                </c:pt>
                <c:pt idx="12">
                  <c:v>21.515309933000001</c:v>
                </c:pt>
                <c:pt idx="13">
                  <c:v>22.108318891</c:v>
                </c:pt>
                <c:pt idx="14">
                  <c:v>22.472551929000002</c:v>
                </c:pt>
                <c:pt idx="15">
                  <c:v>23.285398229999998</c:v>
                </c:pt>
                <c:pt idx="16">
                  <c:v>23.040307102</c:v>
                </c:pt>
              </c:numCache>
            </c:numRef>
          </c:val>
          <c:extLst>
            <c:ext xmlns:c16="http://schemas.microsoft.com/office/drawing/2014/chart" uri="{C3380CC4-5D6E-409C-BE32-E72D297353CC}">
              <c16:uniqueId val="{00000001-93F6-421B-88E9-7D7A812C6929}"/>
            </c:ext>
          </c:extLst>
        </c:ser>
        <c:ser>
          <c:idx val="2"/>
          <c:order val="2"/>
          <c:tx>
            <c:strRef>
              <c:f>'7.1,7.2'!$H$6</c:f>
              <c:strCache>
                <c:ptCount val="1"/>
                <c:pt idx="0">
                  <c:v>NZ new buses</c:v>
                </c:pt>
              </c:strCache>
            </c:strRef>
          </c:tx>
          <c:spPr>
            <a:solidFill>
              <a:srgbClr val="434646"/>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'7.1,7.2'!$C$3:$C$19</c:f>
              <c:numCache>
                <c:formatCode>0.0</c:formatCode>
                <c:ptCount val="17"/>
                <c:pt idx="0">
                  <c:v>26.3</c:v>
                </c:pt>
                <c:pt idx="1">
                  <c:v>27.513157894999999</c:v>
                </c:pt>
                <c:pt idx="2">
                  <c:v>27.476744186000001</c:v>
                </c:pt>
                <c:pt idx="3">
                  <c:v>28.753623187999999</c:v>
                </c:pt>
                <c:pt idx="4">
                  <c:v>30.605633803</c:v>
                </c:pt>
                <c:pt idx="5">
                  <c:v>27.987179486999999</c:v>
                </c:pt>
                <c:pt idx="6">
                  <c:v>30.781609195000001</c:v>
                </c:pt>
                <c:pt idx="7">
                  <c:v>27.876106194999998</c:v>
                </c:pt>
                <c:pt idx="8">
                  <c:v>27.596491228000001</c:v>
                </c:pt>
                <c:pt idx="9">
                  <c:v>30.009433961999999</c:v>
                </c:pt>
                <c:pt idx="10">
                  <c:v>28.405063291000001</c:v>
                </c:pt>
                <c:pt idx="11">
                  <c:v>24.144444444000001</c:v>
                </c:pt>
                <c:pt idx="12">
                  <c:v>26.777777778000001</c:v>
                </c:pt>
                <c:pt idx="13">
                  <c:v>26.097345133000001</c:v>
                </c:pt>
                <c:pt idx="14">
                  <c:v>26.649484535999999</c:v>
                </c:pt>
                <c:pt idx="15">
                  <c:v>31.416666667000001</c:v>
                </c:pt>
                <c:pt idx="16">
                  <c:v>26.117647058999999</c:v>
                </c:pt>
              </c:numCache>
            </c:numRef>
          </c:val>
          <c:extLst>
            <c:ext xmlns:c16="http://schemas.microsoft.com/office/drawing/2014/chart" uri="{C3380CC4-5D6E-409C-BE32-E72D297353CC}">
              <c16:uniqueId val="{00000002-93F6-421B-88E9-7D7A812C6929}"/>
            </c:ext>
          </c:extLst>
        </c:ser>
        <c:ser>
          <c:idx val="3"/>
          <c:order val="3"/>
          <c:tx>
            <c:strRef>
              <c:f>'7.1,7.2'!$H$5</c:f>
              <c:strCache>
                <c:ptCount val="1"/>
                <c:pt idx="0">
                  <c:v>Used buses</c:v>
                </c:pt>
              </c:strCache>
            </c:strRef>
          </c:tx>
          <c:spPr>
            <a:solidFill>
              <a:srgbClr val="BDC1C1"/>
            </a:solidFill>
            <a:ln w="25400">
              <a:noFill/>
            </a:ln>
          </c:spPr>
          <c:invertIfNegative val="0"/>
          <c:cat>
            <c:numRef>
              <c:f>'7.1,7.2'!$B$3:$B$19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'7.1,7.2'!$E$3:$E$19</c:f>
              <c:numCache>
                <c:formatCode>0.0</c:formatCode>
                <c:ptCount val="17"/>
                <c:pt idx="0">
                  <c:v>17.583333332999999</c:v>
                </c:pt>
                <c:pt idx="1">
                  <c:v>15.777777778000001</c:v>
                </c:pt>
                <c:pt idx="2">
                  <c:v>17</c:v>
                </c:pt>
                <c:pt idx="3">
                  <c:v>18.538461538</c:v>
                </c:pt>
                <c:pt idx="4">
                  <c:v>20.552631579</c:v>
                </c:pt>
                <c:pt idx="5">
                  <c:v>17.899999999999999</c:v>
                </c:pt>
                <c:pt idx="6">
                  <c:v>20.070175439</c:v>
                </c:pt>
                <c:pt idx="7">
                  <c:v>21.926829267999999</c:v>
                </c:pt>
                <c:pt idx="8">
                  <c:v>21.282608696</c:v>
                </c:pt>
                <c:pt idx="9">
                  <c:v>22.290322581000002</c:v>
                </c:pt>
                <c:pt idx="10">
                  <c:v>22.922077922</c:v>
                </c:pt>
                <c:pt idx="11">
                  <c:v>24.707692307999999</c:v>
                </c:pt>
                <c:pt idx="12">
                  <c:v>23.102272726999999</c:v>
                </c:pt>
                <c:pt idx="13">
                  <c:v>24.186666667000001</c:v>
                </c:pt>
                <c:pt idx="14">
                  <c:v>26.409638554000001</c:v>
                </c:pt>
                <c:pt idx="15">
                  <c:v>25.835616437999999</c:v>
                </c:pt>
                <c:pt idx="16">
                  <c:v>25.678571429000002</c:v>
                </c:pt>
              </c:numCache>
            </c:numRef>
          </c:val>
          <c:extLst>
            <c:ext xmlns:c16="http://schemas.microsoft.com/office/drawing/2014/chart" uri="{C3380CC4-5D6E-409C-BE32-E72D297353CC}">
              <c16:uniqueId val="{00000003-93F6-421B-88E9-7D7A812C6929}"/>
            </c:ext>
          </c:extLst>
        </c:ser>
        <c:dLbls>
          <c:showLegendKey val="0"/>
          <c:showVal val="0"/>
          <c:showCatName val="0"/>
          <c:showSerName val="0"/>
          <c:showPercent val="0"/>
          <c:showBubbleSize val="0"/>
        </c:dLbls>
        <c:gapWidth val="150"/>
        <c:axId val="166436864"/>
        <c:axId val="166438400"/>
      </c:barChart>
      <c:catAx>
        <c:axId val="16643686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438400"/>
        <c:crosses val="autoZero"/>
        <c:auto val="1"/>
        <c:lblAlgn val="ctr"/>
        <c:lblOffset val="100"/>
        <c:tickLblSkip val="2"/>
        <c:tickMarkSkip val="1"/>
        <c:noMultiLvlLbl val="0"/>
      </c:catAx>
      <c:valAx>
        <c:axId val="166438400"/>
        <c:scaling>
          <c:orientation val="minMax"/>
          <c:max val="36"/>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Age</a:t>
                </a:r>
              </a:p>
            </c:rich>
          </c:tx>
          <c:layout>
            <c:manualLayout>
              <c:xMode val="edge"/>
              <c:yMode val="edge"/>
              <c:x val="3.0916666666666815E-4"/>
              <c:y val="0.4255662037037084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436864"/>
        <c:crosses val="autoZero"/>
        <c:crossBetween val="between"/>
        <c:majorUnit val="4"/>
      </c:valAx>
      <c:spPr>
        <a:solidFill>
          <a:srgbClr val="FFFFFF"/>
        </a:solidFill>
        <a:ln w="25400">
          <a:noFill/>
        </a:ln>
      </c:spPr>
    </c:plotArea>
    <c:legend>
      <c:legendPos val="b"/>
      <c:layout>
        <c:manualLayout>
          <c:xMode val="edge"/>
          <c:yMode val="edge"/>
          <c:x val="0.24925392832512194"/>
          <c:y val="0.89689537037037637"/>
          <c:w val="0.59850795588167849"/>
          <c:h val="8.9830092592594224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NZ" sz="900"/>
              <a:t>Figure 7.2c : Used imports leaving the fleet vs average age at that time </a:t>
            </a:r>
          </a:p>
        </c:rich>
      </c:tx>
      <c:layout>
        <c:manualLayout>
          <c:xMode val="edge"/>
          <c:yMode val="edge"/>
          <c:x val="0.13130416666666669"/>
          <c:y val="1.4214814814814812E-2"/>
        </c:manualLayout>
      </c:layout>
      <c:overlay val="0"/>
    </c:title>
    <c:autoTitleDeleted val="0"/>
    <c:plotArea>
      <c:layout>
        <c:manualLayout>
          <c:layoutTarget val="inner"/>
          <c:xMode val="edge"/>
          <c:yMode val="edge"/>
          <c:x val="0.11006166666666667"/>
          <c:y val="0.16850833333333576"/>
          <c:w val="0.82411888888888885"/>
          <c:h val="0.65142592592592596"/>
        </c:manualLayout>
      </c:layout>
      <c:scatterChart>
        <c:scatterStyle val="smoothMarker"/>
        <c:varyColors val="0"/>
        <c:ser>
          <c:idx val="0"/>
          <c:order val="0"/>
          <c:tx>
            <c:strRef>
              <c:f>'7.1,7.2'!$F$2</c:f>
              <c:strCache>
                <c:ptCount val="1"/>
                <c:pt idx="0">
                  <c:v>Used imports</c:v>
                </c:pt>
              </c:strCache>
            </c:strRef>
          </c:tx>
          <c:spPr>
            <a:ln w="25400"/>
          </c:spPr>
          <c:dPt>
            <c:idx val="0"/>
            <c:marker>
              <c:spPr>
                <a:solidFill>
                  <a:schemeClr val="accent2"/>
                </a:solidFill>
              </c:spPr>
            </c:marker>
            <c:bubble3D val="0"/>
            <c:extLst>
              <c:ext xmlns:c16="http://schemas.microsoft.com/office/drawing/2014/chart" uri="{C3380CC4-5D6E-409C-BE32-E72D297353CC}">
                <c16:uniqueId val="{00000000-57F8-4D56-9730-B4D18D2933E4}"/>
              </c:ext>
            </c:extLst>
          </c:dPt>
          <c:dPt>
            <c:idx val="11"/>
            <c:marker>
              <c:spPr>
                <a:solidFill>
                  <a:schemeClr val="accent1"/>
                </a:solidFill>
              </c:spPr>
            </c:marker>
            <c:bubble3D val="0"/>
            <c:extLst>
              <c:ext xmlns:c16="http://schemas.microsoft.com/office/drawing/2014/chart" uri="{C3380CC4-5D6E-409C-BE32-E72D297353CC}">
                <c16:uniqueId val="{00000001-57F8-4D56-9730-B4D18D2933E4}"/>
              </c:ext>
            </c:extLst>
          </c:dPt>
          <c:dPt>
            <c:idx val="12"/>
            <c:marker>
              <c:spPr>
                <a:solidFill>
                  <a:schemeClr val="accent1"/>
                </a:solidFill>
              </c:spPr>
            </c:marker>
            <c:bubble3D val="0"/>
            <c:extLst>
              <c:ext xmlns:c16="http://schemas.microsoft.com/office/drawing/2014/chart" uri="{C3380CC4-5D6E-409C-BE32-E72D297353CC}">
                <c16:uniqueId val="{00000002-57F8-4D56-9730-B4D18D2933E4}"/>
              </c:ext>
            </c:extLst>
          </c:dPt>
          <c:dPt>
            <c:idx val="13"/>
            <c:marker>
              <c:spPr>
                <a:solidFill>
                  <a:schemeClr val="accent1"/>
                </a:solidFill>
              </c:spPr>
            </c:marker>
            <c:bubble3D val="0"/>
            <c:extLst>
              <c:ext xmlns:c16="http://schemas.microsoft.com/office/drawing/2014/chart" uri="{C3380CC4-5D6E-409C-BE32-E72D297353CC}">
                <c16:uniqueId val="{00000003-57F8-4D56-9730-B4D18D2933E4}"/>
              </c:ext>
            </c:extLst>
          </c:dPt>
          <c:dPt>
            <c:idx val="14"/>
            <c:marker>
              <c:spPr>
                <a:solidFill>
                  <a:schemeClr val="accent1"/>
                </a:solidFill>
              </c:spPr>
            </c:marker>
            <c:bubble3D val="0"/>
            <c:extLst>
              <c:ext xmlns:c16="http://schemas.microsoft.com/office/drawing/2014/chart" uri="{C3380CC4-5D6E-409C-BE32-E72D297353CC}">
                <c16:uniqueId val="{00000004-57F8-4D56-9730-B4D18D2933E4}"/>
              </c:ext>
            </c:extLst>
          </c:dPt>
          <c:dPt>
            <c:idx val="16"/>
            <c:marker>
              <c:spPr>
                <a:solidFill>
                  <a:srgbClr val="C00000"/>
                </a:solidFill>
              </c:spPr>
            </c:marker>
            <c:bubble3D val="0"/>
            <c:extLst>
              <c:ext xmlns:c16="http://schemas.microsoft.com/office/drawing/2014/chart" uri="{C3380CC4-5D6E-409C-BE32-E72D297353CC}">
                <c16:uniqueId val="{00000005-1AB0-476C-95BA-34615515C1E4}"/>
              </c:ext>
            </c:extLst>
          </c:dPt>
          <c:dLbls>
            <c:delete val="1"/>
          </c:dLbls>
          <c:xVal>
            <c:numRef>
              <c:f>'7.1,7.2'!$F$54:$F$70</c:f>
              <c:numCache>
                <c:formatCode>General</c:formatCode>
                <c:ptCount val="17"/>
                <c:pt idx="0">
                  <c:v>47859</c:v>
                </c:pt>
                <c:pt idx="1">
                  <c:v>53523</c:v>
                </c:pt>
                <c:pt idx="2">
                  <c:v>60403</c:v>
                </c:pt>
                <c:pt idx="3">
                  <c:v>69244</c:v>
                </c:pt>
                <c:pt idx="4">
                  <c:v>79759</c:v>
                </c:pt>
                <c:pt idx="5">
                  <c:v>87910</c:v>
                </c:pt>
                <c:pt idx="6">
                  <c:v>94113</c:v>
                </c:pt>
                <c:pt idx="7">
                  <c:v>97454</c:v>
                </c:pt>
                <c:pt idx="8">
                  <c:v>87771</c:v>
                </c:pt>
                <c:pt idx="9">
                  <c:v>87988</c:v>
                </c:pt>
                <c:pt idx="10">
                  <c:v>104245</c:v>
                </c:pt>
                <c:pt idx="11">
                  <c:v>81556</c:v>
                </c:pt>
                <c:pt idx="12">
                  <c:v>84966</c:v>
                </c:pt>
                <c:pt idx="13">
                  <c:v>89816</c:v>
                </c:pt>
                <c:pt idx="14">
                  <c:v>96824</c:v>
                </c:pt>
                <c:pt idx="15">
                  <c:v>92137</c:v>
                </c:pt>
                <c:pt idx="16">
                  <c:v>101671</c:v>
                </c:pt>
              </c:numCache>
            </c:numRef>
          </c:xVal>
          <c:yVal>
            <c:numRef>
              <c:f>'7.1,7.2'!$E$54:$E$70</c:f>
              <c:numCache>
                <c:formatCode>0.0</c:formatCode>
                <c:ptCount val="17"/>
                <c:pt idx="0">
                  <c:v>14.890720658999999</c:v>
                </c:pt>
                <c:pt idx="1">
                  <c:v>15.124469854000001</c:v>
                </c:pt>
                <c:pt idx="2">
                  <c:v>15.354336705</c:v>
                </c:pt>
                <c:pt idx="3">
                  <c:v>15.569941077999999</c:v>
                </c:pt>
                <c:pt idx="4">
                  <c:v>15.664313744999999</c:v>
                </c:pt>
                <c:pt idx="5">
                  <c:v>15.841553862</c:v>
                </c:pt>
                <c:pt idx="6">
                  <c:v>16.138238076</c:v>
                </c:pt>
                <c:pt idx="7">
                  <c:v>16.542163481999999</c:v>
                </c:pt>
                <c:pt idx="8">
                  <c:v>16.923140901</c:v>
                </c:pt>
                <c:pt idx="9">
                  <c:v>17.378267490999999</c:v>
                </c:pt>
                <c:pt idx="10">
                  <c:v>17.885380594000001</c:v>
                </c:pt>
                <c:pt idx="11">
                  <c:v>18.390087791999999</c:v>
                </c:pt>
                <c:pt idx="12">
                  <c:v>18.761257444000002</c:v>
                </c:pt>
                <c:pt idx="13">
                  <c:v>19.079239779000002</c:v>
                </c:pt>
                <c:pt idx="14">
                  <c:v>19.395341031000001</c:v>
                </c:pt>
                <c:pt idx="15">
                  <c:v>19.667489715999999</c:v>
                </c:pt>
                <c:pt idx="16">
                  <c:v>19.227114910000001</c:v>
                </c:pt>
              </c:numCache>
            </c:numRef>
          </c:yVal>
          <c:smooth val="1"/>
          <c:extLst>
            <c:ext xmlns:c16="http://schemas.microsoft.com/office/drawing/2014/chart" uri="{C3380CC4-5D6E-409C-BE32-E72D297353CC}">
              <c16:uniqueId val="{00000005-57F8-4D56-9730-B4D18D2933E4}"/>
            </c:ext>
          </c:extLst>
        </c:ser>
        <c:dLbls>
          <c:showLegendKey val="0"/>
          <c:showVal val="1"/>
          <c:showCatName val="0"/>
          <c:showSerName val="0"/>
          <c:showPercent val="0"/>
          <c:showBubbleSize val="0"/>
        </c:dLbls>
        <c:axId val="166496128"/>
        <c:axId val="166502400"/>
      </c:scatterChart>
      <c:valAx>
        <c:axId val="166496128"/>
        <c:scaling>
          <c:orientation val="minMax"/>
          <c:max val="110000"/>
          <c:min val="20000"/>
        </c:scaling>
        <c:delete val="0"/>
        <c:axPos val="b"/>
        <c:title>
          <c:tx>
            <c:rich>
              <a:bodyPr/>
              <a:lstStyle/>
              <a:p>
                <a:pPr>
                  <a:defRPr sz="700" b="0" i="0" u="none" strike="noStrike" baseline="0">
                    <a:solidFill>
                      <a:srgbClr val="000000"/>
                    </a:solidFill>
                    <a:latin typeface="Arial"/>
                    <a:ea typeface="Arial"/>
                    <a:cs typeface="Arial"/>
                  </a:defRPr>
                </a:pPr>
                <a:r>
                  <a:rPr lang="en-NZ" sz="700"/>
                  <a:t>Number leaving the fleet</a:t>
                </a:r>
              </a:p>
            </c:rich>
          </c:tx>
          <c:layout>
            <c:manualLayout>
              <c:xMode val="edge"/>
              <c:yMode val="edge"/>
              <c:x val="0.39161222222222775"/>
              <c:y val="0.9150773148148148"/>
            </c:manualLayout>
          </c:layout>
          <c:overlay val="0"/>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502400"/>
        <c:crosses val="autoZero"/>
        <c:crossBetween val="midCat"/>
        <c:majorUnit val="20000"/>
        <c:minorUnit val="10000"/>
      </c:valAx>
      <c:valAx>
        <c:axId val="166502400"/>
        <c:scaling>
          <c:orientation val="minMax"/>
          <c:min val="12"/>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age leaving the fleet</a:t>
                </a:r>
              </a:p>
            </c:rich>
          </c:tx>
          <c:layout>
            <c:manualLayout>
              <c:xMode val="edge"/>
              <c:yMode val="edge"/>
              <c:x val="1.1175555555555603E-2"/>
              <c:y val="0.21530648148148615"/>
            </c:manualLayout>
          </c:layout>
          <c:overlay val="0"/>
        </c:title>
        <c:numFmt formatCode="0" sourceLinked="0"/>
        <c:majorTickMark val="none"/>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496128"/>
        <c:crosses val="autoZero"/>
        <c:crossBetween val="midCat"/>
        <c:majorUnit val="2"/>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userShapes r:id="rId1"/>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Average light vehicle scrappage age </a:t>
            </a:r>
          </a:p>
        </c:rich>
      </c:tx>
      <c:layout>
        <c:manualLayout>
          <c:xMode val="edge"/>
          <c:yMode val="edge"/>
          <c:x val="0.13369709068056634"/>
          <c:y val="8.6021505376344728E-3"/>
        </c:manualLayout>
      </c:layout>
      <c:overlay val="1"/>
    </c:title>
    <c:autoTitleDeleted val="0"/>
    <c:plotArea>
      <c:layout>
        <c:manualLayout>
          <c:layoutTarget val="inner"/>
          <c:xMode val="edge"/>
          <c:yMode val="edge"/>
          <c:x val="5.5250088067913997E-2"/>
          <c:y val="0.15363034459402752"/>
          <c:w val="0.9327933157693663"/>
          <c:h val="0.61822639911946486"/>
        </c:manualLayout>
      </c:layout>
      <c:lineChart>
        <c:grouping val="standard"/>
        <c:varyColors val="0"/>
        <c:ser>
          <c:idx val="0"/>
          <c:order val="0"/>
          <c:tx>
            <c:strRef>
              <c:f>'7.1,7.2'!$H$9</c:f>
              <c:strCache>
                <c:ptCount val="1"/>
                <c:pt idx="0">
                  <c:v>NZ new lights</c:v>
                </c:pt>
              </c:strCache>
            </c:strRef>
          </c:tx>
          <c:spPr>
            <a:ln>
              <a:solidFill>
                <a:schemeClr val="accent3"/>
              </a:solidFill>
            </a:ln>
          </c:spPr>
          <c:marker>
            <c:symbol val="none"/>
          </c:marker>
          <c:cat>
            <c:numRef>
              <c:f>'7.1,7.2'!$B$54:$B$70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'7.1,7.2'!$C$54:$C$70</c:f>
              <c:numCache>
                <c:formatCode>0.0</c:formatCode>
                <c:ptCount val="17"/>
                <c:pt idx="0">
                  <c:v>18.363563412000001</c:v>
                </c:pt>
                <c:pt idx="1">
                  <c:v>18.496368379</c:v>
                </c:pt>
                <c:pt idx="2">
                  <c:v>18.575867963</c:v>
                </c:pt>
                <c:pt idx="3">
                  <c:v>18.679584255999998</c:v>
                </c:pt>
                <c:pt idx="4">
                  <c:v>18.586403406999999</c:v>
                </c:pt>
                <c:pt idx="5">
                  <c:v>18.597109928999998</c:v>
                </c:pt>
                <c:pt idx="6">
                  <c:v>18.605139820000002</c:v>
                </c:pt>
                <c:pt idx="7">
                  <c:v>18.516380022</c:v>
                </c:pt>
                <c:pt idx="8">
                  <c:v>18.634664908000001</c:v>
                </c:pt>
                <c:pt idx="9">
                  <c:v>18.942177638</c:v>
                </c:pt>
                <c:pt idx="10">
                  <c:v>18.829478630000001</c:v>
                </c:pt>
                <c:pt idx="11">
                  <c:v>19.028071166</c:v>
                </c:pt>
                <c:pt idx="12">
                  <c:v>18.848170651</c:v>
                </c:pt>
                <c:pt idx="13">
                  <c:v>19.075624793999999</c:v>
                </c:pt>
                <c:pt idx="14">
                  <c:v>19.231635320999999</c:v>
                </c:pt>
                <c:pt idx="15">
                  <c:v>19.179851386999999</c:v>
                </c:pt>
                <c:pt idx="16">
                  <c:v>17.455875449000001</c:v>
                </c:pt>
              </c:numCache>
            </c:numRef>
          </c:val>
          <c:smooth val="0"/>
          <c:extLst>
            <c:ext xmlns:c16="http://schemas.microsoft.com/office/drawing/2014/chart" uri="{C3380CC4-5D6E-409C-BE32-E72D297353CC}">
              <c16:uniqueId val="{00000000-4F88-49CE-BDFC-2DE7DBDAE844}"/>
            </c:ext>
          </c:extLst>
        </c:ser>
        <c:ser>
          <c:idx val="1"/>
          <c:order val="1"/>
          <c:tx>
            <c:strRef>
              <c:f>'7.1,7.2'!$H$10</c:f>
              <c:strCache>
                <c:ptCount val="1"/>
                <c:pt idx="0">
                  <c:v>Used lights</c:v>
                </c:pt>
              </c:strCache>
            </c:strRef>
          </c:tx>
          <c:spPr>
            <a:ln>
              <a:solidFill>
                <a:schemeClr val="accent4"/>
              </a:solidFill>
            </a:ln>
          </c:spPr>
          <c:marker>
            <c:symbol val="none"/>
          </c:marker>
          <c:cat>
            <c:numRef>
              <c:f>'7.1,7.2'!$B$54:$B$70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'7.1,7.2'!$E$54:$E$70</c:f>
              <c:numCache>
                <c:formatCode>0.0</c:formatCode>
                <c:ptCount val="17"/>
                <c:pt idx="0">
                  <c:v>14.890720658999999</c:v>
                </c:pt>
                <c:pt idx="1">
                  <c:v>15.124469854000001</c:v>
                </c:pt>
                <c:pt idx="2">
                  <c:v>15.354336705</c:v>
                </c:pt>
                <c:pt idx="3">
                  <c:v>15.569941077999999</c:v>
                </c:pt>
                <c:pt idx="4">
                  <c:v>15.664313744999999</c:v>
                </c:pt>
                <c:pt idx="5">
                  <c:v>15.841553862</c:v>
                </c:pt>
                <c:pt idx="6">
                  <c:v>16.138238076</c:v>
                </c:pt>
                <c:pt idx="7">
                  <c:v>16.542163481999999</c:v>
                </c:pt>
                <c:pt idx="8">
                  <c:v>16.923140901</c:v>
                </c:pt>
                <c:pt idx="9">
                  <c:v>17.378267490999999</c:v>
                </c:pt>
                <c:pt idx="10">
                  <c:v>17.885380594000001</c:v>
                </c:pt>
                <c:pt idx="11">
                  <c:v>18.390087791999999</c:v>
                </c:pt>
                <c:pt idx="12">
                  <c:v>18.761257444000002</c:v>
                </c:pt>
                <c:pt idx="13">
                  <c:v>19.079239779000002</c:v>
                </c:pt>
                <c:pt idx="14">
                  <c:v>19.395341031000001</c:v>
                </c:pt>
                <c:pt idx="15">
                  <c:v>19.667489715999999</c:v>
                </c:pt>
                <c:pt idx="16">
                  <c:v>19.227114910000001</c:v>
                </c:pt>
              </c:numCache>
            </c:numRef>
          </c:val>
          <c:smooth val="0"/>
          <c:extLst>
            <c:ext xmlns:c16="http://schemas.microsoft.com/office/drawing/2014/chart" uri="{C3380CC4-5D6E-409C-BE32-E72D297353CC}">
              <c16:uniqueId val="{00000001-4F88-49CE-BDFC-2DE7DBDAE844}"/>
            </c:ext>
          </c:extLst>
        </c:ser>
        <c:dLbls>
          <c:showLegendKey val="0"/>
          <c:showVal val="0"/>
          <c:showCatName val="0"/>
          <c:showSerName val="0"/>
          <c:showPercent val="0"/>
          <c:showBubbleSize val="0"/>
        </c:dLbls>
        <c:smooth val="0"/>
        <c:axId val="166524800"/>
        <c:axId val="166526336"/>
      </c:lineChart>
      <c:catAx>
        <c:axId val="166524800"/>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6526336"/>
        <c:crosses val="autoZero"/>
        <c:auto val="1"/>
        <c:lblAlgn val="ctr"/>
        <c:lblOffset val="100"/>
        <c:tickLblSkip val="2"/>
        <c:tickMarkSkip val="1"/>
        <c:noMultiLvlLbl val="0"/>
      </c:catAx>
      <c:valAx>
        <c:axId val="166526336"/>
        <c:scaling>
          <c:orientation val="minMax"/>
          <c:min val="10"/>
        </c:scaling>
        <c:delete val="0"/>
        <c:axPos val="l"/>
        <c:majorGridlines>
          <c:spPr>
            <a:ln w="3175">
              <a:solidFill>
                <a:schemeClr val="bg1">
                  <a:lumMod val="75000"/>
                </a:schemeClr>
              </a:solidFill>
              <a:prstDash val="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6524800"/>
        <c:crosses val="autoZero"/>
        <c:crossBetween val="between"/>
        <c:majorUnit val="2"/>
      </c:valAx>
      <c:spPr>
        <a:solidFill>
          <a:srgbClr val="FFFFFF"/>
        </a:solidFill>
        <a:ln w="25400">
          <a:noFill/>
        </a:ln>
      </c:spPr>
    </c:plotArea>
    <c:legend>
      <c:legendPos val="b"/>
      <c:layout>
        <c:manualLayout>
          <c:xMode val="edge"/>
          <c:yMode val="edge"/>
          <c:x val="0.10819341244316394"/>
          <c:y val="0.88950029633392602"/>
          <c:w val="0.67563195445640889"/>
          <c:h val="9.3295402590808985E-2"/>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02063492063694"/>
          <c:y val="6.367663817663817E-2"/>
          <c:w val="0.83048214285713007"/>
          <c:h val="0.75753276353276056"/>
        </c:manualLayout>
      </c:layout>
      <c:lineChart>
        <c:grouping val="standard"/>
        <c:varyColors val="0"/>
        <c:ser>
          <c:idx val="0"/>
          <c:order val="0"/>
          <c:tx>
            <c:strRef>
              <c:f>'7.1,7.2'!$G$16</c:f>
              <c:strCache>
                <c:ptCount val="1"/>
              </c:strCache>
            </c:strRef>
          </c:tx>
          <c:spPr>
            <a:ln>
              <a:solidFill>
                <a:srgbClr val="0093D3"/>
              </a:solidFill>
            </a:ln>
          </c:spPr>
          <c:marker>
            <c:symbol val="none"/>
          </c:marker>
          <c:cat>
            <c:numRef>
              <c:f>'7.1,7.2'!$B$20:$B$36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'7.1,7.2'!$G$54:$G$70</c:f>
              <c:numCache>
                <c:formatCode>0.0</c:formatCode>
                <c:ptCount val="17"/>
                <c:pt idx="0">
                  <c:v>17.182253353393016</c:v>
                </c:pt>
                <c:pt idx="1">
                  <c:v>17.229563258032073</c:v>
                </c:pt>
                <c:pt idx="2">
                  <c:v>17.235973778841476</c:v>
                </c:pt>
                <c:pt idx="3">
                  <c:v>17.274422793324735</c:v>
                </c:pt>
                <c:pt idx="4">
                  <c:v>17.145127577089802</c:v>
                </c:pt>
                <c:pt idx="5">
                  <c:v>17.143928804864771</c:v>
                </c:pt>
                <c:pt idx="6">
                  <c:v>17.243429503495477</c:v>
                </c:pt>
                <c:pt idx="7">
                  <c:v>17.393592249894372</c:v>
                </c:pt>
                <c:pt idx="8">
                  <c:v>17.642804793653184</c:v>
                </c:pt>
                <c:pt idx="9">
                  <c:v>18.025371105911443</c:v>
                </c:pt>
                <c:pt idx="10">
                  <c:v>18.259853799220146</c:v>
                </c:pt>
                <c:pt idx="11">
                  <c:v>18.641712023720341</c:v>
                </c:pt>
                <c:pt idx="12">
                  <c:v>18.794644216043075</c:v>
                </c:pt>
                <c:pt idx="13">
                  <c:v>19.077872142953861</c:v>
                </c:pt>
                <c:pt idx="14">
                  <c:v>19.333171053501264</c:v>
                </c:pt>
                <c:pt idx="15">
                  <c:v>19.485681709776344</c:v>
                </c:pt>
                <c:pt idx="16">
                  <c:v>18.529719737845149</c:v>
                </c:pt>
              </c:numCache>
            </c:numRef>
          </c:val>
          <c:smooth val="0"/>
          <c:extLst>
            <c:ext xmlns:c16="http://schemas.microsoft.com/office/drawing/2014/chart" uri="{C3380CC4-5D6E-409C-BE32-E72D297353CC}">
              <c16:uniqueId val="{00000000-D9C4-4BBA-BAD4-C841E6B42A40}"/>
            </c:ext>
          </c:extLst>
        </c:ser>
        <c:dLbls>
          <c:showLegendKey val="0"/>
          <c:showVal val="0"/>
          <c:showCatName val="0"/>
          <c:showSerName val="0"/>
          <c:showPercent val="0"/>
          <c:showBubbleSize val="0"/>
        </c:dLbls>
        <c:smooth val="0"/>
        <c:axId val="161128448"/>
        <c:axId val="161129984"/>
      </c:lineChart>
      <c:catAx>
        <c:axId val="161128448"/>
        <c:scaling>
          <c:orientation val="minMax"/>
        </c:scaling>
        <c:delete val="0"/>
        <c:axPos val="b"/>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61129984"/>
        <c:crosses val="autoZero"/>
        <c:auto val="1"/>
        <c:lblAlgn val="ctr"/>
        <c:lblOffset val="100"/>
        <c:tickLblSkip val="2"/>
        <c:noMultiLvlLbl val="0"/>
      </c:catAx>
      <c:valAx>
        <c:axId val="161129984"/>
        <c:scaling>
          <c:orientation val="minMax"/>
          <c:min val="10"/>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a:lstStyle/>
          <a:p>
            <a:pPr>
              <a:defRPr sz="700">
                <a:latin typeface="Arial" pitchFamily="34" charset="0"/>
                <a:cs typeface="Arial" pitchFamily="34" charset="0"/>
              </a:defRPr>
            </a:pPr>
            <a:endParaRPr lang="en-US"/>
          </a:p>
        </c:txPr>
        <c:crossAx val="161128448"/>
        <c:crosses val="autoZero"/>
        <c:crossBetween val="midCat"/>
      </c:valAx>
      <c:spPr>
        <a:solidFill>
          <a:srgbClr val="FFFFFF"/>
        </a:solidFill>
      </c:spPr>
    </c:plotArea>
    <c:plotVisOnly val="1"/>
    <c:dispBlanksAs val="gap"/>
    <c:showDLblsOverMax val="0"/>
  </c:chart>
  <c:spPr>
    <a:solidFill>
      <a:srgbClr val="FFFFFF"/>
    </a:solidFill>
    <a:ln>
      <a:noFill/>
    </a:ln>
  </c:spPr>
  <c:printSettings>
    <c:headerFooter/>
    <c:pageMargins b="0.75000000000001055" l="0.70000000000000062" r="0.70000000000000062" t="0.75000000000001055" header="0.30000000000000032" footer="0.30000000000000032"/>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7.2b : Average age when leaving the light fleet </a:t>
            </a:r>
            <a:r>
              <a:rPr lang="en-NZ" sz="900" b="1" i="0" u="none" strike="noStrike" baseline="0"/>
              <a:t>- petrol vs diesel</a:t>
            </a:r>
            <a:endParaRPr lang="en-NZ" sz="900"/>
          </a:p>
        </c:rich>
      </c:tx>
      <c:layout>
        <c:manualLayout>
          <c:xMode val="edge"/>
          <c:yMode val="edge"/>
          <c:x val="0.15791777777778096"/>
          <c:y val="1.298703703703726E-2"/>
        </c:manualLayout>
      </c:layout>
      <c:overlay val="1"/>
    </c:title>
    <c:autoTitleDeleted val="0"/>
    <c:plotArea>
      <c:layout>
        <c:manualLayout>
          <c:layoutTarget val="inner"/>
          <c:xMode val="edge"/>
          <c:yMode val="edge"/>
          <c:x val="0.1008813888888889"/>
          <c:y val="0.11061946902654785"/>
          <c:w val="0.88448888888888877"/>
          <c:h val="0.72779629629630205"/>
        </c:manualLayout>
      </c:layout>
      <c:barChart>
        <c:barDir val="col"/>
        <c:grouping val="clustered"/>
        <c:varyColors val="0"/>
        <c:ser>
          <c:idx val="0"/>
          <c:order val="0"/>
          <c:tx>
            <c:strRef>
              <c:f>'7.2b'!$C$3</c:f>
              <c:strCache>
                <c:ptCount val="1"/>
                <c:pt idx="0">
                  <c:v>Petrol scrappage age</c:v>
                </c:pt>
              </c:strCache>
            </c:strRef>
          </c:tx>
          <c:spPr>
            <a:solidFill>
              <a:srgbClr val="0093D3"/>
            </a:solidFill>
            <a:ln w="25400">
              <a:noFill/>
            </a:ln>
          </c:spPr>
          <c:invertIfNegative val="0"/>
          <c:cat>
            <c:numRef>
              <c:f>'7.2b'!$B$55:$B$71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'7.2b'!$C$55:$C$71</c:f>
              <c:numCache>
                <c:formatCode>0.0</c:formatCode>
                <c:ptCount val="17"/>
                <c:pt idx="0">
                  <c:v>17.425943449999998</c:v>
                </c:pt>
                <c:pt idx="1">
                  <c:v>17.479291902</c:v>
                </c:pt>
                <c:pt idx="2">
                  <c:v>17.466643991000002</c:v>
                </c:pt>
                <c:pt idx="3">
                  <c:v>17.487409618000001</c:v>
                </c:pt>
                <c:pt idx="4">
                  <c:v>17.328198480000001</c:v>
                </c:pt>
                <c:pt idx="5">
                  <c:v>17.295334756999999</c:v>
                </c:pt>
                <c:pt idx="6">
                  <c:v>17.360051008999999</c:v>
                </c:pt>
                <c:pt idx="7">
                  <c:v>17.485893145999999</c:v>
                </c:pt>
                <c:pt idx="8">
                  <c:v>17.732242423999999</c:v>
                </c:pt>
                <c:pt idx="9">
                  <c:v>18.098213321999999</c:v>
                </c:pt>
                <c:pt idx="10">
                  <c:v>18.299494551999999</c:v>
                </c:pt>
                <c:pt idx="11">
                  <c:v>18.675945604999999</c:v>
                </c:pt>
                <c:pt idx="12">
                  <c:v>18.812565944999999</c:v>
                </c:pt>
                <c:pt idx="13">
                  <c:v>19.092686199999999</c:v>
                </c:pt>
                <c:pt idx="14">
                  <c:v>19.353144939</c:v>
                </c:pt>
                <c:pt idx="15">
                  <c:v>19.499322472999999</c:v>
                </c:pt>
                <c:pt idx="16">
                  <c:v>18.729690548000001</c:v>
                </c:pt>
              </c:numCache>
            </c:numRef>
          </c:val>
          <c:extLst>
            <c:ext xmlns:c16="http://schemas.microsoft.com/office/drawing/2014/chart" uri="{C3380CC4-5D6E-409C-BE32-E72D297353CC}">
              <c16:uniqueId val="{00000000-EC3D-469F-A96F-E40421515413}"/>
            </c:ext>
          </c:extLst>
        </c:ser>
        <c:ser>
          <c:idx val="1"/>
          <c:order val="1"/>
          <c:tx>
            <c:strRef>
              <c:f>'7.2b'!$E$3</c:f>
              <c:strCache>
                <c:ptCount val="1"/>
                <c:pt idx="0">
                  <c:v>Diesel scrappage age</c:v>
                </c:pt>
              </c:strCache>
            </c:strRef>
          </c:tx>
          <c:spPr>
            <a:solidFill>
              <a:srgbClr val="434646"/>
            </a:solidFill>
            <a:ln w="25400">
              <a:noFill/>
            </a:ln>
          </c:spPr>
          <c:invertIfNegative val="0"/>
          <c:cat>
            <c:numRef>
              <c:f>'7.2b'!$B$55:$B$71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'7.2b'!$E$55:$E$71</c:f>
              <c:numCache>
                <c:formatCode>0.0</c:formatCode>
                <c:ptCount val="17"/>
                <c:pt idx="0">
                  <c:v>13.872864686</c:v>
                </c:pt>
                <c:pt idx="1">
                  <c:v>14.304006425000001</c:v>
                </c:pt>
                <c:pt idx="2">
                  <c:v>14.875599567</c:v>
                </c:pt>
                <c:pt idx="3">
                  <c:v>15.239669421</c:v>
                </c:pt>
                <c:pt idx="4">
                  <c:v>15.553650641000001</c:v>
                </c:pt>
                <c:pt idx="5">
                  <c:v>15.945664956</c:v>
                </c:pt>
                <c:pt idx="6">
                  <c:v>16.341291774999998</c:v>
                </c:pt>
                <c:pt idx="7">
                  <c:v>16.7341002</c:v>
                </c:pt>
                <c:pt idx="8">
                  <c:v>17.036446820999998</c:v>
                </c:pt>
                <c:pt idx="9">
                  <c:v>17.561069076999999</c:v>
                </c:pt>
                <c:pt idx="10">
                  <c:v>18.014085093999999</c:v>
                </c:pt>
                <c:pt idx="11">
                  <c:v>18.433153666999999</c:v>
                </c:pt>
                <c:pt idx="12">
                  <c:v>18.673012445000001</c:v>
                </c:pt>
                <c:pt idx="13">
                  <c:v>18.966959578000001</c:v>
                </c:pt>
                <c:pt idx="14">
                  <c:v>19.172937562000001</c:v>
                </c:pt>
                <c:pt idx="15">
                  <c:v>19.381137782</c:v>
                </c:pt>
                <c:pt idx="16">
                  <c:v>17.075776459</c:v>
                </c:pt>
              </c:numCache>
            </c:numRef>
          </c:val>
          <c:extLst>
            <c:ext xmlns:c16="http://schemas.microsoft.com/office/drawing/2014/chart" uri="{C3380CC4-5D6E-409C-BE32-E72D297353CC}">
              <c16:uniqueId val="{00000001-EC3D-469F-A96F-E40421515413}"/>
            </c:ext>
          </c:extLst>
        </c:ser>
        <c:dLbls>
          <c:showLegendKey val="0"/>
          <c:showVal val="0"/>
          <c:showCatName val="0"/>
          <c:showSerName val="0"/>
          <c:showPercent val="0"/>
          <c:showBubbleSize val="0"/>
        </c:dLbls>
        <c:gapWidth val="150"/>
        <c:axId val="166808576"/>
        <c:axId val="166822656"/>
      </c:barChart>
      <c:catAx>
        <c:axId val="16680857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822656"/>
        <c:crosses val="autoZero"/>
        <c:auto val="1"/>
        <c:lblAlgn val="ctr"/>
        <c:lblOffset val="100"/>
        <c:tickLblSkip val="2"/>
        <c:tickMarkSkip val="1"/>
        <c:noMultiLvlLbl val="0"/>
      </c:catAx>
      <c:valAx>
        <c:axId val="166822656"/>
        <c:scaling>
          <c:orientation val="minMax"/>
          <c:max val="22"/>
          <c:min val="1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Age</a:t>
                </a:r>
              </a:p>
            </c:rich>
          </c:tx>
          <c:layout>
            <c:manualLayout>
              <c:xMode val="edge"/>
              <c:yMode val="edge"/>
              <c:x val="1.2216666666666669E-3"/>
              <c:y val="0.3991921296296346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808576"/>
        <c:crosses val="autoZero"/>
        <c:crossBetween val="between"/>
        <c:majorUnit val="2"/>
      </c:valAx>
      <c:spPr>
        <a:solidFill>
          <a:srgbClr val="FFFFFF"/>
        </a:solidFill>
        <a:ln w="25400">
          <a:noFill/>
        </a:ln>
      </c:spPr>
    </c:plotArea>
    <c:legend>
      <c:legendPos val="b"/>
      <c:layout>
        <c:manualLayout>
          <c:xMode val="edge"/>
          <c:yMode val="edge"/>
          <c:x val="0.17889222222222353"/>
          <c:y val="0.91920324074074056"/>
          <c:w val="0.62810416666666669"/>
          <c:h val="8.0796759259259568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7.3a : Final odometer reading of vehicles leaving the light fleet</a:t>
            </a:r>
          </a:p>
        </c:rich>
      </c:tx>
      <c:layout>
        <c:manualLayout>
          <c:xMode val="edge"/>
          <c:yMode val="edge"/>
          <c:x val="0.17150499999999999"/>
          <c:y val="1.495092592592592E-2"/>
        </c:manualLayout>
      </c:layout>
      <c:overlay val="0"/>
      <c:spPr>
        <a:noFill/>
        <a:ln w="25400">
          <a:noFill/>
        </a:ln>
      </c:spPr>
    </c:title>
    <c:autoTitleDeleted val="0"/>
    <c:plotArea>
      <c:layout>
        <c:manualLayout>
          <c:layoutTarget val="inner"/>
          <c:xMode val="edge"/>
          <c:yMode val="edge"/>
          <c:x val="0.1736863888888889"/>
          <c:y val="0.15034185286813326"/>
          <c:w val="0.80877166666667888"/>
          <c:h val="0.70228981481482344"/>
        </c:manualLayout>
      </c:layout>
      <c:barChart>
        <c:barDir val="col"/>
        <c:grouping val="clustered"/>
        <c:varyColors val="0"/>
        <c:ser>
          <c:idx val="0"/>
          <c:order val="0"/>
          <c:tx>
            <c:strRef>
              <c:f>'7.3abc'!$B$3</c:f>
              <c:strCache>
                <c:ptCount val="1"/>
                <c:pt idx="0">
                  <c:v> Diesel</c:v>
                </c:pt>
              </c:strCache>
            </c:strRef>
          </c:tx>
          <c:spPr>
            <a:solidFill>
              <a:srgbClr val="0093D3"/>
            </a:solidFill>
            <a:ln w="25400">
              <a:noFill/>
            </a:ln>
          </c:spPr>
          <c:invertIfNegative val="0"/>
          <c:cat>
            <c:numRef>
              <c:f>'7.3abc'!$A$4:$A$20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'7.3abc'!$B$4:$B$20</c:f>
              <c:numCache>
                <c:formatCode>0</c:formatCode>
                <c:ptCount val="17"/>
                <c:pt idx="0">
                  <c:v>186751.22065999999</c:v>
                </c:pt>
                <c:pt idx="1">
                  <c:v>193460.41902999999</c:v>
                </c:pt>
                <c:pt idx="2">
                  <c:v>198605.85404000001</c:v>
                </c:pt>
                <c:pt idx="3">
                  <c:v>206760.94922000001</c:v>
                </c:pt>
                <c:pt idx="4">
                  <c:v>210447.66019</c:v>
                </c:pt>
                <c:pt idx="5">
                  <c:v>216563.09314000001</c:v>
                </c:pt>
                <c:pt idx="6">
                  <c:v>221615.56156999999</c:v>
                </c:pt>
                <c:pt idx="7">
                  <c:v>226734.01014999999</c:v>
                </c:pt>
                <c:pt idx="8">
                  <c:v>230932.06257000001</c:v>
                </c:pt>
                <c:pt idx="9">
                  <c:v>238163.12985</c:v>
                </c:pt>
                <c:pt idx="10">
                  <c:v>243527.82673999999</c:v>
                </c:pt>
                <c:pt idx="11">
                  <c:v>249677.36595000001</c:v>
                </c:pt>
                <c:pt idx="12">
                  <c:v>251871.68979</c:v>
                </c:pt>
                <c:pt idx="13">
                  <c:v>257021.47836000001</c:v>
                </c:pt>
                <c:pt idx="14">
                  <c:v>256028.44717</c:v>
                </c:pt>
                <c:pt idx="15">
                  <c:v>258591.16222999999</c:v>
                </c:pt>
                <c:pt idx="16">
                  <c:v>236301.59508999999</c:v>
                </c:pt>
              </c:numCache>
            </c:numRef>
          </c:val>
          <c:extLst>
            <c:ext xmlns:c16="http://schemas.microsoft.com/office/drawing/2014/chart" uri="{C3380CC4-5D6E-409C-BE32-E72D297353CC}">
              <c16:uniqueId val="{00000000-5B07-4AB1-965E-71F4CB2C27F1}"/>
            </c:ext>
          </c:extLst>
        </c:ser>
        <c:ser>
          <c:idx val="1"/>
          <c:order val="1"/>
          <c:tx>
            <c:strRef>
              <c:f>'7.3abc'!$C$3</c:f>
              <c:strCache>
                <c:ptCount val="1"/>
                <c:pt idx="0">
                  <c:v> Petrol</c:v>
                </c:pt>
              </c:strCache>
            </c:strRef>
          </c:tx>
          <c:spPr>
            <a:solidFill>
              <a:srgbClr val="434646"/>
            </a:solidFill>
            <a:ln w="25400">
              <a:noFill/>
            </a:ln>
          </c:spPr>
          <c:invertIfNegative val="0"/>
          <c:cat>
            <c:numRef>
              <c:f>'7.3abc'!$A$4:$A$12</c:f>
              <c:numCache>
                <c:formatCode>General</c:formatCode>
                <c:ptCount val="9"/>
                <c:pt idx="0">
                  <c:v>2001</c:v>
                </c:pt>
                <c:pt idx="1">
                  <c:v>2002</c:v>
                </c:pt>
                <c:pt idx="2">
                  <c:v>2003</c:v>
                </c:pt>
                <c:pt idx="3">
                  <c:v>2004</c:v>
                </c:pt>
                <c:pt idx="4">
                  <c:v>2005</c:v>
                </c:pt>
                <c:pt idx="5">
                  <c:v>2006</c:v>
                </c:pt>
                <c:pt idx="6">
                  <c:v>2007</c:v>
                </c:pt>
                <c:pt idx="7">
                  <c:v>2008</c:v>
                </c:pt>
                <c:pt idx="8">
                  <c:v>2009</c:v>
                </c:pt>
              </c:numCache>
            </c:numRef>
          </c:cat>
          <c:val>
            <c:numRef>
              <c:f>'7.3abc'!$C$4:$C$20</c:f>
              <c:numCache>
                <c:formatCode>0</c:formatCode>
                <c:ptCount val="17"/>
                <c:pt idx="0">
                  <c:v>176179</c:v>
                </c:pt>
                <c:pt idx="1">
                  <c:v>181475</c:v>
                </c:pt>
                <c:pt idx="2">
                  <c:v>187383</c:v>
                </c:pt>
                <c:pt idx="3">
                  <c:v>191356</c:v>
                </c:pt>
                <c:pt idx="4">
                  <c:v>194290</c:v>
                </c:pt>
                <c:pt idx="5">
                  <c:v>200054</c:v>
                </c:pt>
                <c:pt idx="6">
                  <c:v>201206</c:v>
                </c:pt>
                <c:pt idx="7">
                  <c:v>203819</c:v>
                </c:pt>
                <c:pt idx="8">
                  <c:v>205146</c:v>
                </c:pt>
                <c:pt idx="9">
                  <c:v>208097</c:v>
                </c:pt>
                <c:pt idx="10">
                  <c:v>212442</c:v>
                </c:pt>
                <c:pt idx="11">
                  <c:v>213798</c:v>
                </c:pt>
                <c:pt idx="12">
                  <c:v>215971</c:v>
                </c:pt>
                <c:pt idx="13">
                  <c:v>217003</c:v>
                </c:pt>
                <c:pt idx="14">
                  <c:v>216349</c:v>
                </c:pt>
                <c:pt idx="15">
                  <c:v>216542</c:v>
                </c:pt>
                <c:pt idx="16">
                  <c:v>203514</c:v>
                </c:pt>
              </c:numCache>
            </c:numRef>
          </c:val>
          <c:extLst>
            <c:ext xmlns:c16="http://schemas.microsoft.com/office/drawing/2014/chart" uri="{C3380CC4-5D6E-409C-BE32-E72D297353CC}">
              <c16:uniqueId val="{00000001-5B07-4AB1-965E-71F4CB2C27F1}"/>
            </c:ext>
          </c:extLst>
        </c:ser>
        <c:dLbls>
          <c:showLegendKey val="0"/>
          <c:showVal val="0"/>
          <c:showCatName val="0"/>
          <c:showSerName val="0"/>
          <c:showPercent val="0"/>
          <c:showBubbleSize val="0"/>
        </c:dLbls>
        <c:gapWidth val="150"/>
        <c:axId val="166944128"/>
        <c:axId val="166950400"/>
      </c:barChart>
      <c:catAx>
        <c:axId val="16694412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901731092687133"/>
              <c:y val="0.928677778913999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950400"/>
        <c:crosses val="autoZero"/>
        <c:auto val="1"/>
        <c:lblAlgn val="ctr"/>
        <c:lblOffset val="100"/>
        <c:tickLblSkip val="2"/>
        <c:tickMarkSkip val="1"/>
        <c:noMultiLvlLbl val="0"/>
      </c:catAx>
      <c:valAx>
        <c:axId val="166950400"/>
        <c:scaling>
          <c:orientation val="minMax"/>
          <c:max val="3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km</a:t>
                </a:r>
              </a:p>
            </c:rich>
          </c:tx>
          <c:layout>
            <c:manualLayout>
              <c:xMode val="edge"/>
              <c:yMode val="edge"/>
              <c:x val="8.5063888888888967E-3"/>
              <c:y val="0.3529300925925926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944128"/>
        <c:crosses val="autoZero"/>
        <c:crossBetween val="between"/>
        <c:majorUnit val="50000"/>
      </c:valAx>
      <c:spPr>
        <a:solidFill>
          <a:srgbClr val="FFFFFF"/>
        </a:solidFill>
        <a:ln w="25400">
          <a:noFill/>
        </a:ln>
      </c:spPr>
    </c:plotArea>
    <c:legend>
      <c:legendPos val="r"/>
      <c:layout>
        <c:manualLayout>
          <c:xMode val="edge"/>
          <c:yMode val="edge"/>
          <c:x val="0.17854027777778009"/>
          <c:y val="0.1644814814814857"/>
          <c:w val="0.1458363888888918"/>
          <c:h val="0.122753240740742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7.3b : Final odometer reading of vehicles leaving the light fleet</a:t>
            </a:r>
          </a:p>
        </c:rich>
      </c:tx>
      <c:layout>
        <c:manualLayout>
          <c:xMode val="edge"/>
          <c:yMode val="edge"/>
          <c:x val="0.17150499999999999"/>
          <c:y val="9.0712962962964747E-3"/>
        </c:manualLayout>
      </c:layout>
      <c:overlay val="0"/>
      <c:spPr>
        <a:noFill/>
        <a:ln w="25400">
          <a:noFill/>
        </a:ln>
      </c:spPr>
    </c:title>
    <c:autoTitleDeleted val="0"/>
    <c:plotArea>
      <c:layout>
        <c:manualLayout>
          <c:layoutTarget val="inner"/>
          <c:xMode val="edge"/>
          <c:yMode val="edge"/>
          <c:x val="0.1589413888888889"/>
          <c:y val="0.15034185286813331"/>
          <c:w val="0.81642250000000005"/>
          <c:h val="0.7078444444444546"/>
        </c:manualLayout>
      </c:layout>
      <c:barChart>
        <c:barDir val="col"/>
        <c:grouping val="clustered"/>
        <c:varyColors val="0"/>
        <c:ser>
          <c:idx val="0"/>
          <c:order val="0"/>
          <c:tx>
            <c:strRef>
              <c:f>'7.3abc'!$D$3</c:f>
              <c:strCache>
                <c:ptCount val="1"/>
                <c:pt idx="0">
                  <c:v> NZ new</c:v>
                </c:pt>
              </c:strCache>
            </c:strRef>
          </c:tx>
          <c:spPr>
            <a:solidFill>
              <a:srgbClr val="0093D3"/>
            </a:solidFill>
            <a:ln w="25400">
              <a:noFill/>
            </a:ln>
          </c:spPr>
          <c:invertIfNegative val="0"/>
          <c:cat>
            <c:numRef>
              <c:f>'7.3abc'!$A$4:$A$20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'7.3abc'!$D$4:$D$20</c:f>
              <c:numCache>
                <c:formatCode>0</c:formatCode>
                <c:ptCount val="17"/>
                <c:pt idx="0">
                  <c:v>182836.06969</c:v>
                </c:pt>
                <c:pt idx="1">
                  <c:v>189908.95984</c:v>
                </c:pt>
                <c:pt idx="2">
                  <c:v>198190.014</c:v>
                </c:pt>
                <c:pt idx="3">
                  <c:v>205042.05562</c:v>
                </c:pt>
                <c:pt idx="4">
                  <c:v>210501.49455999999</c:v>
                </c:pt>
                <c:pt idx="5">
                  <c:v>223493.5828</c:v>
                </c:pt>
                <c:pt idx="6">
                  <c:v>224292.07564</c:v>
                </c:pt>
                <c:pt idx="7">
                  <c:v>226881.07036000001</c:v>
                </c:pt>
                <c:pt idx="8">
                  <c:v>227012.69915999999</c:v>
                </c:pt>
                <c:pt idx="9">
                  <c:v>229720.20199999999</c:v>
                </c:pt>
                <c:pt idx="10">
                  <c:v>233989.15674000001</c:v>
                </c:pt>
                <c:pt idx="11">
                  <c:v>234746.88029999999</c:v>
                </c:pt>
                <c:pt idx="12">
                  <c:v>235884.22360999999</c:v>
                </c:pt>
                <c:pt idx="13">
                  <c:v>235932.55322</c:v>
                </c:pt>
                <c:pt idx="14">
                  <c:v>234310.96679999999</c:v>
                </c:pt>
                <c:pt idx="15">
                  <c:v>234677.07887</c:v>
                </c:pt>
                <c:pt idx="16">
                  <c:v>214628.21281</c:v>
                </c:pt>
              </c:numCache>
            </c:numRef>
          </c:val>
          <c:extLst>
            <c:ext xmlns:c16="http://schemas.microsoft.com/office/drawing/2014/chart" uri="{C3380CC4-5D6E-409C-BE32-E72D297353CC}">
              <c16:uniqueId val="{00000000-BB3F-44F3-B218-DEB6D94D9357}"/>
            </c:ext>
          </c:extLst>
        </c:ser>
        <c:ser>
          <c:idx val="1"/>
          <c:order val="1"/>
          <c:tx>
            <c:strRef>
              <c:f>'7.3abc'!$E$3</c:f>
              <c:strCache>
                <c:ptCount val="1"/>
                <c:pt idx="0">
                  <c:v> Used import</c:v>
                </c:pt>
              </c:strCache>
            </c:strRef>
          </c:tx>
          <c:spPr>
            <a:solidFill>
              <a:srgbClr val="434646"/>
            </a:solidFill>
            <a:ln w="25400">
              <a:noFill/>
            </a:ln>
          </c:spPr>
          <c:invertIfNegative val="0"/>
          <c:cat>
            <c:numRef>
              <c:f>'7.3abc'!$A$4:$A$20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'7.3abc'!$E$4:$E$20</c:f>
              <c:numCache>
                <c:formatCode>0</c:formatCode>
                <c:ptCount val="17"/>
                <c:pt idx="0">
                  <c:v>167670</c:v>
                </c:pt>
                <c:pt idx="1">
                  <c:v>172179</c:v>
                </c:pt>
                <c:pt idx="2">
                  <c:v>176644</c:v>
                </c:pt>
                <c:pt idx="3">
                  <c:v>179861</c:v>
                </c:pt>
                <c:pt idx="4">
                  <c:v>182769</c:v>
                </c:pt>
                <c:pt idx="5">
                  <c:v>185248</c:v>
                </c:pt>
                <c:pt idx="6">
                  <c:v>188599</c:v>
                </c:pt>
                <c:pt idx="7">
                  <c:v>192645</c:v>
                </c:pt>
                <c:pt idx="8">
                  <c:v>195962</c:v>
                </c:pt>
                <c:pt idx="9">
                  <c:v>200470</c:v>
                </c:pt>
                <c:pt idx="10">
                  <c:v>205840</c:v>
                </c:pt>
                <c:pt idx="11">
                  <c:v>208740</c:v>
                </c:pt>
                <c:pt idx="12">
                  <c:v>211379</c:v>
                </c:pt>
                <c:pt idx="13">
                  <c:v>213407</c:v>
                </c:pt>
                <c:pt idx="14">
                  <c:v>212886</c:v>
                </c:pt>
                <c:pt idx="15">
                  <c:v>213392</c:v>
                </c:pt>
                <c:pt idx="16">
                  <c:v>203103</c:v>
                </c:pt>
              </c:numCache>
            </c:numRef>
          </c:val>
          <c:extLst>
            <c:ext xmlns:c16="http://schemas.microsoft.com/office/drawing/2014/chart" uri="{C3380CC4-5D6E-409C-BE32-E72D297353CC}">
              <c16:uniqueId val="{00000001-BB3F-44F3-B218-DEB6D94D9357}"/>
            </c:ext>
          </c:extLst>
        </c:ser>
        <c:dLbls>
          <c:showLegendKey val="0"/>
          <c:showVal val="0"/>
          <c:showCatName val="0"/>
          <c:showSerName val="0"/>
          <c:showPercent val="0"/>
          <c:showBubbleSize val="0"/>
        </c:dLbls>
        <c:gapWidth val="150"/>
        <c:axId val="167006208"/>
        <c:axId val="167008128"/>
      </c:barChart>
      <c:catAx>
        <c:axId val="16700620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901722222222226"/>
              <c:y val="0.93455740740740767"/>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008128"/>
        <c:crosses val="autoZero"/>
        <c:auto val="1"/>
        <c:lblAlgn val="ctr"/>
        <c:lblOffset val="100"/>
        <c:tickLblSkip val="2"/>
        <c:tickMarkSkip val="1"/>
        <c:noMultiLvlLbl val="0"/>
      </c:catAx>
      <c:valAx>
        <c:axId val="167008128"/>
        <c:scaling>
          <c:orientation val="minMax"/>
          <c:max val="3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km</a:t>
                </a:r>
              </a:p>
            </c:rich>
          </c:tx>
          <c:layout>
            <c:manualLayout>
              <c:xMode val="edge"/>
              <c:yMode val="edge"/>
              <c:x val="4.9786111111112608E-3"/>
              <c:y val="0.3294115740740827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006208"/>
        <c:crosses val="autoZero"/>
        <c:crossBetween val="between"/>
        <c:majorUnit val="50000"/>
      </c:valAx>
      <c:spPr>
        <a:solidFill>
          <a:srgbClr val="FFFFFF"/>
        </a:solidFill>
        <a:ln w="25400">
          <a:noFill/>
        </a:ln>
      </c:spPr>
    </c:plotArea>
    <c:legend>
      <c:legendPos val="r"/>
      <c:layout>
        <c:manualLayout>
          <c:xMode val="edge"/>
          <c:yMode val="edge"/>
          <c:x val="0.16795694444444678"/>
          <c:y val="0.15272222222222454"/>
          <c:w val="0.19486833333333548"/>
          <c:h val="0.1255216961516173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7.3c : Final odometer reading of vehicles leaving the light fleet</a:t>
            </a:r>
          </a:p>
        </c:rich>
      </c:tx>
      <c:layout>
        <c:manualLayout>
          <c:xMode val="edge"/>
          <c:yMode val="edge"/>
          <c:x val="0.17150499999999999"/>
          <c:y val="9.0712962962964747E-3"/>
        </c:manualLayout>
      </c:layout>
      <c:overlay val="0"/>
      <c:spPr>
        <a:noFill/>
        <a:ln w="25400">
          <a:noFill/>
        </a:ln>
      </c:spPr>
    </c:title>
    <c:autoTitleDeleted val="0"/>
    <c:plotArea>
      <c:layout>
        <c:manualLayout>
          <c:layoutTarget val="inner"/>
          <c:xMode val="edge"/>
          <c:yMode val="edge"/>
          <c:x val="0.16235944444444445"/>
          <c:y val="0.15034185286813337"/>
          <c:w val="0.81290083333333329"/>
          <c:h val="0.69020555555555563"/>
        </c:manualLayout>
      </c:layout>
      <c:barChart>
        <c:barDir val="col"/>
        <c:grouping val="clustered"/>
        <c:varyColors val="0"/>
        <c:ser>
          <c:idx val="0"/>
          <c:order val="0"/>
          <c:tx>
            <c:strRef>
              <c:f>'7.3abc'!$F$3</c:f>
              <c:strCache>
                <c:ptCount val="1"/>
                <c:pt idx="0">
                  <c:v> Light passenger</c:v>
                </c:pt>
              </c:strCache>
            </c:strRef>
          </c:tx>
          <c:spPr>
            <a:solidFill>
              <a:srgbClr val="0093D3"/>
            </a:solidFill>
            <a:ln w="25400">
              <a:noFill/>
            </a:ln>
          </c:spPr>
          <c:invertIfNegative val="0"/>
          <c:cat>
            <c:numRef>
              <c:f>'7.3abc'!$A$4:$A$20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'7.3abc'!$F$4:$F$20</c:f>
              <c:numCache>
                <c:formatCode>0</c:formatCode>
                <c:ptCount val="17"/>
                <c:pt idx="0">
                  <c:v>174579.32548999999</c:v>
                </c:pt>
                <c:pt idx="1">
                  <c:v>179872.17894000001</c:v>
                </c:pt>
                <c:pt idx="2">
                  <c:v>185673.72967999999</c:v>
                </c:pt>
                <c:pt idx="3">
                  <c:v>190105.02608000001</c:v>
                </c:pt>
                <c:pt idx="4">
                  <c:v>193066.28132000001</c:v>
                </c:pt>
                <c:pt idx="5">
                  <c:v>198007.75805</c:v>
                </c:pt>
                <c:pt idx="6">
                  <c:v>199549.25518000001</c:v>
                </c:pt>
                <c:pt idx="7">
                  <c:v>202448.53440999999</c:v>
                </c:pt>
                <c:pt idx="8">
                  <c:v>204092.54287</c:v>
                </c:pt>
                <c:pt idx="9">
                  <c:v>207343.07260000001</c:v>
                </c:pt>
                <c:pt idx="10">
                  <c:v>211879.37953999999</c:v>
                </c:pt>
                <c:pt idx="11">
                  <c:v>213850.44023000001</c:v>
                </c:pt>
                <c:pt idx="12">
                  <c:v>216214.53563</c:v>
                </c:pt>
                <c:pt idx="13">
                  <c:v>217432.72</c:v>
                </c:pt>
                <c:pt idx="14">
                  <c:v>216608.76834000001</c:v>
                </c:pt>
                <c:pt idx="15">
                  <c:v>217056.54441</c:v>
                </c:pt>
                <c:pt idx="16">
                  <c:v>203861.48973999999</c:v>
                </c:pt>
              </c:numCache>
            </c:numRef>
          </c:val>
          <c:extLst>
            <c:ext xmlns:c16="http://schemas.microsoft.com/office/drawing/2014/chart" uri="{C3380CC4-5D6E-409C-BE32-E72D297353CC}">
              <c16:uniqueId val="{00000000-6B4C-4DA4-9FB2-C70B55EC107C}"/>
            </c:ext>
          </c:extLst>
        </c:ser>
        <c:ser>
          <c:idx val="1"/>
          <c:order val="1"/>
          <c:tx>
            <c:strRef>
              <c:f>'7.3abc'!$G$3</c:f>
              <c:strCache>
                <c:ptCount val="1"/>
                <c:pt idx="0">
                  <c:v>Light commercial</c:v>
                </c:pt>
              </c:strCache>
            </c:strRef>
          </c:tx>
          <c:spPr>
            <a:solidFill>
              <a:srgbClr val="434646"/>
            </a:solidFill>
            <a:ln w="25400">
              <a:noFill/>
            </a:ln>
          </c:spPr>
          <c:invertIfNegative val="0"/>
          <c:cat>
            <c:numRef>
              <c:f>'7.3abc'!$A$4:$A$20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'7.3abc'!$G$4:$G$20</c:f>
              <c:numCache>
                <c:formatCode>0</c:formatCode>
                <c:ptCount val="17"/>
                <c:pt idx="0">
                  <c:v>196576</c:v>
                </c:pt>
                <c:pt idx="1">
                  <c:v>203357</c:v>
                </c:pt>
                <c:pt idx="2">
                  <c:v>210835</c:v>
                </c:pt>
                <c:pt idx="3">
                  <c:v>216016</c:v>
                </c:pt>
                <c:pt idx="4">
                  <c:v>221388</c:v>
                </c:pt>
                <c:pt idx="5">
                  <c:v>237084</c:v>
                </c:pt>
                <c:pt idx="6">
                  <c:v>240563</c:v>
                </c:pt>
                <c:pt idx="7">
                  <c:v>243618</c:v>
                </c:pt>
                <c:pt idx="8">
                  <c:v>246382</c:v>
                </c:pt>
                <c:pt idx="9">
                  <c:v>252968</c:v>
                </c:pt>
                <c:pt idx="10">
                  <c:v>258595</c:v>
                </c:pt>
                <c:pt idx="11">
                  <c:v>261231</c:v>
                </c:pt>
                <c:pt idx="12">
                  <c:v>263137</c:v>
                </c:pt>
                <c:pt idx="13">
                  <c:v>266595</c:v>
                </c:pt>
                <c:pt idx="14">
                  <c:v>265431</c:v>
                </c:pt>
                <c:pt idx="15">
                  <c:v>265889</c:v>
                </c:pt>
                <c:pt idx="16">
                  <c:v>240524</c:v>
                </c:pt>
              </c:numCache>
            </c:numRef>
          </c:val>
          <c:extLst>
            <c:ext xmlns:c16="http://schemas.microsoft.com/office/drawing/2014/chart" uri="{C3380CC4-5D6E-409C-BE32-E72D297353CC}">
              <c16:uniqueId val="{00000001-6B4C-4DA4-9FB2-C70B55EC107C}"/>
            </c:ext>
          </c:extLst>
        </c:ser>
        <c:dLbls>
          <c:showLegendKey val="0"/>
          <c:showVal val="0"/>
          <c:showCatName val="0"/>
          <c:showSerName val="0"/>
          <c:showPercent val="0"/>
          <c:showBubbleSize val="0"/>
        </c:dLbls>
        <c:gapWidth val="150"/>
        <c:axId val="166662528"/>
        <c:axId val="166664448"/>
      </c:barChart>
      <c:catAx>
        <c:axId val="16666252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901731092687133"/>
              <c:y val="0.928677778913999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664448"/>
        <c:crosses val="autoZero"/>
        <c:auto val="1"/>
        <c:lblAlgn val="ctr"/>
        <c:lblOffset val="100"/>
        <c:tickLblSkip val="2"/>
        <c:tickMarkSkip val="1"/>
        <c:noMultiLvlLbl val="0"/>
      </c:catAx>
      <c:valAx>
        <c:axId val="166664448"/>
        <c:scaling>
          <c:orientation val="minMax"/>
          <c:max val="3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km</a:t>
                </a:r>
              </a:p>
            </c:rich>
          </c:tx>
          <c:layout>
            <c:manualLayout>
              <c:xMode val="edge"/>
              <c:yMode val="edge"/>
              <c:x val="4.9786111111112608E-3"/>
              <c:y val="0.3411708333333333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6662528"/>
        <c:crosses val="autoZero"/>
        <c:crossBetween val="between"/>
        <c:majorUnit val="50000"/>
      </c:valAx>
      <c:spPr>
        <a:solidFill>
          <a:srgbClr val="FFFFFF"/>
        </a:solidFill>
        <a:ln w="25400">
          <a:noFill/>
        </a:ln>
      </c:spPr>
    </c:plotArea>
    <c:legend>
      <c:legendPos val="r"/>
      <c:layout>
        <c:manualLayout>
          <c:xMode val="edge"/>
          <c:yMode val="edge"/>
          <c:x val="0.17854027777777887"/>
          <c:y val="0.13508334185499946"/>
          <c:w val="0.23367361111111112"/>
          <c:h val="0.14904027777778009"/>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7.3e : Final odometer reading of light passenger vehicles leaving the light fleet</a:t>
            </a:r>
          </a:p>
        </c:rich>
      </c:tx>
      <c:layout>
        <c:manualLayout>
          <c:xMode val="edge"/>
          <c:yMode val="edge"/>
          <c:x val="0.17856055555555556"/>
          <c:y val="9.0712962962964747E-3"/>
        </c:manualLayout>
      </c:layout>
      <c:overlay val="0"/>
      <c:spPr>
        <a:noFill/>
        <a:ln w="25400">
          <a:noFill/>
        </a:ln>
      </c:spPr>
    </c:title>
    <c:autoTitleDeleted val="0"/>
    <c:plotArea>
      <c:layout>
        <c:manualLayout>
          <c:layoutTarget val="inner"/>
          <c:xMode val="edge"/>
          <c:yMode val="edge"/>
          <c:x val="0.17235305555555552"/>
          <c:y val="0.15034185286813331"/>
          <c:w val="0.81427472222222219"/>
          <c:h val="0.64422883921121243"/>
        </c:manualLayout>
      </c:layout>
      <c:barChart>
        <c:barDir val="col"/>
        <c:grouping val="clustered"/>
        <c:varyColors val="0"/>
        <c:ser>
          <c:idx val="5"/>
          <c:order val="0"/>
          <c:tx>
            <c:v>2005</c:v>
          </c:tx>
          <c:spPr>
            <a:solidFill>
              <a:srgbClr val="A9D1E2"/>
            </a:solidFill>
          </c:spPr>
          <c:invertIfNegative val="0"/>
          <c:cat>
            <c:strRef>
              <c:f>'7.3de'!$B$4:$F$4</c:f>
              <c:strCache>
                <c:ptCount val="5"/>
                <c:pt idx="0">
                  <c:v>&lt;1350cc</c:v>
                </c:pt>
                <c:pt idx="1">
                  <c:v>&lt;1600cc</c:v>
                </c:pt>
                <c:pt idx="2">
                  <c:v>&lt;2000cc</c:v>
                </c:pt>
                <c:pt idx="3">
                  <c:v>&lt;3000cc</c:v>
                </c:pt>
                <c:pt idx="4">
                  <c:v>&gt;=3000cc</c:v>
                </c:pt>
              </c:strCache>
            </c:strRef>
          </c:cat>
          <c:val>
            <c:numRef>
              <c:f>'7.3de'!$B$9:$F$9</c:f>
              <c:numCache>
                <c:formatCode>0</c:formatCode>
                <c:ptCount val="5"/>
                <c:pt idx="0">
                  <c:v>171769.26592000001</c:v>
                </c:pt>
                <c:pt idx="1">
                  <c:v>181307.13015000001</c:v>
                </c:pt>
                <c:pt idx="2">
                  <c:v>196561.57642999999</c:v>
                </c:pt>
                <c:pt idx="3">
                  <c:v>202555.47375</c:v>
                </c:pt>
                <c:pt idx="4">
                  <c:v>224064.10647999999</c:v>
                </c:pt>
              </c:numCache>
            </c:numRef>
          </c:val>
          <c:extLst>
            <c:ext xmlns:c16="http://schemas.microsoft.com/office/drawing/2014/chart" uri="{C3380CC4-5D6E-409C-BE32-E72D297353CC}">
              <c16:uniqueId val="{00000000-8C25-444E-B83D-F68BD0A31AFC}"/>
            </c:ext>
          </c:extLst>
        </c:ser>
        <c:ser>
          <c:idx val="0"/>
          <c:order val="1"/>
          <c:tx>
            <c:v>2006</c:v>
          </c:tx>
          <c:spPr>
            <a:solidFill>
              <a:srgbClr val="9ACBE0"/>
            </a:solidFill>
          </c:spPr>
          <c:invertIfNegative val="0"/>
          <c:cat>
            <c:strRef>
              <c:f>'7.3de'!$B$4:$F$4</c:f>
              <c:strCache>
                <c:ptCount val="5"/>
                <c:pt idx="0">
                  <c:v>&lt;1350cc</c:v>
                </c:pt>
                <c:pt idx="1">
                  <c:v>&lt;1600cc</c:v>
                </c:pt>
                <c:pt idx="2">
                  <c:v>&lt;2000cc</c:v>
                </c:pt>
                <c:pt idx="3">
                  <c:v>&lt;3000cc</c:v>
                </c:pt>
                <c:pt idx="4">
                  <c:v>&gt;=3000cc</c:v>
                </c:pt>
              </c:strCache>
            </c:strRef>
          </c:cat>
          <c:val>
            <c:numRef>
              <c:f>'7.3de'!$B$10:$F$10</c:f>
              <c:numCache>
                <c:formatCode>0</c:formatCode>
                <c:ptCount val="5"/>
                <c:pt idx="0">
                  <c:v>189515.08866000001</c:v>
                </c:pt>
                <c:pt idx="1">
                  <c:v>186441.09789999999</c:v>
                </c:pt>
                <c:pt idx="2">
                  <c:v>197800.04367000001</c:v>
                </c:pt>
                <c:pt idx="3">
                  <c:v>204277.40758999999</c:v>
                </c:pt>
                <c:pt idx="4">
                  <c:v>227960.70509</c:v>
                </c:pt>
              </c:numCache>
            </c:numRef>
          </c:val>
          <c:extLst>
            <c:ext xmlns:c16="http://schemas.microsoft.com/office/drawing/2014/chart" uri="{C3380CC4-5D6E-409C-BE32-E72D297353CC}">
              <c16:uniqueId val="{00000001-8C25-444E-B83D-F68BD0A31AFC}"/>
            </c:ext>
          </c:extLst>
        </c:ser>
        <c:ser>
          <c:idx val="6"/>
          <c:order val="2"/>
          <c:tx>
            <c:v>2007</c:v>
          </c:tx>
          <c:spPr>
            <a:solidFill>
              <a:srgbClr val="8BC5DF"/>
            </a:solidFill>
          </c:spPr>
          <c:invertIfNegative val="0"/>
          <c:cat>
            <c:strRef>
              <c:f>'7.3de'!$B$4:$F$4</c:f>
              <c:strCache>
                <c:ptCount val="5"/>
                <c:pt idx="0">
                  <c:v>&lt;1350cc</c:v>
                </c:pt>
                <c:pt idx="1">
                  <c:v>&lt;1600cc</c:v>
                </c:pt>
                <c:pt idx="2">
                  <c:v>&lt;2000cc</c:v>
                </c:pt>
                <c:pt idx="3">
                  <c:v>&lt;3000cc</c:v>
                </c:pt>
                <c:pt idx="4">
                  <c:v>&gt;=3000cc</c:v>
                </c:pt>
              </c:strCache>
            </c:strRef>
          </c:cat>
          <c:val>
            <c:numRef>
              <c:f>'7.3de'!$B$11:$F$11</c:f>
              <c:numCache>
                <c:formatCode>0</c:formatCode>
                <c:ptCount val="5"/>
                <c:pt idx="0">
                  <c:v>189471.52432999999</c:v>
                </c:pt>
                <c:pt idx="1">
                  <c:v>189298.97247000001</c:v>
                </c:pt>
                <c:pt idx="2">
                  <c:v>199560.26172000001</c:v>
                </c:pt>
                <c:pt idx="3">
                  <c:v>205720.74882000001</c:v>
                </c:pt>
                <c:pt idx="4">
                  <c:v>226573.75166000001</c:v>
                </c:pt>
              </c:numCache>
            </c:numRef>
          </c:val>
          <c:extLst>
            <c:ext xmlns:c16="http://schemas.microsoft.com/office/drawing/2014/chart" uri="{C3380CC4-5D6E-409C-BE32-E72D297353CC}">
              <c16:uniqueId val="{00000002-8C25-444E-B83D-F68BD0A31AFC}"/>
            </c:ext>
          </c:extLst>
        </c:ser>
        <c:ser>
          <c:idx val="7"/>
          <c:order val="3"/>
          <c:tx>
            <c:v>2008</c:v>
          </c:tx>
          <c:spPr>
            <a:solidFill>
              <a:srgbClr val="7BC0DE"/>
            </a:solidFill>
          </c:spPr>
          <c:invertIfNegative val="0"/>
          <c:cat>
            <c:strRef>
              <c:f>'7.3de'!$B$4:$F$4</c:f>
              <c:strCache>
                <c:ptCount val="5"/>
                <c:pt idx="0">
                  <c:v>&lt;1350cc</c:v>
                </c:pt>
                <c:pt idx="1">
                  <c:v>&lt;1600cc</c:v>
                </c:pt>
                <c:pt idx="2">
                  <c:v>&lt;2000cc</c:v>
                </c:pt>
                <c:pt idx="3">
                  <c:v>&lt;3000cc</c:v>
                </c:pt>
                <c:pt idx="4">
                  <c:v>&gt;=3000cc</c:v>
                </c:pt>
              </c:strCache>
            </c:strRef>
          </c:cat>
          <c:val>
            <c:numRef>
              <c:f>'7.3de'!$B$12:$F$12</c:f>
              <c:numCache>
                <c:formatCode>0</c:formatCode>
                <c:ptCount val="5"/>
                <c:pt idx="0">
                  <c:v>191512.59909</c:v>
                </c:pt>
                <c:pt idx="1">
                  <c:v>191912.51196</c:v>
                </c:pt>
                <c:pt idx="2">
                  <c:v>202846.55077999999</c:v>
                </c:pt>
                <c:pt idx="3">
                  <c:v>208222.29571999999</c:v>
                </c:pt>
                <c:pt idx="4">
                  <c:v>227402.60821000001</c:v>
                </c:pt>
              </c:numCache>
            </c:numRef>
          </c:val>
          <c:extLst>
            <c:ext xmlns:c16="http://schemas.microsoft.com/office/drawing/2014/chart" uri="{C3380CC4-5D6E-409C-BE32-E72D297353CC}">
              <c16:uniqueId val="{00000003-8C25-444E-B83D-F68BD0A31AFC}"/>
            </c:ext>
          </c:extLst>
        </c:ser>
        <c:ser>
          <c:idx val="8"/>
          <c:order val="4"/>
          <c:tx>
            <c:v>2009</c:v>
          </c:tx>
          <c:spPr>
            <a:solidFill>
              <a:srgbClr val="6CBADC"/>
            </a:solidFill>
          </c:spPr>
          <c:invertIfNegative val="0"/>
          <c:cat>
            <c:strRef>
              <c:f>'7.3de'!$B$4:$F$4</c:f>
              <c:strCache>
                <c:ptCount val="5"/>
                <c:pt idx="0">
                  <c:v>&lt;1350cc</c:v>
                </c:pt>
                <c:pt idx="1">
                  <c:v>&lt;1600cc</c:v>
                </c:pt>
                <c:pt idx="2">
                  <c:v>&lt;2000cc</c:v>
                </c:pt>
                <c:pt idx="3">
                  <c:v>&lt;3000cc</c:v>
                </c:pt>
                <c:pt idx="4">
                  <c:v>&gt;=3000cc</c:v>
                </c:pt>
              </c:strCache>
            </c:strRef>
          </c:cat>
          <c:val>
            <c:numRef>
              <c:f>'7.3de'!$B$13:$F$13</c:f>
              <c:numCache>
                <c:formatCode>0</c:formatCode>
                <c:ptCount val="5"/>
                <c:pt idx="0">
                  <c:v>188697.34224999999</c:v>
                </c:pt>
                <c:pt idx="1">
                  <c:v>194862.31090000001</c:v>
                </c:pt>
                <c:pt idx="2">
                  <c:v>204138.51629</c:v>
                </c:pt>
                <c:pt idx="3">
                  <c:v>210478.11094000001</c:v>
                </c:pt>
                <c:pt idx="4">
                  <c:v>229025.32905</c:v>
                </c:pt>
              </c:numCache>
            </c:numRef>
          </c:val>
          <c:extLst>
            <c:ext xmlns:c16="http://schemas.microsoft.com/office/drawing/2014/chart" uri="{C3380CC4-5D6E-409C-BE32-E72D297353CC}">
              <c16:uniqueId val="{00000004-8C25-444E-B83D-F68BD0A31AFC}"/>
            </c:ext>
          </c:extLst>
        </c:ser>
        <c:ser>
          <c:idx val="9"/>
          <c:order val="5"/>
          <c:tx>
            <c:v>2010</c:v>
          </c:tx>
          <c:spPr>
            <a:solidFill>
              <a:srgbClr val="5CB5DB"/>
            </a:solidFill>
          </c:spPr>
          <c:invertIfNegative val="0"/>
          <c:cat>
            <c:strRef>
              <c:f>'7.3de'!$B$4:$F$4</c:f>
              <c:strCache>
                <c:ptCount val="5"/>
                <c:pt idx="0">
                  <c:v>&lt;1350cc</c:v>
                </c:pt>
                <c:pt idx="1">
                  <c:v>&lt;1600cc</c:v>
                </c:pt>
                <c:pt idx="2">
                  <c:v>&lt;2000cc</c:v>
                </c:pt>
                <c:pt idx="3">
                  <c:v>&lt;3000cc</c:v>
                </c:pt>
                <c:pt idx="4">
                  <c:v>&gt;=3000cc</c:v>
                </c:pt>
              </c:strCache>
            </c:strRef>
          </c:cat>
          <c:val>
            <c:numRef>
              <c:f>'7.3de'!$B$14:$F$14</c:f>
              <c:numCache>
                <c:formatCode>0</c:formatCode>
                <c:ptCount val="5"/>
                <c:pt idx="0">
                  <c:v>189453.00606000001</c:v>
                </c:pt>
                <c:pt idx="1">
                  <c:v>197557.95670000001</c:v>
                </c:pt>
                <c:pt idx="2">
                  <c:v>207471.70592000001</c:v>
                </c:pt>
                <c:pt idx="3">
                  <c:v>214575.29709000001</c:v>
                </c:pt>
                <c:pt idx="4">
                  <c:v>230217.86152999999</c:v>
                </c:pt>
              </c:numCache>
            </c:numRef>
          </c:val>
          <c:extLst>
            <c:ext xmlns:c16="http://schemas.microsoft.com/office/drawing/2014/chart" uri="{C3380CC4-5D6E-409C-BE32-E72D297353CC}">
              <c16:uniqueId val="{00000005-8C25-444E-B83D-F68BD0A31AFC}"/>
            </c:ext>
          </c:extLst>
        </c:ser>
        <c:ser>
          <c:idx val="10"/>
          <c:order val="6"/>
          <c:tx>
            <c:v>2011</c:v>
          </c:tx>
          <c:spPr>
            <a:solidFill>
              <a:srgbClr val="4DAFDA"/>
            </a:solidFill>
          </c:spPr>
          <c:invertIfNegative val="0"/>
          <c:cat>
            <c:strRef>
              <c:f>'7.3de'!$B$4:$F$4</c:f>
              <c:strCache>
                <c:ptCount val="5"/>
                <c:pt idx="0">
                  <c:v>&lt;1350cc</c:v>
                </c:pt>
                <c:pt idx="1">
                  <c:v>&lt;1600cc</c:v>
                </c:pt>
                <c:pt idx="2">
                  <c:v>&lt;2000cc</c:v>
                </c:pt>
                <c:pt idx="3">
                  <c:v>&lt;3000cc</c:v>
                </c:pt>
                <c:pt idx="4">
                  <c:v>&gt;=3000cc</c:v>
                </c:pt>
              </c:strCache>
            </c:strRef>
          </c:cat>
          <c:val>
            <c:numRef>
              <c:f>'7.3de'!$B$15:$F$15</c:f>
              <c:numCache>
                <c:formatCode>0</c:formatCode>
                <c:ptCount val="5"/>
                <c:pt idx="0">
                  <c:v>189229.78174000001</c:v>
                </c:pt>
                <c:pt idx="1">
                  <c:v>202826.50667999999</c:v>
                </c:pt>
                <c:pt idx="2">
                  <c:v>211688.38480999999</c:v>
                </c:pt>
                <c:pt idx="3">
                  <c:v>219018.75262000001</c:v>
                </c:pt>
                <c:pt idx="4">
                  <c:v>235259.82284000001</c:v>
                </c:pt>
              </c:numCache>
            </c:numRef>
          </c:val>
          <c:extLst>
            <c:ext xmlns:c16="http://schemas.microsoft.com/office/drawing/2014/chart" uri="{C3380CC4-5D6E-409C-BE32-E72D297353CC}">
              <c16:uniqueId val="{00000006-8C25-444E-B83D-F68BD0A31AFC}"/>
            </c:ext>
          </c:extLst>
        </c:ser>
        <c:ser>
          <c:idx val="11"/>
          <c:order val="7"/>
          <c:tx>
            <c:v>2012</c:v>
          </c:tx>
          <c:spPr>
            <a:solidFill>
              <a:srgbClr val="3EA9D8"/>
            </a:solidFill>
          </c:spPr>
          <c:invertIfNegative val="0"/>
          <c:cat>
            <c:strRef>
              <c:f>'7.3de'!$B$4:$F$4</c:f>
              <c:strCache>
                <c:ptCount val="5"/>
                <c:pt idx="0">
                  <c:v>&lt;1350cc</c:v>
                </c:pt>
                <c:pt idx="1">
                  <c:v>&lt;1600cc</c:v>
                </c:pt>
                <c:pt idx="2">
                  <c:v>&lt;2000cc</c:v>
                </c:pt>
                <c:pt idx="3">
                  <c:v>&lt;3000cc</c:v>
                </c:pt>
                <c:pt idx="4">
                  <c:v>&gt;=3000cc</c:v>
                </c:pt>
              </c:strCache>
            </c:strRef>
          </c:cat>
          <c:val>
            <c:numRef>
              <c:f>'7.3de'!$B$16:$F$16</c:f>
              <c:numCache>
                <c:formatCode>0</c:formatCode>
                <c:ptCount val="5"/>
                <c:pt idx="0">
                  <c:v>189835.02664</c:v>
                </c:pt>
                <c:pt idx="1">
                  <c:v>203957.48629</c:v>
                </c:pt>
                <c:pt idx="2">
                  <c:v>214044.58319999999</c:v>
                </c:pt>
                <c:pt idx="3">
                  <c:v>221974.53479000001</c:v>
                </c:pt>
                <c:pt idx="4">
                  <c:v>237586.65337000001</c:v>
                </c:pt>
              </c:numCache>
            </c:numRef>
          </c:val>
          <c:extLst>
            <c:ext xmlns:c16="http://schemas.microsoft.com/office/drawing/2014/chart" uri="{C3380CC4-5D6E-409C-BE32-E72D297353CC}">
              <c16:uniqueId val="{00000007-8C25-444E-B83D-F68BD0A31AFC}"/>
            </c:ext>
          </c:extLst>
        </c:ser>
        <c:ser>
          <c:idx val="12"/>
          <c:order val="8"/>
          <c:tx>
            <c:strRef>
              <c:f>'7.3de'!$A$17</c:f>
              <c:strCache>
                <c:ptCount val="1"/>
                <c:pt idx="0">
                  <c:v>2013</c:v>
                </c:pt>
              </c:strCache>
            </c:strRef>
          </c:tx>
          <c:spPr>
            <a:solidFill>
              <a:srgbClr val="2EA4D7"/>
            </a:solidFill>
          </c:spPr>
          <c:invertIfNegative val="0"/>
          <c:val>
            <c:numRef>
              <c:f>'7.3de'!$B$17:$F$17</c:f>
              <c:numCache>
                <c:formatCode>0</c:formatCode>
                <c:ptCount val="5"/>
                <c:pt idx="0">
                  <c:v>187056.11403</c:v>
                </c:pt>
                <c:pt idx="1">
                  <c:v>206113.40330000001</c:v>
                </c:pt>
                <c:pt idx="2">
                  <c:v>217030.51892999999</c:v>
                </c:pt>
                <c:pt idx="3">
                  <c:v>225335.35483</c:v>
                </c:pt>
                <c:pt idx="4">
                  <c:v>239067.64493000001</c:v>
                </c:pt>
              </c:numCache>
            </c:numRef>
          </c:val>
          <c:extLst>
            <c:ext xmlns:c16="http://schemas.microsoft.com/office/drawing/2014/chart" uri="{C3380CC4-5D6E-409C-BE32-E72D297353CC}">
              <c16:uniqueId val="{00000008-8C25-444E-B83D-F68BD0A31AFC}"/>
            </c:ext>
          </c:extLst>
        </c:ser>
        <c:ser>
          <c:idx val="13"/>
          <c:order val="9"/>
          <c:tx>
            <c:strRef>
              <c:f>'7.3de'!$A$18</c:f>
              <c:strCache>
                <c:ptCount val="1"/>
                <c:pt idx="0">
                  <c:v>2014</c:v>
                </c:pt>
              </c:strCache>
            </c:strRef>
          </c:tx>
          <c:spPr>
            <a:solidFill>
              <a:schemeClr val="accent1"/>
            </a:solidFill>
          </c:spPr>
          <c:invertIfNegative val="0"/>
          <c:val>
            <c:numRef>
              <c:f>'7.3de'!$B$18:$F$18</c:f>
              <c:numCache>
                <c:formatCode>0</c:formatCode>
                <c:ptCount val="5"/>
                <c:pt idx="0">
                  <c:v>185322.84925</c:v>
                </c:pt>
                <c:pt idx="1">
                  <c:v>208390.66638000001</c:v>
                </c:pt>
                <c:pt idx="2">
                  <c:v>217904.75425</c:v>
                </c:pt>
                <c:pt idx="3">
                  <c:v>227857.63016</c:v>
                </c:pt>
                <c:pt idx="4">
                  <c:v>238766.39577</c:v>
                </c:pt>
              </c:numCache>
            </c:numRef>
          </c:val>
          <c:extLst>
            <c:ext xmlns:c16="http://schemas.microsoft.com/office/drawing/2014/chart" uri="{C3380CC4-5D6E-409C-BE32-E72D297353CC}">
              <c16:uniqueId val="{00000009-8C25-444E-B83D-F68BD0A31AFC}"/>
            </c:ext>
          </c:extLst>
        </c:ser>
        <c:ser>
          <c:idx val="14"/>
          <c:order val="10"/>
          <c:tx>
            <c:strRef>
              <c:f>'7.3de'!$A$19</c:f>
              <c:strCache>
                <c:ptCount val="1"/>
                <c:pt idx="0">
                  <c:v>2015</c:v>
                </c:pt>
              </c:strCache>
            </c:strRef>
          </c:tx>
          <c:spPr>
            <a:solidFill>
              <a:schemeClr val="tx2">
                <a:lumMod val="60000"/>
                <a:lumOff val="40000"/>
              </a:schemeClr>
            </a:solidFill>
          </c:spPr>
          <c:invertIfNegative val="0"/>
          <c:val>
            <c:numRef>
              <c:f>'7.3de'!$B$19:$F$19</c:f>
              <c:numCache>
                <c:formatCode>0</c:formatCode>
                <c:ptCount val="5"/>
                <c:pt idx="0">
                  <c:v>181521.49651</c:v>
                </c:pt>
                <c:pt idx="1">
                  <c:v>208279.17774000001</c:v>
                </c:pt>
                <c:pt idx="2">
                  <c:v>217841.37977999999</c:v>
                </c:pt>
                <c:pt idx="3">
                  <c:v>227004.87922</c:v>
                </c:pt>
                <c:pt idx="4">
                  <c:v>237780.98826000001</c:v>
                </c:pt>
              </c:numCache>
            </c:numRef>
          </c:val>
          <c:extLst>
            <c:ext xmlns:c16="http://schemas.microsoft.com/office/drawing/2014/chart" uri="{C3380CC4-5D6E-409C-BE32-E72D297353CC}">
              <c16:uniqueId val="{0000000A-8C25-444E-B83D-F68BD0A31AFC}"/>
            </c:ext>
          </c:extLst>
        </c:ser>
        <c:ser>
          <c:idx val="1"/>
          <c:order val="11"/>
          <c:tx>
            <c:strRef>
              <c:f>'7.3de'!$A$20</c:f>
              <c:strCache>
                <c:ptCount val="1"/>
                <c:pt idx="0">
                  <c:v>2016</c:v>
                </c:pt>
              </c:strCache>
            </c:strRef>
          </c:tx>
          <c:spPr>
            <a:solidFill>
              <a:schemeClr val="accent1"/>
            </a:solidFill>
          </c:spPr>
          <c:invertIfNegative val="0"/>
          <c:val>
            <c:numRef>
              <c:f>'7.3de'!$B$20:$F$20</c:f>
              <c:numCache>
                <c:formatCode>0</c:formatCode>
                <c:ptCount val="5"/>
                <c:pt idx="0">
                  <c:v>178118.04065000001</c:v>
                </c:pt>
                <c:pt idx="1">
                  <c:v>208860.52418000001</c:v>
                </c:pt>
                <c:pt idx="2">
                  <c:v>218632.8401</c:v>
                </c:pt>
                <c:pt idx="3">
                  <c:v>228392.52611999999</c:v>
                </c:pt>
                <c:pt idx="4">
                  <c:v>238802.48443000001</c:v>
                </c:pt>
              </c:numCache>
            </c:numRef>
          </c:val>
          <c:extLst>
            <c:ext xmlns:c16="http://schemas.microsoft.com/office/drawing/2014/chart" uri="{C3380CC4-5D6E-409C-BE32-E72D297353CC}">
              <c16:uniqueId val="{00000000-3469-47B0-85B5-C1594B3769E3}"/>
            </c:ext>
          </c:extLst>
        </c:ser>
        <c:ser>
          <c:idx val="2"/>
          <c:order val="12"/>
          <c:tx>
            <c:v>2017</c:v>
          </c:tx>
          <c:spPr>
            <a:solidFill>
              <a:schemeClr val="tx2">
                <a:lumMod val="60000"/>
                <a:lumOff val="40000"/>
              </a:schemeClr>
            </a:solidFill>
          </c:spPr>
          <c:invertIfNegative val="0"/>
          <c:val>
            <c:numRef>
              <c:f>'7.3de'!$B$21:$F$21</c:f>
              <c:numCache>
                <c:formatCode>0</c:formatCode>
                <c:ptCount val="5"/>
                <c:pt idx="0">
                  <c:v>164054.34187999999</c:v>
                </c:pt>
                <c:pt idx="1">
                  <c:v>196324.17978999999</c:v>
                </c:pt>
                <c:pt idx="2">
                  <c:v>207538.16086999999</c:v>
                </c:pt>
                <c:pt idx="3">
                  <c:v>215233.20996000001</c:v>
                </c:pt>
                <c:pt idx="4">
                  <c:v>218444.92141000001</c:v>
                </c:pt>
              </c:numCache>
            </c:numRef>
          </c:val>
          <c:extLst>
            <c:ext xmlns:c16="http://schemas.microsoft.com/office/drawing/2014/chart" uri="{C3380CC4-5D6E-409C-BE32-E72D297353CC}">
              <c16:uniqueId val="{00000003-A306-4643-AD2A-765780E052B3}"/>
            </c:ext>
          </c:extLst>
        </c:ser>
        <c:dLbls>
          <c:showLegendKey val="0"/>
          <c:showVal val="0"/>
          <c:showCatName val="0"/>
          <c:showSerName val="0"/>
          <c:showPercent val="0"/>
          <c:showBubbleSize val="0"/>
        </c:dLbls>
        <c:gapWidth val="150"/>
        <c:axId val="167161216"/>
        <c:axId val="167171200"/>
      </c:barChart>
      <c:catAx>
        <c:axId val="16716121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171200"/>
        <c:crosses val="autoZero"/>
        <c:auto val="1"/>
        <c:lblAlgn val="ctr"/>
        <c:lblOffset val="100"/>
        <c:tickLblSkip val="1"/>
        <c:tickMarkSkip val="1"/>
        <c:noMultiLvlLbl val="0"/>
      </c:catAx>
      <c:valAx>
        <c:axId val="167171200"/>
        <c:scaling>
          <c:orientation val="minMax"/>
          <c:max val="3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km</a:t>
                </a:r>
              </a:p>
            </c:rich>
          </c:tx>
          <c:layout>
            <c:manualLayout>
              <c:xMode val="edge"/>
              <c:yMode val="edge"/>
              <c:x val="4.9786111111112608E-3"/>
              <c:y val="0.3411708333333333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161216"/>
        <c:crosses val="autoZero"/>
        <c:crossBetween val="between"/>
        <c:majorUnit val="50000"/>
      </c:valAx>
      <c:spPr>
        <a:solidFill>
          <a:srgbClr val="FFFFFF"/>
        </a:solidFill>
        <a:ln w="25400">
          <a:noFill/>
        </a:ln>
      </c:spPr>
    </c:plotArea>
    <c:legend>
      <c:legendPos val="b"/>
      <c:layout>
        <c:manualLayout>
          <c:xMode val="edge"/>
          <c:yMode val="edge"/>
          <c:x val="0.22090888888888888"/>
          <c:y val="0.88762916666666658"/>
          <c:w val="0.66539083333333349"/>
          <c:h val="0.10649133431928511"/>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7.3f : Final odometer reading of light commercial vehicles leaving the light fleet</a:t>
            </a:r>
          </a:p>
        </c:rich>
      </c:tx>
      <c:layout>
        <c:manualLayout>
          <c:xMode val="edge"/>
          <c:yMode val="edge"/>
          <c:x val="0.17150499999999999"/>
          <c:y val="1.495092592592592E-2"/>
        </c:manualLayout>
      </c:layout>
      <c:overlay val="0"/>
      <c:spPr>
        <a:noFill/>
        <a:ln w="25400">
          <a:noFill/>
        </a:ln>
      </c:spPr>
    </c:title>
    <c:autoTitleDeleted val="0"/>
    <c:plotArea>
      <c:layout>
        <c:manualLayout>
          <c:layoutTarget val="inner"/>
          <c:xMode val="edge"/>
          <c:yMode val="edge"/>
          <c:x val="0.16529750000000001"/>
          <c:y val="0.15034185286813337"/>
          <c:w val="0.82133027777777778"/>
          <c:h val="0.63401172554580165"/>
        </c:manualLayout>
      </c:layout>
      <c:barChart>
        <c:barDir val="col"/>
        <c:grouping val="clustered"/>
        <c:varyColors val="0"/>
        <c:ser>
          <c:idx val="5"/>
          <c:order val="0"/>
          <c:tx>
            <c:strRef>
              <c:f>'7.3de'!$A$9</c:f>
              <c:strCache>
                <c:ptCount val="1"/>
                <c:pt idx="0">
                  <c:v>2005</c:v>
                </c:pt>
              </c:strCache>
            </c:strRef>
          </c:tx>
          <c:spPr>
            <a:solidFill>
              <a:srgbClr val="A9D1E2"/>
            </a:solidFill>
          </c:spPr>
          <c:invertIfNegative val="0"/>
          <c:cat>
            <c:strRef>
              <c:f>'7.3de'!$B$4:$F$4</c:f>
              <c:strCache>
                <c:ptCount val="5"/>
                <c:pt idx="0">
                  <c:v>&lt;1350cc</c:v>
                </c:pt>
                <c:pt idx="1">
                  <c:v>&lt;1600cc</c:v>
                </c:pt>
                <c:pt idx="2">
                  <c:v>&lt;2000cc</c:v>
                </c:pt>
                <c:pt idx="3">
                  <c:v>&lt;3000cc</c:v>
                </c:pt>
                <c:pt idx="4">
                  <c:v>&gt;=3000cc</c:v>
                </c:pt>
              </c:strCache>
            </c:strRef>
          </c:cat>
          <c:val>
            <c:numRef>
              <c:f>'7.3de'!$G$9:$K$9</c:f>
              <c:numCache>
                <c:formatCode>0</c:formatCode>
                <c:ptCount val="5"/>
                <c:pt idx="0">
                  <c:v>172517.60055</c:v>
                </c:pt>
                <c:pt idx="1">
                  <c:v>193633.73757999999</c:v>
                </c:pt>
                <c:pt idx="2">
                  <c:v>222131.85509999999</c:v>
                </c:pt>
                <c:pt idx="3">
                  <c:v>231278.03017000001</c:v>
                </c:pt>
                <c:pt idx="4">
                  <c:v>214767.62401999999</c:v>
                </c:pt>
              </c:numCache>
            </c:numRef>
          </c:val>
          <c:extLst>
            <c:ext xmlns:c16="http://schemas.microsoft.com/office/drawing/2014/chart" uri="{C3380CC4-5D6E-409C-BE32-E72D297353CC}">
              <c16:uniqueId val="{00000000-73A4-40D4-9E86-50FC52A2BB14}"/>
            </c:ext>
          </c:extLst>
        </c:ser>
        <c:ser>
          <c:idx val="0"/>
          <c:order val="1"/>
          <c:tx>
            <c:strRef>
              <c:f>'7.3de'!$A$10</c:f>
              <c:strCache>
                <c:ptCount val="1"/>
                <c:pt idx="0">
                  <c:v>2006</c:v>
                </c:pt>
              </c:strCache>
            </c:strRef>
          </c:tx>
          <c:spPr>
            <a:solidFill>
              <a:srgbClr val="9ACBE0"/>
            </a:solidFill>
          </c:spPr>
          <c:invertIfNegative val="0"/>
          <c:cat>
            <c:strRef>
              <c:f>'7.3de'!$B$4:$F$4</c:f>
              <c:strCache>
                <c:ptCount val="5"/>
                <c:pt idx="0">
                  <c:v>&lt;1350cc</c:v>
                </c:pt>
                <c:pt idx="1">
                  <c:v>&lt;1600cc</c:v>
                </c:pt>
                <c:pt idx="2">
                  <c:v>&lt;2000cc</c:v>
                </c:pt>
                <c:pt idx="3">
                  <c:v>&lt;3000cc</c:v>
                </c:pt>
                <c:pt idx="4">
                  <c:v>&gt;=3000cc</c:v>
                </c:pt>
              </c:strCache>
            </c:strRef>
          </c:cat>
          <c:val>
            <c:numRef>
              <c:f>'7.3de'!$G$10:$K$10</c:f>
              <c:numCache>
                <c:formatCode>0</c:formatCode>
                <c:ptCount val="5"/>
                <c:pt idx="0">
                  <c:v>197615.90684000001</c:v>
                </c:pt>
                <c:pt idx="1">
                  <c:v>217786.42224000001</c:v>
                </c:pt>
                <c:pt idx="2">
                  <c:v>235984.35957999999</c:v>
                </c:pt>
                <c:pt idx="3">
                  <c:v>244032.93317</c:v>
                </c:pt>
                <c:pt idx="4">
                  <c:v>230067.38175</c:v>
                </c:pt>
              </c:numCache>
            </c:numRef>
          </c:val>
          <c:extLst>
            <c:ext xmlns:c16="http://schemas.microsoft.com/office/drawing/2014/chart" uri="{C3380CC4-5D6E-409C-BE32-E72D297353CC}">
              <c16:uniqueId val="{00000001-73A4-40D4-9E86-50FC52A2BB14}"/>
            </c:ext>
          </c:extLst>
        </c:ser>
        <c:ser>
          <c:idx val="6"/>
          <c:order val="2"/>
          <c:tx>
            <c:strRef>
              <c:f>'7.3de'!$A$11</c:f>
              <c:strCache>
                <c:ptCount val="1"/>
                <c:pt idx="0">
                  <c:v>2007</c:v>
                </c:pt>
              </c:strCache>
            </c:strRef>
          </c:tx>
          <c:spPr>
            <a:solidFill>
              <a:srgbClr val="8BC5DF"/>
            </a:solidFill>
          </c:spPr>
          <c:invertIfNegative val="0"/>
          <c:cat>
            <c:strRef>
              <c:f>'7.3de'!$B$4:$F$4</c:f>
              <c:strCache>
                <c:ptCount val="5"/>
                <c:pt idx="0">
                  <c:v>&lt;1350cc</c:v>
                </c:pt>
                <c:pt idx="1">
                  <c:v>&lt;1600cc</c:v>
                </c:pt>
                <c:pt idx="2">
                  <c:v>&lt;2000cc</c:v>
                </c:pt>
                <c:pt idx="3">
                  <c:v>&lt;3000cc</c:v>
                </c:pt>
                <c:pt idx="4">
                  <c:v>&gt;=3000cc</c:v>
                </c:pt>
              </c:strCache>
            </c:strRef>
          </c:cat>
          <c:val>
            <c:numRef>
              <c:f>'7.3de'!$G$11:$K$11</c:f>
              <c:numCache>
                <c:formatCode>0</c:formatCode>
                <c:ptCount val="5"/>
                <c:pt idx="0">
                  <c:v>189783.35102</c:v>
                </c:pt>
                <c:pt idx="1">
                  <c:v>214233.17678000001</c:v>
                </c:pt>
                <c:pt idx="2">
                  <c:v>239890.01495000001</c:v>
                </c:pt>
                <c:pt idx="3">
                  <c:v>249724.71289</c:v>
                </c:pt>
                <c:pt idx="4">
                  <c:v>221558.94748999999</c:v>
                </c:pt>
              </c:numCache>
            </c:numRef>
          </c:val>
          <c:extLst>
            <c:ext xmlns:c16="http://schemas.microsoft.com/office/drawing/2014/chart" uri="{C3380CC4-5D6E-409C-BE32-E72D297353CC}">
              <c16:uniqueId val="{00000002-73A4-40D4-9E86-50FC52A2BB14}"/>
            </c:ext>
          </c:extLst>
        </c:ser>
        <c:ser>
          <c:idx val="7"/>
          <c:order val="3"/>
          <c:tx>
            <c:strRef>
              <c:f>'7.3de'!$A$12</c:f>
              <c:strCache>
                <c:ptCount val="1"/>
                <c:pt idx="0">
                  <c:v>2008</c:v>
                </c:pt>
              </c:strCache>
            </c:strRef>
          </c:tx>
          <c:spPr>
            <a:solidFill>
              <a:srgbClr val="7BC0DE"/>
            </a:solidFill>
          </c:spPr>
          <c:invertIfNegative val="0"/>
          <c:cat>
            <c:strRef>
              <c:f>'7.3de'!$B$4:$F$4</c:f>
              <c:strCache>
                <c:ptCount val="5"/>
                <c:pt idx="0">
                  <c:v>&lt;1350cc</c:v>
                </c:pt>
                <c:pt idx="1">
                  <c:v>&lt;1600cc</c:v>
                </c:pt>
                <c:pt idx="2">
                  <c:v>&lt;2000cc</c:v>
                </c:pt>
                <c:pt idx="3">
                  <c:v>&lt;3000cc</c:v>
                </c:pt>
                <c:pt idx="4">
                  <c:v>&gt;=3000cc</c:v>
                </c:pt>
              </c:strCache>
            </c:strRef>
          </c:cat>
          <c:val>
            <c:numRef>
              <c:f>'7.3de'!$G$12:$K$12</c:f>
              <c:numCache>
                <c:formatCode>0</c:formatCode>
                <c:ptCount val="5"/>
                <c:pt idx="0">
                  <c:v>195009.93171999999</c:v>
                </c:pt>
                <c:pt idx="1">
                  <c:v>214043.01839000001</c:v>
                </c:pt>
                <c:pt idx="2">
                  <c:v>240892.76069</c:v>
                </c:pt>
                <c:pt idx="3">
                  <c:v>252058.25599000001</c:v>
                </c:pt>
                <c:pt idx="4">
                  <c:v>226950.95378000001</c:v>
                </c:pt>
              </c:numCache>
            </c:numRef>
          </c:val>
          <c:extLst>
            <c:ext xmlns:c16="http://schemas.microsoft.com/office/drawing/2014/chart" uri="{C3380CC4-5D6E-409C-BE32-E72D297353CC}">
              <c16:uniqueId val="{00000003-73A4-40D4-9E86-50FC52A2BB14}"/>
            </c:ext>
          </c:extLst>
        </c:ser>
        <c:ser>
          <c:idx val="8"/>
          <c:order val="4"/>
          <c:tx>
            <c:strRef>
              <c:f>'7.3de'!$A$13</c:f>
              <c:strCache>
                <c:ptCount val="1"/>
                <c:pt idx="0">
                  <c:v>2009</c:v>
                </c:pt>
              </c:strCache>
            </c:strRef>
          </c:tx>
          <c:spPr>
            <a:solidFill>
              <a:srgbClr val="6CBADC"/>
            </a:solidFill>
          </c:spPr>
          <c:invertIfNegative val="0"/>
          <c:cat>
            <c:strRef>
              <c:f>'7.3de'!$B$4:$F$4</c:f>
              <c:strCache>
                <c:ptCount val="5"/>
                <c:pt idx="0">
                  <c:v>&lt;1350cc</c:v>
                </c:pt>
                <c:pt idx="1">
                  <c:v>&lt;1600cc</c:v>
                </c:pt>
                <c:pt idx="2">
                  <c:v>&lt;2000cc</c:v>
                </c:pt>
                <c:pt idx="3">
                  <c:v>&lt;3000cc</c:v>
                </c:pt>
                <c:pt idx="4">
                  <c:v>&gt;=3000cc</c:v>
                </c:pt>
              </c:strCache>
            </c:strRef>
          </c:cat>
          <c:val>
            <c:numRef>
              <c:f>'7.3de'!$G$13:$K$13</c:f>
              <c:numCache>
                <c:formatCode>0</c:formatCode>
                <c:ptCount val="5"/>
                <c:pt idx="0">
                  <c:v>184570.47618999999</c:v>
                </c:pt>
                <c:pt idx="1">
                  <c:v>221748.49922999999</c:v>
                </c:pt>
                <c:pt idx="2">
                  <c:v>242018.26076</c:v>
                </c:pt>
                <c:pt idx="3">
                  <c:v>255526.88383999999</c:v>
                </c:pt>
                <c:pt idx="4">
                  <c:v>223069.46857</c:v>
                </c:pt>
              </c:numCache>
            </c:numRef>
          </c:val>
          <c:extLst>
            <c:ext xmlns:c16="http://schemas.microsoft.com/office/drawing/2014/chart" uri="{C3380CC4-5D6E-409C-BE32-E72D297353CC}">
              <c16:uniqueId val="{00000004-73A4-40D4-9E86-50FC52A2BB14}"/>
            </c:ext>
          </c:extLst>
        </c:ser>
        <c:ser>
          <c:idx val="9"/>
          <c:order val="5"/>
          <c:tx>
            <c:strRef>
              <c:f>'7.3de'!$A$14</c:f>
              <c:strCache>
                <c:ptCount val="1"/>
                <c:pt idx="0">
                  <c:v>2010</c:v>
                </c:pt>
              </c:strCache>
            </c:strRef>
          </c:tx>
          <c:spPr>
            <a:solidFill>
              <a:srgbClr val="5CB5DB"/>
            </a:solidFill>
          </c:spPr>
          <c:invertIfNegative val="0"/>
          <c:val>
            <c:numRef>
              <c:f>'7.3de'!$G$14:$K$14</c:f>
              <c:numCache>
                <c:formatCode>0</c:formatCode>
                <c:ptCount val="5"/>
                <c:pt idx="0">
                  <c:v>191100.53967999999</c:v>
                </c:pt>
                <c:pt idx="1">
                  <c:v>219962.40580000001</c:v>
                </c:pt>
                <c:pt idx="2">
                  <c:v>246217.98889000001</c:v>
                </c:pt>
                <c:pt idx="3">
                  <c:v>262929.15289999999</c:v>
                </c:pt>
                <c:pt idx="4">
                  <c:v>229616.27165000001</c:v>
                </c:pt>
              </c:numCache>
            </c:numRef>
          </c:val>
          <c:extLst>
            <c:ext xmlns:c16="http://schemas.microsoft.com/office/drawing/2014/chart" uri="{C3380CC4-5D6E-409C-BE32-E72D297353CC}">
              <c16:uniqueId val="{00000005-73A4-40D4-9E86-50FC52A2BB14}"/>
            </c:ext>
          </c:extLst>
        </c:ser>
        <c:ser>
          <c:idx val="10"/>
          <c:order val="6"/>
          <c:tx>
            <c:strRef>
              <c:f>'7.3de'!$A$15</c:f>
              <c:strCache>
                <c:ptCount val="1"/>
                <c:pt idx="0">
                  <c:v>2011</c:v>
                </c:pt>
              </c:strCache>
            </c:strRef>
          </c:tx>
          <c:spPr>
            <a:solidFill>
              <a:srgbClr val="4DAFDA"/>
            </a:solidFill>
          </c:spPr>
          <c:invertIfNegative val="0"/>
          <c:val>
            <c:numRef>
              <c:f>'7.3de'!$G$15:$K$15</c:f>
              <c:numCache>
                <c:formatCode>0</c:formatCode>
                <c:ptCount val="5"/>
                <c:pt idx="0">
                  <c:v>193686.27377999999</c:v>
                </c:pt>
                <c:pt idx="1">
                  <c:v>216862.80812999999</c:v>
                </c:pt>
                <c:pt idx="2">
                  <c:v>248641.59083999999</c:v>
                </c:pt>
                <c:pt idx="3">
                  <c:v>269110.17790000001</c:v>
                </c:pt>
                <c:pt idx="4">
                  <c:v>235205.37270000001</c:v>
                </c:pt>
              </c:numCache>
            </c:numRef>
          </c:val>
          <c:extLst>
            <c:ext xmlns:c16="http://schemas.microsoft.com/office/drawing/2014/chart" uri="{C3380CC4-5D6E-409C-BE32-E72D297353CC}">
              <c16:uniqueId val="{00000006-73A4-40D4-9E86-50FC52A2BB14}"/>
            </c:ext>
          </c:extLst>
        </c:ser>
        <c:ser>
          <c:idx val="11"/>
          <c:order val="7"/>
          <c:tx>
            <c:v>2012</c:v>
          </c:tx>
          <c:spPr>
            <a:solidFill>
              <a:srgbClr val="3EA9D8"/>
            </a:solidFill>
          </c:spPr>
          <c:invertIfNegative val="0"/>
          <c:val>
            <c:numRef>
              <c:f>'7.3de'!$G$16:$K$16</c:f>
              <c:numCache>
                <c:formatCode>0</c:formatCode>
                <c:ptCount val="5"/>
                <c:pt idx="0">
                  <c:v>177149.15319000001</c:v>
                </c:pt>
                <c:pt idx="1">
                  <c:v>220646.41850999999</c:v>
                </c:pt>
                <c:pt idx="2">
                  <c:v>250185.60582</c:v>
                </c:pt>
                <c:pt idx="3">
                  <c:v>272811.71025</c:v>
                </c:pt>
                <c:pt idx="4">
                  <c:v>229165.62062</c:v>
                </c:pt>
              </c:numCache>
            </c:numRef>
          </c:val>
          <c:extLst>
            <c:ext xmlns:c16="http://schemas.microsoft.com/office/drawing/2014/chart" uri="{C3380CC4-5D6E-409C-BE32-E72D297353CC}">
              <c16:uniqueId val="{00000007-73A4-40D4-9E86-50FC52A2BB14}"/>
            </c:ext>
          </c:extLst>
        </c:ser>
        <c:ser>
          <c:idx val="12"/>
          <c:order val="8"/>
          <c:tx>
            <c:strRef>
              <c:f>'7.3de'!$A$17</c:f>
              <c:strCache>
                <c:ptCount val="1"/>
                <c:pt idx="0">
                  <c:v>2013</c:v>
                </c:pt>
              </c:strCache>
            </c:strRef>
          </c:tx>
          <c:spPr>
            <a:solidFill>
              <a:srgbClr val="2EA4D7"/>
            </a:solidFill>
          </c:spPr>
          <c:invertIfNegative val="0"/>
          <c:val>
            <c:numRef>
              <c:f>'7.3de'!$G$17:$K$17</c:f>
              <c:numCache>
                <c:formatCode>0</c:formatCode>
                <c:ptCount val="5"/>
                <c:pt idx="0">
                  <c:v>191200.68932</c:v>
                </c:pt>
                <c:pt idx="1">
                  <c:v>224401.46575</c:v>
                </c:pt>
                <c:pt idx="2">
                  <c:v>247489.38849000001</c:v>
                </c:pt>
                <c:pt idx="3">
                  <c:v>274418.83854000003</c:v>
                </c:pt>
                <c:pt idx="4">
                  <c:v>231480.28128</c:v>
                </c:pt>
              </c:numCache>
            </c:numRef>
          </c:val>
          <c:extLst>
            <c:ext xmlns:c16="http://schemas.microsoft.com/office/drawing/2014/chart" uri="{C3380CC4-5D6E-409C-BE32-E72D297353CC}">
              <c16:uniqueId val="{00000008-73A4-40D4-9E86-50FC52A2BB14}"/>
            </c:ext>
          </c:extLst>
        </c:ser>
        <c:ser>
          <c:idx val="13"/>
          <c:order val="9"/>
          <c:tx>
            <c:strRef>
              <c:f>'7.3de'!$A$18</c:f>
              <c:strCache>
                <c:ptCount val="1"/>
                <c:pt idx="0">
                  <c:v>2014</c:v>
                </c:pt>
              </c:strCache>
            </c:strRef>
          </c:tx>
          <c:spPr>
            <a:solidFill>
              <a:srgbClr val="4F81BD"/>
            </a:solidFill>
          </c:spPr>
          <c:invertIfNegative val="0"/>
          <c:val>
            <c:numRef>
              <c:f>'7.3de'!$G$18:$K$18</c:f>
              <c:numCache>
                <c:formatCode>0</c:formatCode>
                <c:ptCount val="5"/>
                <c:pt idx="0">
                  <c:v>171341.64249</c:v>
                </c:pt>
                <c:pt idx="1">
                  <c:v>220155.37615</c:v>
                </c:pt>
                <c:pt idx="2">
                  <c:v>249628.37671000001</c:v>
                </c:pt>
                <c:pt idx="3">
                  <c:v>280019.45552999998</c:v>
                </c:pt>
                <c:pt idx="4">
                  <c:v>224196.9755</c:v>
                </c:pt>
              </c:numCache>
            </c:numRef>
          </c:val>
          <c:extLst>
            <c:ext xmlns:c16="http://schemas.microsoft.com/office/drawing/2014/chart" uri="{C3380CC4-5D6E-409C-BE32-E72D297353CC}">
              <c16:uniqueId val="{00000009-73A4-40D4-9E86-50FC52A2BB14}"/>
            </c:ext>
          </c:extLst>
        </c:ser>
        <c:ser>
          <c:idx val="14"/>
          <c:order val="10"/>
          <c:tx>
            <c:strRef>
              <c:f>'7.3de'!$A$19</c:f>
              <c:strCache>
                <c:ptCount val="1"/>
                <c:pt idx="0">
                  <c:v>2015</c:v>
                </c:pt>
              </c:strCache>
            </c:strRef>
          </c:tx>
          <c:spPr>
            <a:solidFill>
              <a:schemeClr val="tx2">
                <a:lumMod val="60000"/>
                <a:lumOff val="40000"/>
              </a:schemeClr>
            </a:solidFill>
          </c:spPr>
          <c:invertIfNegative val="0"/>
          <c:val>
            <c:numRef>
              <c:f>'7.3de'!$G$19:$K$19</c:f>
              <c:numCache>
                <c:formatCode>0</c:formatCode>
                <c:ptCount val="5"/>
                <c:pt idx="0">
                  <c:v>157133.91011</c:v>
                </c:pt>
                <c:pt idx="1">
                  <c:v>222303.84977</c:v>
                </c:pt>
                <c:pt idx="2">
                  <c:v>252240.93257</c:v>
                </c:pt>
                <c:pt idx="3">
                  <c:v>276626.38280999998</c:v>
                </c:pt>
                <c:pt idx="4">
                  <c:v>225383.07415</c:v>
                </c:pt>
              </c:numCache>
            </c:numRef>
          </c:val>
          <c:extLst>
            <c:ext xmlns:c16="http://schemas.microsoft.com/office/drawing/2014/chart" uri="{C3380CC4-5D6E-409C-BE32-E72D297353CC}">
              <c16:uniqueId val="{0000000A-73A4-40D4-9E86-50FC52A2BB14}"/>
            </c:ext>
          </c:extLst>
        </c:ser>
        <c:ser>
          <c:idx val="1"/>
          <c:order val="11"/>
          <c:tx>
            <c:strRef>
              <c:f>'7.3de'!$A$20</c:f>
              <c:strCache>
                <c:ptCount val="1"/>
                <c:pt idx="0">
                  <c:v>2016</c:v>
                </c:pt>
              </c:strCache>
            </c:strRef>
          </c:tx>
          <c:spPr>
            <a:solidFill>
              <a:schemeClr val="accent1"/>
            </a:solidFill>
          </c:spPr>
          <c:invertIfNegative val="0"/>
          <c:val>
            <c:numRef>
              <c:f>'7.3de'!$G$20:$K$20</c:f>
              <c:numCache>
                <c:formatCode>0</c:formatCode>
                <c:ptCount val="5"/>
                <c:pt idx="0">
                  <c:v>159550.85526000001</c:v>
                </c:pt>
                <c:pt idx="1">
                  <c:v>213935.94633000001</c:v>
                </c:pt>
                <c:pt idx="2">
                  <c:v>250065.68158</c:v>
                </c:pt>
                <c:pt idx="3">
                  <c:v>277610.21724000003</c:v>
                </c:pt>
                <c:pt idx="4">
                  <c:v>226895.25025000001</c:v>
                </c:pt>
              </c:numCache>
            </c:numRef>
          </c:val>
          <c:extLst>
            <c:ext xmlns:c16="http://schemas.microsoft.com/office/drawing/2014/chart" uri="{C3380CC4-5D6E-409C-BE32-E72D297353CC}">
              <c16:uniqueId val="{00000000-16B8-418F-8A86-8DB99B0725D5}"/>
            </c:ext>
          </c:extLst>
        </c:ser>
        <c:ser>
          <c:idx val="2"/>
          <c:order val="12"/>
          <c:tx>
            <c:strRef>
              <c:f>'7.3de'!$A$21</c:f>
              <c:strCache>
                <c:ptCount val="1"/>
                <c:pt idx="0">
                  <c:v>2017</c:v>
                </c:pt>
              </c:strCache>
            </c:strRef>
          </c:tx>
          <c:spPr>
            <a:solidFill>
              <a:schemeClr val="tx2">
                <a:lumMod val="60000"/>
                <a:lumOff val="40000"/>
              </a:schemeClr>
            </a:solidFill>
          </c:spPr>
          <c:invertIfNegative val="0"/>
          <c:val>
            <c:numRef>
              <c:f>'7.3de'!$G$21:$K$21</c:f>
              <c:numCache>
                <c:formatCode>0</c:formatCode>
                <c:ptCount val="5"/>
                <c:pt idx="0">
                  <c:v>157684.10404999999</c:v>
                </c:pt>
                <c:pt idx="1">
                  <c:v>194853.32565000001</c:v>
                </c:pt>
                <c:pt idx="2">
                  <c:v>226057.17412000001</c:v>
                </c:pt>
                <c:pt idx="3">
                  <c:v>254002.00089</c:v>
                </c:pt>
                <c:pt idx="4">
                  <c:v>185863.93791000001</c:v>
                </c:pt>
              </c:numCache>
            </c:numRef>
          </c:val>
          <c:extLst>
            <c:ext xmlns:c16="http://schemas.microsoft.com/office/drawing/2014/chart" uri="{C3380CC4-5D6E-409C-BE32-E72D297353CC}">
              <c16:uniqueId val="{00000001-838C-4FBC-923E-8AE716D9B8A6}"/>
            </c:ext>
          </c:extLst>
        </c:ser>
        <c:dLbls>
          <c:showLegendKey val="0"/>
          <c:showVal val="0"/>
          <c:showCatName val="0"/>
          <c:showSerName val="0"/>
          <c:showPercent val="0"/>
          <c:showBubbleSize val="0"/>
        </c:dLbls>
        <c:gapWidth val="150"/>
        <c:axId val="167298944"/>
        <c:axId val="167300480"/>
      </c:barChart>
      <c:catAx>
        <c:axId val="16729894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300480"/>
        <c:crosses val="autoZero"/>
        <c:auto val="1"/>
        <c:lblAlgn val="ctr"/>
        <c:lblOffset val="100"/>
        <c:tickLblSkip val="1"/>
        <c:tickMarkSkip val="1"/>
        <c:noMultiLvlLbl val="0"/>
      </c:catAx>
      <c:valAx>
        <c:axId val="167300480"/>
        <c:scaling>
          <c:orientation val="minMax"/>
          <c:max val="30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km</a:t>
                </a:r>
              </a:p>
            </c:rich>
          </c:tx>
          <c:layout>
            <c:manualLayout>
              <c:xMode val="edge"/>
              <c:yMode val="edge"/>
              <c:x val="1.4508333333333361E-3"/>
              <c:y val="0.3646893518518574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298944"/>
        <c:crosses val="autoZero"/>
        <c:crossBetween val="between"/>
        <c:majorUnit val="50000"/>
      </c:valAx>
      <c:spPr>
        <a:solidFill>
          <a:srgbClr val="FFFFFF"/>
        </a:solidFill>
        <a:ln w="25400">
          <a:noFill/>
        </a:ln>
      </c:spPr>
    </c:plotArea>
    <c:legend>
      <c:legendPos val="b"/>
      <c:layout>
        <c:manualLayout>
          <c:xMode val="edge"/>
          <c:yMode val="edge"/>
          <c:x val="0.24108166666666667"/>
          <c:y val="0.88640138888888886"/>
          <c:w val="0.63364083333333343"/>
          <c:h val="0.11359882521125504"/>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19841269841545"/>
          <c:y val="7.0726495726495933E-2"/>
          <c:w val="0.76671031746033025"/>
          <c:h val="0.78887108262109751"/>
        </c:manualLayout>
      </c:layout>
      <c:lineChart>
        <c:grouping val="stacked"/>
        <c:varyColors val="0"/>
        <c:ser>
          <c:idx val="1"/>
          <c:order val="0"/>
          <c:spPr>
            <a:ln w="31750">
              <a:solidFill>
                <a:srgbClr val="0093D3"/>
              </a:solidFill>
              <a:prstDash val="solid"/>
            </a:ln>
          </c:spPr>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1.7'!$K$4:$K$20</c:f>
              <c:numCache>
                <c:formatCode>0.0</c:formatCode>
                <c:ptCount val="17"/>
                <c:pt idx="0">
                  <c:v>36.612020096400002</c:v>
                </c:pt>
                <c:pt idx="1">
                  <c:v>37.8102433193</c:v>
                </c:pt>
                <c:pt idx="2">
                  <c:v>38.972222241599994</c:v>
                </c:pt>
                <c:pt idx="3">
                  <c:v>40.109896761899996</c:v>
                </c:pt>
                <c:pt idx="4">
                  <c:v>40.517097374199999</c:v>
                </c:pt>
                <c:pt idx="5">
                  <c:v>40.513655134800004</c:v>
                </c:pt>
                <c:pt idx="6">
                  <c:v>41.153473772300003</c:v>
                </c:pt>
                <c:pt idx="7">
                  <c:v>40.589583071</c:v>
                </c:pt>
                <c:pt idx="8">
                  <c:v>40.556853458600003</c:v>
                </c:pt>
                <c:pt idx="9">
                  <c:v>40.532703294299999</c:v>
                </c:pt>
                <c:pt idx="10">
                  <c:v>40.075145757999998</c:v>
                </c:pt>
                <c:pt idx="11">
                  <c:v>40.151856803199998</c:v>
                </c:pt>
                <c:pt idx="12">
                  <c:v>40.7792188353</c:v>
                </c:pt>
                <c:pt idx="13">
                  <c:v>41.826092368199994</c:v>
                </c:pt>
                <c:pt idx="14">
                  <c:v>43.405460563700004</c:v>
                </c:pt>
                <c:pt idx="15">
                  <c:v>45.485522914200004</c:v>
                </c:pt>
                <c:pt idx="16">
                  <c:v>48.206943979099997</c:v>
                </c:pt>
              </c:numCache>
            </c:numRef>
          </c:val>
          <c:smooth val="0"/>
          <c:extLst>
            <c:ext xmlns:c16="http://schemas.microsoft.com/office/drawing/2014/chart" uri="{C3380CC4-5D6E-409C-BE32-E72D297353CC}">
              <c16:uniqueId val="{00000000-C030-4B37-8A9F-99A477E0F65E}"/>
            </c:ext>
          </c:extLst>
        </c:ser>
        <c:dLbls>
          <c:showLegendKey val="0"/>
          <c:showVal val="0"/>
          <c:showCatName val="0"/>
          <c:showSerName val="0"/>
          <c:showPercent val="0"/>
          <c:showBubbleSize val="0"/>
        </c:dLbls>
        <c:smooth val="0"/>
        <c:axId val="137468160"/>
        <c:axId val="145436672"/>
      </c:lineChart>
      <c:catAx>
        <c:axId val="137468160"/>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436672"/>
        <c:crosses val="autoZero"/>
        <c:auto val="1"/>
        <c:lblAlgn val="ctr"/>
        <c:lblOffset val="100"/>
        <c:tickLblSkip val="2"/>
        <c:tickMarkSkip val="1"/>
        <c:noMultiLvlLbl val="0"/>
      </c:catAx>
      <c:valAx>
        <c:axId val="145436672"/>
        <c:scaling>
          <c:orientation val="minMax"/>
          <c:max val="50"/>
          <c:min val="30"/>
        </c:scaling>
        <c:delete val="0"/>
        <c:axPos val="l"/>
        <c:majorGridlines>
          <c:spPr>
            <a:ln w="3175">
              <a:solidFill>
                <a:srgbClr val="808080"/>
              </a:solidFill>
              <a:prstDash val="sysDash"/>
            </a:ln>
          </c:spPr>
        </c:majorGridlines>
        <c:title>
          <c:tx>
            <c:rich>
              <a:bodyPr rot="-5400000" vert="horz"/>
              <a:lstStyle/>
              <a:p>
                <a:pPr>
                  <a:defRPr sz="700"/>
                </a:pPr>
                <a:r>
                  <a:rPr lang="en-US" sz="700"/>
                  <a:t>Billion  km</a:t>
                </a:r>
              </a:p>
            </c:rich>
          </c:tx>
          <c:layout>
            <c:manualLayout>
              <c:xMode val="edge"/>
              <c:yMode val="edge"/>
              <c:x val="1.0225000000000001E-2"/>
              <c:y val="0.30254487179488659"/>
            </c:manualLayout>
          </c:layout>
          <c:overlay val="0"/>
        </c:title>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7468160"/>
        <c:crosses val="autoZero"/>
        <c:crossBetween val="midCat"/>
        <c:majorUnit val="5"/>
      </c:valAx>
      <c:spPr>
        <a:solidFill>
          <a:srgbClr val="FFFFFF"/>
        </a:solidFill>
        <a:ln w="25400">
          <a:noFill/>
        </a:ln>
      </c:spPr>
    </c:plotArea>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7.3d : Average engine size of vehicles leaving the light fleet</a:t>
            </a:r>
          </a:p>
        </c:rich>
      </c:tx>
      <c:layout>
        <c:manualLayout>
          <c:xMode val="edge"/>
          <c:yMode val="edge"/>
          <c:x val="0.16092166666666666"/>
          <c:y val="9.0712962962964747E-3"/>
        </c:manualLayout>
      </c:layout>
      <c:overlay val="0"/>
      <c:spPr>
        <a:noFill/>
        <a:ln w="25400">
          <a:noFill/>
        </a:ln>
      </c:spPr>
    </c:title>
    <c:autoTitleDeleted val="0"/>
    <c:plotArea>
      <c:layout>
        <c:manualLayout>
          <c:layoutTarget val="inner"/>
          <c:xMode val="edge"/>
          <c:yMode val="edge"/>
          <c:x val="0.1331836111111111"/>
          <c:y val="0.15034185286813337"/>
          <c:w val="0.85004805555556695"/>
          <c:h val="0.7078444444444546"/>
        </c:manualLayout>
      </c:layout>
      <c:barChart>
        <c:barDir val="col"/>
        <c:grouping val="clustered"/>
        <c:varyColors val="0"/>
        <c:ser>
          <c:idx val="0"/>
          <c:order val="0"/>
          <c:tx>
            <c:strRef>
              <c:f>'7.3de'!$N$4</c:f>
              <c:strCache>
                <c:ptCount val="1"/>
                <c:pt idx="0">
                  <c:v> Light passenger</c:v>
                </c:pt>
              </c:strCache>
            </c:strRef>
          </c:tx>
          <c:spPr>
            <a:solidFill>
              <a:srgbClr val="0093D3"/>
            </a:solidFill>
            <a:ln w="25400">
              <a:noFill/>
            </a:ln>
          </c:spPr>
          <c:invertIfNegative val="0"/>
          <c:cat>
            <c:numRef>
              <c:f>'7.3de'!$M$5:$M$21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'7.3de'!$N$5:$N$21</c:f>
              <c:numCache>
                <c:formatCode>0</c:formatCode>
                <c:ptCount val="17"/>
                <c:pt idx="0">
                  <c:v>1861.0875767</c:v>
                </c:pt>
                <c:pt idx="1">
                  <c:v>1875.6834211</c:v>
                </c:pt>
                <c:pt idx="2">
                  <c:v>1884.6580114000001</c:v>
                </c:pt>
                <c:pt idx="3">
                  <c:v>1910.8982097000001</c:v>
                </c:pt>
                <c:pt idx="4">
                  <c:v>1938.0414856</c:v>
                </c:pt>
                <c:pt idx="5">
                  <c:v>1971.7469665000001</c:v>
                </c:pt>
                <c:pt idx="6">
                  <c:v>1988.7891978</c:v>
                </c:pt>
                <c:pt idx="7">
                  <c:v>2018.4420869</c:v>
                </c:pt>
                <c:pt idx="8">
                  <c:v>2034.2622636000001</c:v>
                </c:pt>
                <c:pt idx="9">
                  <c:v>2059.1753106000001</c:v>
                </c:pt>
                <c:pt idx="10">
                  <c:v>2082.7475752</c:v>
                </c:pt>
                <c:pt idx="11">
                  <c:v>2075.8838317</c:v>
                </c:pt>
                <c:pt idx="12">
                  <c:v>2076.9940652</c:v>
                </c:pt>
                <c:pt idx="13">
                  <c:v>2079.7531829</c:v>
                </c:pt>
                <c:pt idx="14">
                  <c:v>2077.8835514000002</c:v>
                </c:pt>
                <c:pt idx="15">
                  <c:v>2076.5083221999998</c:v>
                </c:pt>
                <c:pt idx="16">
                  <c:v>2099.850962</c:v>
                </c:pt>
              </c:numCache>
            </c:numRef>
          </c:val>
          <c:extLst>
            <c:ext xmlns:c16="http://schemas.microsoft.com/office/drawing/2014/chart" uri="{C3380CC4-5D6E-409C-BE32-E72D297353CC}">
              <c16:uniqueId val="{00000000-5CDC-43A1-A345-4BAB23FDE466}"/>
            </c:ext>
          </c:extLst>
        </c:ser>
        <c:ser>
          <c:idx val="1"/>
          <c:order val="1"/>
          <c:tx>
            <c:strRef>
              <c:f>'7.3de'!$O$4</c:f>
              <c:strCache>
                <c:ptCount val="1"/>
                <c:pt idx="0">
                  <c:v>Light commercial</c:v>
                </c:pt>
              </c:strCache>
            </c:strRef>
          </c:tx>
          <c:spPr>
            <a:solidFill>
              <a:srgbClr val="434646"/>
            </a:solidFill>
            <a:ln w="25400">
              <a:noFill/>
            </a:ln>
          </c:spPr>
          <c:invertIfNegative val="0"/>
          <c:cat>
            <c:numRef>
              <c:f>'7.3de'!$M$5:$M$21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'7.3de'!$O$5:$O$21</c:f>
              <c:numCache>
                <c:formatCode>0</c:formatCode>
                <c:ptCount val="17"/>
                <c:pt idx="0">
                  <c:v>2140</c:v>
                </c:pt>
                <c:pt idx="1">
                  <c:v>2201</c:v>
                </c:pt>
                <c:pt idx="2">
                  <c:v>2179</c:v>
                </c:pt>
                <c:pt idx="3">
                  <c:v>2214</c:v>
                </c:pt>
                <c:pt idx="4">
                  <c:v>2246</c:v>
                </c:pt>
                <c:pt idx="5">
                  <c:v>2262</c:v>
                </c:pt>
                <c:pt idx="6">
                  <c:v>2291</c:v>
                </c:pt>
                <c:pt idx="7">
                  <c:v>2321</c:v>
                </c:pt>
                <c:pt idx="8">
                  <c:v>2357</c:v>
                </c:pt>
                <c:pt idx="9">
                  <c:v>2390</c:v>
                </c:pt>
                <c:pt idx="10">
                  <c:v>2413</c:v>
                </c:pt>
                <c:pt idx="11">
                  <c:v>2429</c:v>
                </c:pt>
                <c:pt idx="12">
                  <c:v>2468</c:v>
                </c:pt>
                <c:pt idx="13">
                  <c:v>2489</c:v>
                </c:pt>
                <c:pt idx="14">
                  <c:v>2509</c:v>
                </c:pt>
                <c:pt idx="15">
                  <c:v>2529</c:v>
                </c:pt>
                <c:pt idx="16">
                  <c:v>2628</c:v>
                </c:pt>
              </c:numCache>
            </c:numRef>
          </c:val>
          <c:extLst>
            <c:ext xmlns:c16="http://schemas.microsoft.com/office/drawing/2014/chart" uri="{C3380CC4-5D6E-409C-BE32-E72D297353CC}">
              <c16:uniqueId val="{00000001-5CDC-43A1-A345-4BAB23FDE466}"/>
            </c:ext>
          </c:extLst>
        </c:ser>
        <c:dLbls>
          <c:showLegendKey val="0"/>
          <c:showVal val="0"/>
          <c:showCatName val="0"/>
          <c:showSerName val="0"/>
          <c:showPercent val="0"/>
          <c:showBubbleSize val="0"/>
        </c:dLbls>
        <c:gapWidth val="150"/>
        <c:axId val="167336192"/>
        <c:axId val="167362944"/>
      </c:barChart>
      <c:catAx>
        <c:axId val="16733619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901731092687133"/>
              <c:y val="0.928677778913999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362944"/>
        <c:crosses val="autoZero"/>
        <c:auto val="1"/>
        <c:lblAlgn val="ctr"/>
        <c:lblOffset val="100"/>
        <c:tickLblSkip val="2"/>
        <c:tickMarkSkip val="1"/>
        <c:noMultiLvlLbl val="0"/>
      </c:catAx>
      <c:valAx>
        <c:axId val="167362944"/>
        <c:scaling>
          <c:orientation val="minMax"/>
          <c:max val="3000"/>
          <c:min val="100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Engine capcity (cc)</a:t>
                </a:r>
              </a:p>
            </c:rich>
          </c:tx>
          <c:layout>
            <c:manualLayout>
              <c:xMode val="edge"/>
              <c:yMode val="edge"/>
              <c:x val="1.4508333333333361E-3"/>
              <c:y val="0.2939407407407446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336192"/>
        <c:crosses val="autoZero"/>
        <c:crossBetween val="between"/>
        <c:majorUnit val="500"/>
      </c:valAx>
      <c:spPr>
        <a:solidFill>
          <a:srgbClr val="FFFFFF"/>
        </a:solidFill>
        <a:ln w="25400">
          <a:noFill/>
        </a:ln>
      </c:spPr>
    </c:plotArea>
    <c:legend>
      <c:legendPos val="r"/>
      <c:layout>
        <c:manualLayout>
          <c:xMode val="edge"/>
          <c:yMode val="edge"/>
          <c:x val="0.16823972222222244"/>
          <c:y val="0.15503564814814821"/>
          <c:w val="0.22972805555555556"/>
          <c:h val="0.1188533251525375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NZ"/>
              <a:t>Light fleet scrappage rates during 2017</a:t>
            </a:r>
          </a:p>
        </c:rich>
      </c:tx>
      <c:layout>
        <c:manualLayout>
          <c:xMode val="edge"/>
          <c:yMode val="edge"/>
          <c:x val="0.18093718285215177"/>
          <c:y val="3.2338308457712357E-2"/>
        </c:manualLayout>
      </c:layout>
      <c:overlay val="0"/>
      <c:spPr>
        <a:noFill/>
        <a:ln w="25400">
          <a:noFill/>
        </a:ln>
      </c:spPr>
    </c:title>
    <c:autoTitleDeleted val="0"/>
    <c:plotArea>
      <c:layout>
        <c:manualLayout>
          <c:layoutTarget val="inner"/>
          <c:xMode val="edge"/>
          <c:yMode val="edge"/>
          <c:x val="0.10584304461942257"/>
          <c:y val="0.10199029751218892"/>
          <c:w val="0.8561125109361325"/>
          <c:h val="0.73383262844135877"/>
        </c:manualLayout>
      </c:layout>
      <c:lineChart>
        <c:grouping val="standard"/>
        <c:varyColors val="0"/>
        <c:ser>
          <c:idx val="0"/>
          <c:order val="0"/>
          <c:tx>
            <c:strRef>
              <c:f>'7.4'!$B$2</c:f>
              <c:strCache>
                <c:ptCount val="1"/>
                <c:pt idx="0">
                  <c:v>NZ new LPV scrappage</c:v>
                </c:pt>
              </c:strCache>
            </c:strRef>
          </c:tx>
          <c:spPr>
            <a:ln w="25400">
              <a:solidFill>
                <a:srgbClr val="00CCFF"/>
              </a:solidFill>
              <a:prstDash val="solid"/>
            </a:ln>
          </c:spPr>
          <c:marker>
            <c:symbol val="none"/>
          </c:marker>
          <c:cat>
            <c:numRef>
              <c:f>'7.4'!$A$3:$A$51</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cat>
          <c:val>
            <c:numRef>
              <c:f>'7.4'!$B$3:$B$51</c:f>
              <c:numCache>
                <c:formatCode>0.0%</c:formatCode>
                <c:ptCount val="49"/>
                <c:pt idx="0">
                  <c:v>6.325654E-3</c:v>
                </c:pt>
                <c:pt idx="1">
                  <c:v>7.8354554E-3</c:v>
                </c:pt>
                <c:pt idx="2">
                  <c:v>8.3352627999999998E-3</c:v>
                </c:pt>
                <c:pt idx="3">
                  <c:v>7.4774576999999997E-3</c:v>
                </c:pt>
                <c:pt idx="4">
                  <c:v>8.0629679000000006E-3</c:v>
                </c:pt>
                <c:pt idx="5">
                  <c:v>3.9215685999999996E-3</c:v>
                </c:pt>
                <c:pt idx="6">
                  <c:v>4.7169810999999999E-3</c:v>
                </c:pt>
                <c:pt idx="7">
                  <c:v>5.4316751999999996E-3</c:v>
                </c:pt>
                <c:pt idx="8">
                  <c:v>6.9300068999999997E-3</c:v>
                </c:pt>
                <c:pt idx="9">
                  <c:v>1.01861609E-2</c:v>
                </c:pt>
                <c:pt idx="10">
                  <c:v>1.0837727E-2</c:v>
                </c:pt>
                <c:pt idx="11">
                  <c:v>2.2301228199999999E-2</c:v>
                </c:pt>
                <c:pt idx="12">
                  <c:v>1.78867175E-2</c:v>
                </c:pt>
                <c:pt idx="13">
                  <c:v>3.0211480400000001E-2</c:v>
                </c:pt>
                <c:pt idx="14">
                  <c:v>3.4167659900000001E-2</c:v>
                </c:pt>
                <c:pt idx="15">
                  <c:v>4.5962199299999999E-2</c:v>
                </c:pt>
                <c:pt idx="16">
                  <c:v>6.2259531299999997E-2</c:v>
                </c:pt>
                <c:pt idx="17">
                  <c:v>6.6610217299999996E-2</c:v>
                </c:pt>
                <c:pt idx="18">
                  <c:v>8.0150976900000004E-2</c:v>
                </c:pt>
                <c:pt idx="19">
                  <c:v>8.7190154300000003E-2</c:v>
                </c:pt>
                <c:pt idx="20">
                  <c:v>0.11039794610000001</c:v>
                </c:pt>
                <c:pt idx="21">
                  <c:v>0.12394912700000001</c:v>
                </c:pt>
                <c:pt idx="22">
                  <c:v>0.1208716634</c:v>
                </c:pt>
                <c:pt idx="23">
                  <c:v>0.13004058369999999</c:v>
                </c:pt>
                <c:pt idx="24">
                  <c:v>0.12835152129999999</c:v>
                </c:pt>
                <c:pt idx="25">
                  <c:v>0.12451499119999999</c:v>
                </c:pt>
                <c:pt idx="26">
                  <c:v>0.121701847</c:v>
                </c:pt>
                <c:pt idx="27">
                  <c:v>0.1197987046</c:v>
                </c:pt>
                <c:pt idx="28">
                  <c:v>0.11006443589999999</c:v>
                </c:pt>
                <c:pt idx="29">
                  <c:v>0.1060635857</c:v>
                </c:pt>
                <c:pt idx="30">
                  <c:v>9.5496456100000002E-2</c:v>
                </c:pt>
                <c:pt idx="31">
                  <c:v>8.5302111599999994E-2</c:v>
                </c:pt>
                <c:pt idx="32">
                  <c:v>7.0721391800000005E-2</c:v>
                </c:pt>
                <c:pt idx="33">
                  <c:v>6.1589041099999998E-2</c:v>
                </c:pt>
                <c:pt idx="34">
                  <c:v>5.1843253300000003E-2</c:v>
                </c:pt>
                <c:pt idx="35">
                  <c:v>3.94874183E-2</c:v>
                </c:pt>
                <c:pt idx="36">
                  <c:v>3.5489855799999998E-2</c:v>
                </c:pt>
                <c:pt idx="37">
                  <c:v>2.89924716E-2</c:v>
                </c:pt>
                <c:pt idx="38">
                  <c:v>2.47863015E-2</c:v>
                </c:pt>
                <c:pt idx="39">
                  <c:v>1.94144921E-2</c:v>
                </c:pt>
                <c:pt idx="40">
                  <c:v>1.7177758000000001E-2</c:v>
                </c:pt>
                <c:pt idx="41">
                  <c:v>1.4248949800000001E-2</c:v>
                </c:pt>
                <c:pt idx="42">
                  <c:v>1.22377046E-2</c:v>
                </c:pt>
                <c:pt idx="43">
                  <c:v>1.15813554E-2</c:v>
                </c:pt>
                <c:pt idx="44">
                  <c:v>9.9364802999999998E-3</c:v>
                </c:pt>
                <c:pt idx="45">
                  <c:v>8.9303190000000008E-3</c:v>
                </c:pt>
                <c:pt idx="46">
                  <c:v>7.7987869000000001E-3</c:v>
                </c:pt>
                <c:pt idx="47">
                  <c:v>7.6039202000000002E-3</c:v>
                </c:pt>
                <c:pt idx="48">
                  <c:v>8.8304954000000008E-3</c:v>
                </c:pt>
              </c:numCache>
            </c:numRef>
          </c:val>
          <c:smooth val="1"/>
          <c:extLst>
            <c:ext xmlns:c16="http://schemas.microsoft.com/office/drawing/2014/chart" uri="{C3380CC4-5D6E-409C-BE32-E72D297353CC}">
              <c16:uniqueId val="{00000000-A993-42D0-A332-6ABF8A945ADC}"/>
            </c:ext>
          </c:extLst>
        </c:ser>
        <c:ser>
          <c:idx val="1"/>
          <c:order val="1"/>
          <c:tx>
            <c:strRef>
              <c:f>'7.4'!$C$2</c:f>
              <c:strCache>
                <c:ptCount val="1"/>
                <c:pt idx="0">
                  <c:v>NZ Used LPV scrappage</c:v>
                </c:pt>
              </c:strCache>
            </c:strRef>
          </c:tx>
          <c:spPr>
            <a:ln w="25400">
              <a:solidFill>
                <a:srgbClr val="33CCCC"/>
              </a:solidFill>
              <a:prstDash val="solid"/>
            </a:ln>
          </c:spPr>
          <c:marker>
            <c:symbol val="none"/>
          </c:marker>
          <c:cat>
            <c:numRef>
              <c:f>'7.4'!$A$3:$A$51</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cat>
          <c:val>
            <c:numRef>
              <c:f>'7.4'!$C$3:$C$51</c:f>
              <c:numCache>
                <c:formatCode>0.0%</c:formatCode>
                <c:ptCount val="49"/>
                <c:pt idx="0">
                  <c:v>1.6083765100000001E-2</c:v>
                </c:pt>
                <c:pt idx="1">
                  <c:v>9.9009900999999997E-3</c:v>
                </c:pt>
                <c:pt idx="2">
                  <c:v>1.77595628E-2</c:v>
                </c:pt>
                <c:pt idx="3">
                  <c:v>1.73535792E-2</c:v>
                </c:pt>
                <c:pt idx="4">
                  <c:v>2.21402214E-2</c:v>
                </c:pt>
                <c:pt idx="5">
                  <c:v>1.7699115000000001E-2</c:v>
                </c:pt>
                <c:pt idx="6">
                  <c:v>7.1942446E-3</c:v>
                </c:pt>
                <c:pt idx="7">
                  <c:v>2.68456376E-2</c:v>
                </c:pt>
                <c:pt idx="8">
                  <c:v>1.5290519900000001E-2</c:v>
                </c:pt>
                <c:pt idx="9">
                  <c:v>2.1844660200000001E-2</c:v>
                </c:pt>
                <c:pt idx="10">
                  <c:v>1.7721519000000002E-2</c:v>
                </c:pt>
                <c:pt idx="11">
                  <c:v>2.4207011699999999E-2</c:v>
                </c:pt>
                <c:pt idx="12">
                  <c:v>1.5813953499999998E-2</c:v>
                </c:pt>
                <c:pt idx="13">
                  <c:v>1.93089431E-2</c:v>
                </c:pt>
                <c:pt idx="14">
                  <c:v>2.1328958200000001E-2</c:v>
                </c:pt>
                <c:pt idx="15">
                  <c:v>3.5374149700000003E-2</c:v>
                </c:pt>
                <c:pt idx="16">
                  <c:v>5.2859202299999998E-2</c:v>
                </c:pt>
                <c:pt idx="17">
                  <c:v>5.9220985699999999E-2</c:v>
                </c:pt>
                <c:pt idx="18">
                  <c:v>6.5734265700000002E-2</c:v>
                </c:pt>
                <c:pt idx="19">
                  <c:v>8.5854456300000007E-2</c:v>
                </c:pt>
                <c:pt idx="20">
                  <c:v>0.10091035330000001</c:v>
                </c:pt>
                <c:pt idx="21">
                  <c:v>0.10064167509999999</c:v>
                </c:pt>
                <c:pt idx="22">
                  <c:v>0.1033303926</c:v>
                </c:pt>
                <c:pt idx="23">
                  <c:v>0.12089350729999999</c:v>
                </c:pt>
                <c:pt idx="24">
                  <c:v>0.1316661096</c:v>
                </c:pt>
                <c:pt idx="25">
                  <c:v>0.13302982820000001</c:v>
                </c:pt>
                <c:pt idx="26">
                  <c:v>0.12918716329999999</c:v>
                </c:pt>
                <c:pt idx="27">
                  <c:v>0.12365846179999999</c:v>
                </c:pt>
                <c:pt idx="28">
                  <c:v>0.1087117827</c:v>
                </c:pt>
                <c:pt idx="29">
                  <c:v>0.1020637372</c:v>
                </c:pt>
                <c:pt idx="30">
                  <c:v>9.3735355800000003E-2</c:v>
                </c:pt>
                <c:pt idx="31">
                  <c:v>8.2602897800000005E-2</c:v>
                </c:pt>
                <c:pt idx="32">
                  <c:v>6.4652626099999999E-2</c:v>
                </c:pt>
                <c:pt idx="33">
                  <c:v>5.609256E-2</c:v>
                </c:pt>
                <c:pt idx="34">
                  <c:v>5.0019951E-2</c:v>
                </c:pt>
                <c:pt idx="35">
                  <c:v>4.3039407199999997E-2</c:v>
                </c:pt>
                <c:pt idx="36">
                  <c:v>3.59511161E-2</c:v>
                </c:pt>
                <c:pt idx="37">
                  <c:v>3.4150243699999999E-2</c:v>
                </c:pt>
                <c:pt idx="38">
                  <c:v>3.3447604899999997E-2</c:v>
                </c:pt>
                <c:pt idx="39">
                  <c:v>2.93410861E-2</c:v>
                </c:pt>
                <c:pt idx="40">
                  <c:v>3.1765436799999998E-2</c:v>
                </c:pt>
                <c:pt idx="41">
                  <c:v>2.4416450499999999E-2</c:v>
                </c:pt>
                <c:pt idx="42">
                  <c:v>2.42068862E-2</c:v>
                </c:pt>
                <c:pt idx="43">
                  <c:v>2.8850960500000002E-2</c:v>
                </c:pt>
                <c:pt idx="44">
                  <c:v>2.2948225199999998E-2</c:v>
                </c:pt>
                <c:pt idx="45">
                  <c:v>2.0929861000000001E-2</c:v>
                </c:pt>
                <c:pt idx="46">
                  <c:v>1.97044335E-2</c:v>
                </c:pt>
                <c:pt idx="47">
                  <c:v>3.3608490599999999E-2</c:v>
                </c:pt>
                <c:pt idx="48">
                  <c:v>0.12981744419999999</c:v>
                </c:pt>
              </c:numCache>
            </c:numRef>
          </c:val>
          <c:smooth val="1"/>
          <c:extLst>
            <c:ext xmlns:c16="http://schemas.microsoft.com/office/drawing/2014/chart" uri="{C3380CC4-5D6E-409C-BE32-E72D297353CC}">
              <c16:uniqueId val="{00000001-A993-42D0-A332-6ABF8A945ADC}"/>
            </c:ext>
          </c:extLst>
        </c:ser>
        <c:ser>
          <c:idx val="2"/>
          <c:order val="2"/>
          <c:tx>
            <c:strRef>
              <c:f>'7.4'!$D$2</c:f>
              <c:strCache>
                <c:ptCount val="1"/>
                <c:pt idx="0">
                  <c:v>NZ new LCV scrappage</c:v>
                </c:pt>
              </c:strCache>
            </c:strRef>
          </c:tx>
          <c:spPr>
            <a:ln w="25400">
              <a:solidFill>
                <a:srgbClr val="333333"/>
              </a:solidFill>
              <a:prstDash val="solid"/>
            </a:ln>
          </c:spPr>
          <c:marker>
            <c:symbol val="none"/>
          </c:marker>
          <c:cat>
            <c:numRef>
              <c:f>'7.4'!$A$3:$A$51</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cat>
          <c:val>
            <c:numRef>
              <c:f>'7.4'!$D$3:$D$51</c:f>
              <c:numCache>
                <c:formatCode>0.0%</c:formatCode>
                <c:ptCount val="49"/>
                <c:pt idx="0">
                  <c:v>7.4086836999999999E-3</c:v>
                </c:pt>
                <c:pt idx="1">
                  <c:v>6.2111800999999998E-3</c:v>
                </c:pt>
                <c:pt idx="2">
                  <c:v>3.5778174999999998E-3</c:v>
                </c:pt>
                <c:pt idx="3">
                  <c:v>1.0126582300000001E-2</c:v>
                </c:pt>
                <c:pt idx="4">
                  <c:v>1.00864553E-2</c:v>
                </c:pt>
                <c:pt idx="5">
                  <c:v>2.10526316E-2</c:v>
                </c:pt>
                <c:pt idx="6">
                  <c:v>1.6344725099999999E-2</c:v>
                </c:pt>
                <c:pt idx="7">
                  <c:v>1.4326647600000001E-2</c:v>
                </c:pt>
                <c:pt idx="8">
                  <c:v>8.6206896999999998E-3</c:v>
                </c:pt>
                <c:pt idx="9">
                  <c:v>6.2959076999999997E-3</c:v>
                </c:pt>
                <c:pt idx="10">
                  <c:v>1.18721461E-2</c:v>
                </c:pt>
                <c:pt idx="11">
                  <c:v>2.8191072800000001E-2</c:v>
                </c:pt>
                <c:pt idx="12">
                  <c:v>2.6946107800000001E-2</c:v>
                </c:pt>
                <c:pt idx="13">
                  <c:v>3.2773109199999997E-2</c:v>
                </c:pt>
                <c:pt idx="14">
                  <c:v>5.4520358900000003E-2</c:v>
                </c:pt>
                <c:pt idx="15">
                  <c:v>5.0942079600000002E-2</c:v>
                </c:pt>
                <c:pt idx="16">
                  <c:v>6.4032015999999997E-2</c:v>
                </c:pt>
                <c:pt idx="17">
                  <c:v>6.8181818199999994E-2</c:v>
                </c:pt>
                <c:pt idx="18">
                  <c:v>6.8023255800000001E-2</c:v>
                </c:pt>
                <c:pt idx="19">
                  <c:v>7.80379041E-2</c:v>
                </c:pt>
                <c:pt idx="20">
                  <c:v>6.6693451200000003E-2</c:v>
                </c:pt>
                <c:pt idx="21">
                  <c:v>8.8497832200000001E-2</c:v>
                </c:pt>
                <c:pt idx="22">
                  <c:v>7.2588055100000007E-2</c:v>
                </c:pt>
                <c:pt idx="23">
                  <c:v>6.7478332599999996E-2</c:v>
                </c:pt>
                <c:pt idx="24">
                  <c:v>6.6216216199999997E-2</c:v>
                </c:pt>
                <c:pt idx="25">
                  <c:v>7.4880509799999995E-2</c:v>
                </c:pt>
                <c:pt idx="26">
                  <c:v>6.8582811600000002E-2</c:v>
                </c:pt>
                <c:pt idx="27">
                  <c:v>6.4039408899999997E-2</c:v>
                </c:pt>
                <c:pt idx="28">
                  <c:v>6.11193929E-2</c:v>
                </c:pt>
                <c:pt idx="29">
                  <c:v>5.5008685600000003E-2</c:v>
                </c:pt>
                <c:pt idx="30">
                  <c:v>4.86091196E-2</c:v>
                </c:pt>
                <c:pt idx="31">
                  <c:v>4.5121818000000001E-2</c:v>
                </c:pt>
                <c:pt idx="32">
                  <c:v>4.1881443300000001E-2</c:v>
                </c:pt>
                <c:pt idx="33">
                  <c:v>3.82133152E-2</c:v>
                </c:pt>
                <c:pt idx="34">
                  <c:v>3.5408675100000002E-2</c:v>
                </c:pt>
                <c:pt idx="35">
                  <c:v>3.42421501E-2</c:v>
                </c:pt>
                <c:pt idx="36">
                  <c:v>2.9608564699999999E-2</c:v>
                </c:pt>
                <c:pt idx="37">
                  <c:v>2.6684563800000002E-2</c:v>
                </c:pt>
                <c:pt idx="38">
                  <c:v>2.6043050799999998E-2</c:v>
                </c:pt>
                <c:pt idx="39">
                  <c:v>2.11811612E-2</c:v>
                </c:pt>
                <c:pt idx="40">
                  <c:v>2.0816567399999999E-2</c:v>
                </c:pt>
                <c:pt idx="41">
                  <c:v>1.9734192500000001E-2</c:v>
                </c:pt>
                <c:pt idx="42">
                  <c:v>1.7110635799999999E-2</c:v>
                </c:pt>
                <c:pt idx="43">
                  <c:v>1.3853466300000001E-2</c:v>
                </c:pt>
                <c:pt idx="44">
                  <c:v>1.34330561E-2</c:v>
                </c:pt>
                <c:pt idx="45">
                  <c:v>1.3214516900000001E-2</c:v>
                </c:pt>
                <c:pt idx="46">
                  <c:v>1.2386378199999999E-2</c:v>
                </c:pt>
                <c:pt idx="47">
                  <c:v>1.0543462199999999E-2</c:v>
                </c:pt>
                <c:pt idx="48">
                  <c:v>1.3698980899999999E-2</c:v>
                </c:pt>
              </c:numCache>
            </c:numRef>
          </c:val>
          <c:smooth val="1"/>
          <c:extLst>
            <c:ext xmlns:c16="http://schemas.microsoft.com/office/drawing/2014/chart" uri="{C3380CC4-5D6E-409C-BE32-E72D297353CC}">
              <c16:uniqueId val="{00000002-A993-42D0-A332-6ABF8A945ADC}"/>
            </c:ext>
          </c:extLst>
        </c:ser>
        <c:ser>
          <c:idx val="3"/>
          <c:order val="3"/>
          <c:tx>
            <c:strRef>
              <c:f>'7.4'!$E$2</c:f>
              <c:strCache>
                <c:ptCount val="1"/>
                <c:pt idx="0">
                  <c:v>NZ Used LCV scrappage</c:v>
                </c:pt>
              </c:strCache>
            </c:strRef>
          </c:tx>
          <c:spPr>
            <a:ln w="25400">
              <a:solidFill>
                <a:srgbClr val="C0C0C0"/>
              </a:solidFill>
              <a:prstDash val="solid"/>
            </a:ln>
          </c:spPr>
          <c:marker>
            <c:symbol val="none"/>
          </c:marker>
          <c:cat>
            <c:numRef>
              <c:f>'7.4'!$A$3:$A$51</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cat>
          <c:val>
            <c:numRef>
              <c:f>'7.4'!$E$3:$E$51</c:f>
              <c:numCache>
                <c:formatCode>0.0%</c:formatCode>
                <c:ptCount val="49"/>
                <c:pt idx="0">
                  <c:v>1.59066808E-2</c:v>
                </c:pt>
                <c:pt idx="1">
                  <c:v>0</c:v>
                </c:pt>
                <c:pt idx="2">
                  <c:v>0</c:v>
                </c:pt>
                <c:pt idx="3">
                  <c:v>0</c:v>
                </c:pt>
                <c:pt idx="4">
                  <c:v>0</c:v>
                </c:pt>
                <c:pt idx="5">
                  <c:v>0</c:v>
                </c:pt>
                <c:pt idx="6">
                  <c:v>1.8181818200000002E-2</c:v>
                </c:pt>
                <c:pt idx="7">
                  <c:v>1.5873015899999999E-2</c:v>
                </c:pt>
                <c:pt idx="8">
                  <c:v>2.1978022E-2</c:v>
                </c:pt>
                <c:pt idx="9">
                  <c:v>9.0090090000000001E-3</c:v>
                </c:pt>
                <c:pt idx="10">
                  <c:v>1.4814814799999999E-2</c:v>
                </c:pt>
                <c:pt idx="11">
                  <c:v>1.8604651199999999E-2</c:v>
                </c:pt>
                <c:pt idx="12">
                  <c:v>5.9259259299999999E-2</c:v>
                </c:pt>
                <c:pt idx="13">
                  <c:v>2.82485876E-2</c:v>
                </c:pt>
                <c:pt idx="14">
                  <c:v>4.8780487800000001E-2</c:v>
                </c:pt>
                <c:pt idx="15">
                  <c:v>6.0344827599999998E-2</c:v>
                </c:pt>
                <c:pt idx="16">
                  <c:v>4.57746479E-2</c:v>
                </c:pt>
                <c:pt idx="17">
                  <c:v>7.9414838000000001E-2</c:v>
                </c:pt>
                <c:pt idx="18">
                  <c:v>7.5140449400000003E-2</c:v>
                </c:pt>
                <c:pt idx="19">
                  <c:v>0.1005747126</c:v>
                </c:pt>
                <c:pt idx="20">
                  <c:v>8.7221095299999996E-2</c:v>
                </c:pt>
                <c:pt idx="21">
                  <c:v>7.7586206899999996E-2</c:v>
                </c:pt>
                <c:pt idx="22">
                  <c:v>7.8961456099999994E-2</c:v>
                </c:pt>
                <c:pt idx="23">
                  <c:v>8.5006877600000003E-2</c:v>
                </c:pt>
                <c:pt idx="24">
                  <c:v>7.0437566699999996E-2</c:v>
                </c:pt>
                <c:pt idx="25">
                  <c:v>6.02574637E-2</c:v>
                </c:pt>
                <c:pt idx="26">
                  <c:v>6.41672675E-2</c:v>
                </c:pt>
                <c:pt idx="27">
                  <c:v>6.3159991999999998E-2</c:v>
                </c:pt>
                <c:pt idx="28">
                  <c:v>6.8181818199999994E-2</c:v>
                </c:pt>
                <c:pt idx="29">
                  <c:v>6.1892972800000001E-2</c:v>
                </c:pt>
                <c:pt idx="30">
                  <c:v>6.0046189399999998E-2</c:v>
                </c:pt>
                <c:pt idx="31">
                  <c:v>5.5370061200000001E-2</c:v>
                </c:pt>
                <c:pt idx="32">
                  <c:v>4.9281984299999998E-2</c:v>
                </c:pt>
                <c:pt idx="33">
                  <c:v>4.7355959000000003E-2</c:v>
                </c:pt>
                <c:pt idx="34">
                  <c:v>4.6577946799999999E-2</c:v>
                </c:pt>
                <c:pt idx="35">
                  <c:v>2.8346456700000001E-2</c:v>
                </c:pt>
                <c:pt idx="36">
                  <c:v>3.1488549599999999E-2</c:v>
                </c:pt>
                <c:pt idx="37">
                  <c:v>2.5725749400000001E-2</c:v>
                </c:pt>
                <c:pt idx="38">
                  <c:v>3.0258083700000001E-2</c:v>
                </c:pt>
                <c:pt idx="39">
                  <c:v>3.1329774900000003E-2</c:v>
                </c:pt>
                <c:pt idx="40">
                  <c:v>3.6262438899999999E-2</c:v>
                </c:pt>
                <c:pt idx="41">
                  <c:v>3.1946308700000002E-2</c:v>
                </c:pt>
                <c:pt idx="42">
                  <c:v>2.2090059499999998E-2</c:v>
                </c:pt>
                <c:pt idx="43">
                  <c:v>4.9907578600000002E-2</c:v>
                </c:pt>
                <c:pt idx="44">
                  <c:v>5.1282051299999999E-2</c:v>
                </c:pt>
                <c:pt idx="45">
                  <c:v>3.0103480700000001E-2</c:v>
                </c:pt>
                <c:pt idx="46">
                  <c:v>3.3783783800000002E-2</c:v>
                </c:pt>
                <c:pt idx="47">
                  <c:v>2.0440251600000001E-2</c:v>
                </c:pt>
                <c:pt idx="48">
                  <c:v>7.2463768100000006E-2</c:v>
                </c:pt>
              </c:numCache>
            </c:numRef>
          </c:val>
          <c:smooth val="1"/>
          <c:extLst>
            <c:ext xmlns:c16="http://schemas.microsoft.com/office/drawing/2014/chart" uri="{C3380CC4-5D6E-409C-BE32-E72D297353CC}">
              <c16:uniqueId val="{00000003-A993-42D0-A332-6ABF8A945ADC}"/>
            </c:ext>
          </c:extLst>
        </c:ser>
        <c:ser>
          <c:idx val="4"/>
          <c:order val="4"/>
          <c:tx>
            <c:strRef>
              <c:f>'7.4'!$F$2</c:f>
              <c:strCache>
                <c:ptCount val="1"/>
                <c:pt idx="0">
                  <c:v>Mcycle scrappage</c:v>
                </c:pt>
              </c:strCache>
            </c:strRef>
          </c:tx>
          <c:spPr>
            <a:ln w="25400">
              <a:solidFill>
                <a:srgbClr val="434646"/>
              </a:solidFill>
              <a:prstDash val="solid"/>
            </a:ln>
          </c:spPr>
          <c:marker>
            <c:symbol val="none"/>
          </c:marker>
          <c:cat>
            <c:numRef>
              <c:f>'7.4'!$A$3:$A$51</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cat>
          <c:val>
            <c:numRef>
              <c:f>'7.4'!$F$3:$F$51</c:f>
              <c:numCache>
                <c:formatCode>0.0%</c:formatCode>
                <c:ptCount val="49"/>
                <c:pt idx="0">
                  <c:v>6.6235134999999999E-3</c:v>
                </c:pt>
                <c:pt idx="1">
                  <c:v>0</c:v>
                </c:pt>
                <c:pt idx="2">
                  <c:v>1.09090909E-2</c:v>
                </c:pt>
                <c:pt idx="3">
                  <c:v>9.5759234000000002E-3</c:v>
                </c:pt>
                <c:pt idx="4">
                  <c:v>4.5351473999999999E-3</c:v>
                </c:pt>
                <c:pt idx="5">
                  <c:v>5.6956875999999998E-3</c:v>
                </c:pt>
                <c:pt idx="6">
                  <c:v>5.6818182E-3</c:v>
                </c:pt>
                <c:pt idx="7">
                  <c:v>5.7859208999999998E-3</c:v>
                </c:pt>
                <c:pt idx="8">
                  <c:v>3.6407766999999999E-3</c:v>
                </c:pt>
                <c:pt idx="9">
                  <c:v>1.3966479999999999E-3</c:v>
                </c:pt>
                <c:pt idx="10">
                  <c:v>1.2210012000000001E-3</c:v>
                </c:pt>
                <c:pt idx="11">
                  <c:v>1.32061629E-2</c:v>
                </c:pt>
                <c:pt idx="12">
                  <c:v>2.05655527E-2</c:v>
                </c:pt>
                <c:pt idx="13">
                  <c:v>1.7116524000000001E-2</c:v>
                </c:pt>
                <c:pt idx="14">
                  <c:v>2.0169160700000001E-2</c:v>
                </c:pt>
                <c:pt idx="15">
                  <c:v>2.49632893E-2</c:v>
                </c:pt>
                <c:pt idx="16">
                  <c:v>2.3977432999999999E-2</c:v>
                </c:pt>
                <c:pt idx="17">
                  <c:v>3.2276330700000001E-2</c:v>
                </c:pt>
                <c:pt idx="18">
                  <c:v>3.1821797899999997E-2</c:v>
                </c:pt>
                <c:pt idx="19">
                  <c:v>3.2409215200000001E-2</c:v>
                </c:pt>
                <c:pt idx="20">
                  <c:v>3.3567525399999999E-2</c:v>
                </c:pt>
                <c:pt idx="21">
                  <c:v>3.8620689700000002E-2</c:v>
                </c:pt>
                <c:pt idx="22">
                  <c:v>4.3059777100000002E-2</c:v>
                </c:pt>
                <c:pt idx="23">
                  <c:v>3.8968166800000002E-2</c:v>
                </c:pt>
                <c:pt idx="24">
                  <c:v>4.5325778999999997E-2</c:v>
                </c:pt>
                <c:pt idx="25">
                  <c:v>5.4559625899999999E-2</c:v>
                </c:pt>
                <c:pt idx="26">
                  <c:v>5.06410256E-2</c:v>
                </c:pt>
                <c:pt idx="27">
                  <c:v>4.15934388E-2</c:v>
                </c:pt>
                <c:pt idx="28">
                  <c:v>4.0389972099999998E-2</c:v>
                </c:pt>
                <c:pt idx="29">
                  <c:v>4.2194092799999999E-2</c:v>
                </c:pt>
                <c:pt idx="30">
                  <c:v>4.5624787200000003E-2</c:v>
                </c:pt>
                <c:pt idx="31">
                  <c:v>4.0952047599999999E-2</c:v>
                </c:pt>
                <c:pt idx="32">
                  <c:v>4.5305318499999997E-2</c:v>
                </c:pt>
                <c:pt idx="33">
                  <c:v>4.2747641500000003E-2</c:v>
                </c:pt>
                <c:pt idx="34">
                  <c:v>4.6080508499999999E-2</c:v>
                </c:pt>
                <c:pt idx="35">
                  <c:v>4.0844111600000003E-2</c:v>
                </c:pt>
                <c:pt idx="36">
                  <c:v>4.5488441499999997E-2</c:v>
                </c:pt>
                <c:pt idx="37">
                  <c:v>4.6538187000000002E-2</c:v>
                </c:pt>
                <c:pt idx="38">
                  <c:v>5.5712669700000002E-2</c:v>
                </c:pt>
                <c:pt idx="39">
                  <c:v>4.7201092299999997E-2</c:v>
                </c:pt>
                <c:pt idx="40">
                  <c:v>5.0782322300000002E-2</c:v>
                </c:pt>
                <c:pt idx="41">
                  <c:v>5.24460115E-2</c:v>
                </c:pt>
                <c:pt idx="42">
                  <c:v>6.0354583199999999E-2</c:v>
                </c:pt>
                <c:pt idx="43">
                  <c:v>7.5818181799999995E-2</c:v>
                </c:pt>
                <c:pt idx="44">
                  <c:v>6.80915453E-2</c:v>
                </c:pt>
                <c:pt idx="45">
                  <c:v>6.0293658200000003E-2</c:v>
                </c:pt>
                <c:pt idx="46">
                  <c:v>5.6722388899999997E-2</c:v>
                </c:pt>
                <c:pt idx="47">
                  <c:v>4.7233468299999998E-2</c:v>
                </c:pt>
                <c:pt idx="48">
                  <c:v>5.1101107200000002E-2</c:v>
                </c:pt>
              </c:numCache>
            </c:numRef>
          </c:val>
          <c:smooth val="1"/>
          <c:extLst>
            <c:ext xmlns:c16="http://schemas.microsoft.com/office/drawing/2014/chart" uri="{C3380CC4-5D6E-409C-BE32-E72D297353CC}">
              <c16:uniqueId val="{00000004-A993-42D0-A332-6ABF8A945ADC}"/>
            </c:ext>
          </c:extLst>
        </c:ser>
        <c:ser>
          <c:idx val="5"/>
          <c:order val="5"/>
          <c:tx>
            <c:strRef>
              <c:f>'7.4'!$G$2</c:f>
              <c:strCache>
                <c:ptCount val="1"/>
                <c:pt idx="0">
                  <c:v>Truck scrappage</c:v>
                </c:pt>
              </c:strCache>
            </c:strRef>
          </c:tx>
          <c:spPr>
            <a:ln w="25400">
              <a:solidFill>
                <a:srgbClr val="FF6600"/>
              </a:solidFill>
              <a:prstDash val="solid"/>
            </a:ln>
          </c:spPr>
          <c:marker>
            <c:symbol val="none"/>
          </c:marker>
          <c:cat>
            <c:numRef>
              <c:f>'7.4'!$A$3:$A$51</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cat>
          <c:val>
            <c:numRef>
              <c:f>'7.4'!$G$3:$G$51</c:f>
              <c:numCache>
                <c:formatCode>0.0%</c:formatCode>
                <c:ptCount val="49"/>
                <c:pt idx="0">
                  <c:v>1.3621418499999999E-2</c:v>
                </c:pt>
                <c:pt idx="1">
                  <c:v>3.3653846199999997E-2</c:v>
                </c:pt>
                <c:pt idx="2">
                  <c:v>2.2556390999999999E-2</c:v>
                </c:pt>
                <c:pt idx="3">
                  <c:v>2.3715415E-2</c:v>
                </c:pt>
                <c:pt idx="4">
                  <c:v>3.0075187999999999E-2</c:v>
                </c:pt>
                <c:pt idx="5">
                  <c:v>2.2364217299999999E-2</c:v>
                </c:pt>
                <c:pt idx="6">
                  <c:v>1.9480519500000001E-2</c:v>
                </c:pt>
                <c:pt idx="7">
                  <c:v>3.1784841100000003E-2</c:v>
                </c:pt>
                <c:pt idx="8">
                  <c:v>1.9313304699999999E-2</c:v>
                </c:pt>
                <c:pt idx="9">
                  <c:v>4.6875E-2</c:v>
                </c:pt>
                <c:pt idx="10">
                  <c:v>3.1111111100000002E-2</c:v>
                </c:pt>
                <c:pt idx="11">
                  <c:v>2.89855072E-2</c:v>
                </c:pt>
                <c:pt idx="12">
                  <c:v>4.5317220499999998E-2</c:v>
                </c:pt>
                <c:pt idx="13">
                  <c:v>6.2659846500000005E-2</c:v>
                </c:pt>
                <c:pt idx="14">
                  <c:v>5.4166666699999998E-2</c:v>
                </c:pt>
                <c:pt idx="15">
                  <c:v>3.97505846E-2</c:v>
                </c:pt>
                <c:pt idx="16">
                  <c:v>4.5258620700000002E-2</c:v>
                </c:pt>
                <c:pt idx="17">
                  <c:v>4.8551611600000003E-2</c:v>
                </c:pt>
                <c:pt idx="18">
                  <c:v>4.2984590400000001E-2</c:v>
                </c:pt>
                <c:pt idx="19">
                  <c:v>4.3572200200000001E-2</c:v>
                </c:pt>
                <c:pt idx="20">
                  <c:v>3.9131864500000002E-2</c:v>
                </c:pt>
                <c:pt idx="21">
                  <c:v>4.4050343200000001E-2</c:v>
                </c:pt>
                <c:pt idx="22">
                  <c:v>3.5893918599999998E-2</c:v>
                </c:pt>
                <c:pt idx="23">
                  <c:v>3.4534913E-2</c:v>
                </c:pt>
                <c:pt idx="24">
                  <c:v>3.7798251800000002E-2</c:v>
                </c:pt>
                <c:pt idx="25">
                  <c:v>3.6530756499999997E-2</c:v>
                </c:pt>
                <c:pt idx="26">
                  <c:v>3.65937073E-2</c:v>
                </c:pt>
                <c:pt idx="27">
                  <c:v>3.02827505E-2</c:v>
                </c:pt>
                <c:pt idx="28">
                  <c:v>3.1375703900000003E-2</c:v>
                </c:pt>
                <c:pt idx="29">
                  <c:v>2.7623318399999999E-2</c:v>
                </c:pt>
                <c:pt idx="30">
                  <c:v>3.3583125200000001E-2</c:v>
                </c:pt>
                <c:pt idx="31">
                  <c:v>3.25093126E-2</c:v>
                </c:pt>
                <c:pt idx="32">
                  <c:v>3.2642812299999997E-2</c:v>
                </c:pt>
                <c:pt idx="33">
                  <c:v>2.8148682800000002E-2</c:v>
                </c:pt>
                <c:pt idx="34">
                  <c:v>2.3060796599999999E-2</c:v>
                </c:pt>
                <c:pt idx="35">
                  <c:v>1.7967145800000001E-2</c:v>
                </c:pt>
                <c:pt idx="36">
                  <c:v>2.1154241099999999E-2</c:v>
                </c:pt>
                <c:pt idx="37">
                  <c:v>1.76531672E-2</c:v>
                </c:pt>
                <c:pt idx="38">
                  <c:v>2.0477815699999999E-2</c:v>
                </c:pt>
                <c:pt idx="39">
                  <c:v>1.6943231400000001E-2</c:v>
                </c:pt>
                <c:pt idx="40">
                  <c:v>1.3511012399999999E-2</c:v>
                </c:pt>
                <c:pt idx="41">
                  <c:v>1.43699337E-2</c:v>
                </c:pt>
                <c:pt idx="42">
                  <c:v>1.16234018E-2</c:v>
                </c:pt>
                <c:pt idx="43">
                  <c:v>1.55390094E-2</c:v>
                </c:pt>
                <c:pt idx="44">
                  <c:v>1.02452654E-2</c:v>
                </c:pt>
                <c:pt idx="45">
                  <c:v>1.06593951E-2</c:v>
                </c:pt>
                <c:pt idx="46">
                  <c:v>6.4711830000000001E-3</c:v>
                </c:pt>
                <c:pt idx="47">
                  <c:v>6.5925009999999997E-3</c:v>
                </c:pt>
                <c:pt idx="48">
                  <c:v>6.7674260999999996E-3</c:v>
                </c:pt>
              </c:numCache>
            </c:numRef>
          </c:val>
          <c:smooth val="0"/>
          <c:extLst>
            <c:ext xmlns:c16="http://schemas.microsoft.com/office/drawing/2014/chart" uri="{C3380CC4-5D6E-409C-BE32-E72D297353CC}">
              <c16:uniqueId val="{00000005-A993-42D0-A332-6ABF8A945ADC}"/>
            </c:ext>
          </c:extLst>
        </c:ser>
        <c:ser>
          <c:idx val="6"/>
          <c:order val="6"/>
          <c:tx>
            <c:strRef>
              <c:f>'7.4'!$H$2</c:f>
              <c:strCache>
                <c:ptCount val="1"/>
                <c:pt idx="0">
                  <c:v>Bus scrappage</c:v>
                </c:pt>
              </c:strCache>
            </c:strRef>
          </c:tx>
          <c:spPr>
            <a:ln w="25400">
              <a:solidFill>
                <a:srgbClr val="005E5C"/>
              </a:solidFill>
              <a:prstDash val="solid"/>
            </a:ln>
          </c:spPr>
          <c:marker>
            <c:symbol val="none"/>
          </c:marker>
          <c:cat>
            <c:numRef>
              <c:f>'7.4'!$A$3:$A$51</c:f>
              <c:numCache>
                <c:formatCode>General</c:formatCode>
                <c:ptCount val="49"/>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numCache>
            </c:numRef>
          </c:cat>
          <c:val>
            <c:numRef>
              <c:f>'7.4'!$H$3:$H$51</c:f>
              <c:numCache>
                <c:formatCode>0.0%</c:formatCode>
                <c:ptCount val="49"/>
                <c:pt idx="0">
                  <c:v>0.11842105260000001</c:v>
                </c:pt>
                <c:pt idx="1">
                  <c:v>0.1685393258</c:v>
                </c:pt>
                <c:pt idx="2">
                  <c:v>0.1722222222</c:v>
                </c:pt>
                <c:pt idx="3">
                  <c:v>0.13725490200000001</c:v>
                </c:pt>
                <c:pt idx="4">
                  <c:v>0.1136363636</c:v>
                </c:pt>
                <c:pt idx="5">
                  <c:v>0.22480620160000001</c:v>
                </c:pt>
                <c:pt idx="6">
                  <c:v>9.1397849500000003E-2</c:v>
                </c:pt>
                <c:pt idx="7">
                  <c:v>0.1102362205</c:v>
                </c:pt>
                <c:pt idx="8">
                  <c:v>0.14018691589999999</c:v>
                </c:pt>
                <c:pt idx="9">
                  <c:v>0.1010638298</c:v>
                </c:pt>
                <c:pt idx="10">
                  <c:v>0.13157894740000001</c:v>
                </c:pt>
                <c:pt idx="11">
                  <c:v>0.1313559322</c:v>
                </c:pt>
                <c:pt idx="12">
                  <c:v>0.15584415579999999</c:v>
                </c:pt>
                <c:pt idx="13">
                  <c:v>7.7519379799999996E-2</c:v>
                </c:pt>
                <c:pt idx="14">
                  <c:v>0.12455516010000001</c:v>
                </c:pt>
                <c:pt idx="15">
                  <c:v>0.12861736330000001</c:v>
                </c:pt>
                <c:pt idx="16">
                  <c:v>0.1103603604</c:v>
                </c:pt>
                <c:pt idx="17">
                  <c:v>0.15283842789999999</c:v>
                </c:pt>
                <c:pt idx="18">
                  <c:v>9.9783080299999993E-2</c:v>
                </c:pt>
                <c:pt idx="19">
                  <c:v>7.6109936599999997E-2</c:v>
                </c:pt>
                <c:pt idx="20">
                  <c:v>8.45986985E-2</c:v>
                </c:pt>
                <c:pt idx="21">
                  <c:v>8.3044982700000006E-2</c:v>
                </c:pt>
                <c:pt idx="22">
                  <c:v>9.7560975600000002E-2</c:v>
                </c:pt>
                <c:pt idx="23">
                  <c:v>8.5877862599999993E-2</c:v>
                </c:pt>
                <c:pt idx="24">
                  <c:v>0.1171328671</c:v>
                </c:pt>
                <c:pt idx="25">
                  <c:v>6.3311688300000002E-2</c:v>
                </c:pt>
                <c:pt idx="26">
                  <c:v>9.2417061600000003E-2</c:v>
                </c:pt>
                <c:pt idx="27">
                  <c:v>9.3457943900000007E-2</c:v>
                </c:pt>
                <c:pt idx="28">
                  <c:v>0.11051930760000001</c:v>
                </c:pt>
                <c:pt idx="29">
                  <c:v>0.1018237082</c:v>
                </c:pt>
                <c:pt idx="30">
                  <c:v>0.11423841060000001</c:v>
                </c:pt>
                <c:pt idx="31">
                  <c:v>0.1106796117</c:v>
                </c:pt>
                <c:pt idx="32">
                  <c:v>0.1205007825</c:v>
                </c:pt>
                <c:pt idx="33">
                  <c:v>0.13912009510000001</c:v>
                </c:pt>
                <c:pt idx="34">
                  <c:v>0.15982721380000001</c:v>
                </c:pt>
                <c:pt idx="35">
                  <c:v>0.1146560319</c:v>
                </c:pt>
                <c:pt idx="36">
                  <c:v>0.13944223110000001</c:v>
                </c:pt>
                <c:pt idx="37">
                  <c:v>0.13409090909999999</c:v>
                </c:pt>
                <c:pt idx="38">
                  <c:v>0.1466666667</c:v>
                </c:pt>
                <c:pt idx="39">
                  <c:v>0.14356846470000001</c:v>
                </c:pt>
                <c:pt idx="40">
                  <c:v>0.15047021939999999</c:v>
                </c:pt>
                <c:pt idx="41">
                  <c:v>9.2399403899999996E-2</c:v>
                </c:pt>
                <c:pt idx="42">
                  <c:v>0.10308370040000001</c:v>
                </c:pt>
                <c:pt idx="43">
                  <c:v>0.1348875937</c:v>
                </c:pt>
                <c:pt idx="44">
                  <c:v>0.1406959153</c:v>
                </c:pt>
                <c:pt idx="45">
                  <c:v>9.1142490399999998E-2</c:v>
                </c:pt>
                <c:pt idx="46">
                  <c:v>0.1090991399</c:v>
                </c:pt>
                <c:pt idx="47">
                  <c:v>4.36473639E-2</c:v>
                </c:pt>
                <c:pt idx="48">
                  <c:v>5.8094500399999999E-2</c:v>
                </c:pt>
              </c:numCache>
            </c:numRef>
          </c:val>
          <c:smooth val="0"/>
          <c:extLst>
            <c:ext xmlns:c16="http://schemas.microsoft.com/office/drawing/2014/chart" uri="{C3380CC4-5D6E-409C-BE32-E72D297353CC}">
              <c16:uniqueId val="{00000006-A993-42D0-A332-6ABF8A945ADC}"/>
            </c:ext>
          </c:extLst>
        </c:ser>
        <c:dLbls>
          <c:showLegendKey val="0"/>
          <c:showVal val="0"/>
          <c:showCatName val="0"/>
          <c:showSerName val="0"/>
          <c:showPercent val="0"/>
          <c:showBubbleSize val="0"/>
        </c:dLbls>
        <c:smooth val="0"/>
        <c:axId val="167487744"/>
        <c:axId val="167506304"/>
      </c:lineChart>
      <c:catAx>
        <c:axId val="16748774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NZ"/>
                  <a:t>Year of Manufacture</a:t>
                </a:r>
              </a:p>
            </c:rich>
          </c:tx>
          <c:layout>
            <c:manualLayout>
              <c:xMode val="edge"/>
              <c:yMode val="edge"/>
              <c:x val="0.4442652668416448"/>
              <c:y val="0.9129374126741848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7506304"/>
        <c:crosses val="autoZero"/>
        <c:auto val="1"/>
        <c:lblAlgn val="ctr"/>
        <c:lblOffset val="100"/>
        <c:tickLblSkip val="4"/>
        <c:tickMarkSkip val="2"/>
        <c:noMultiLvlLbl val="0"/>
      </c:catAx>
      <c:valAx>
        <c:axId val="167506304"/>
        <c:scaling>
          <c:orientation val="minMax"/>
          <c:min val="0"/>
        </c:scaling>
        <c:delete val="0"/>
        <c:axPos val="l"/>
        <c:majorGridlines>
          <c:spPr>
            <a:ln w="3175">
              <a:solidFill>
                <a:srgbClr val="80808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NZ"/>
                  <a:t>Percentage scrapped</a:t>
                </a:r>
              </a:p>
            </c:rich>
          </c:tx>
          <c:layout>
            <c:manualLayout>
              <c:xMode val="edge"/>
              <c:yMode val="edge"/>
              <c:x val="8.2750656167979268E-3"/>
              <c:y val="0.298508246170721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67487744"/>
        <c:crosses val="autoZero"/>
        <c:crossBetween val="midCat"/>
      </c:valAx>
      <c:spPr>
        <a:solidFill>
          <a:srgbClr val="FFFFFF"/>
        </a:solidFill>
        <a:ln w="25400">
          <a:noFill/>
        </a:ln>
      </c:spPr>
    </c:plotArea>
    <c:legend>
      <c:legendPos val="r"/>
      <c:layout>
        <c:manualLayout>
          <c:xMode val="edge"/>
          <c:yMode val="edge"/>
          <c:x val="0.46888888888889152"/>
          <c:y val="0.11691542288557213"/>
          <c:w val="0.5244444444444446"/>
          <c:h val="0.15820388029385773"/>
        </c:manualLayout>
      </c:layout>
      <c:overlay val="0"/>
      <c:spPr>
        <a:no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8.1a : Diesel vehicles within the light fleet</a:t>
            </a:r>
          </a:p>
        </c:rich>
      </c:tx>
      <c:layout>
        <c:manualLayout>
          <c:xMode val="edge"/>
          <c:yMode val="edge"/>
          <c:x val="0.15152805555555571"/>
          <c:y val="1.4699537037037061E-2"/>
        </c:manualLayout>
      </c:layout>
      <c:overlay val="0"/>
      <c:spPr>
        <a:noFill/>
        <a:ln w="25400">
          <a:noFill/>
        </a:ln>
      </c:spPr>
    </c:title>
    <c:autoTitleDeleted val="0"/>
    <c:plotArea>
      <c:layout>
        <c:manualLayout>
          <c:layoutTarget val="inner"/>
          <c:xMode val="edge"/>
          <c:yMode val="edge"/>
          <c:x val="0.12603668836269241"/>
          <c:y val="9.9255703386351368E-2"/>
          <c:w val="0.84908926896971681"/>
          <c:h val="0.73201081247435829"/>
        </c:manualLayout>
      </c:layout>
      <c:barChart>
        <c:barDir val="col"/>
        <c:grouping val="stacked"/>
        <c:varyColors val="0"/>
        <c:ser>
          <c:idx val="0"/>
          <c:order val="0"/>
          <c:tx>
            <c:strRef>
              <c:f>'8.1a,b,c'!$Y$2</c:f>
              <c:strCache>
                <c:ptCount val="1"/>
                <c:pt idx="0">
                  <c:v>NZ new light diesel</c:v>
                </c:pt>
              </c:strCache>
            </c:strRef>
          </c:tx>
          <c:spPr>
            <a:solidFill>
              <a:srgbClr val="66B134"/>
            </a:solidFill>
            <a:ln w="25400">
              <a:noFill/>
            </a:ln>
          </c:spPr>
          <c:invertIfNegative val="0"/>
          <c:cat>
            <c:numRef>
              <c:f>'8.1a,b,c'!$A$3:$A$20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'8.1a,b,c'!$Y$3:$Y$20</c:f>
              <c:numCache>
                <c:formatCode>0.0%</c:formatCode>
                <c:ptCount val="18"/>
                <c:pt idx="0">
                  <c:v>4.2324331019124389E-2</c:v>
                </c:pt>
                <c:pt idx="1">
                  <c:v>4.5551752467607648E-2</c:v>
                </c:pt>
                <c:pt idx="2">
                  <c:v>4.8568495572012579E-2</c:v>
                </c:pt>
                <c:pt idx="3">
                  <c:v>5.1130723338925606E-2</c:v>
                </c:pt>
                <c:pt idx="4">
                  <c:v>5.4214255390326663E-2</c:v>
                </c:pt>
                <c:pt idx="5">
                  <c:v>5.8360211039852936E-2</c:v>
                </c:pt>
                <c:pt idx="6">
                  <c:v>6.3282761261528916E-2</c:v>
                </c:pt>
                <c:pt idx="7">
                  <c:v>6.920197644072297E-2</c:v>
                </c:pt>
                <c:pt idx="8">
                  <c:v>7.5938726038216595E-2</c:v>
                </c:pt>
                <c:pt idx="9">
                  <c:v>8.1282174046022199E-2</c:v>
                </c:pt>
                <c:pt idx="10">
                  <c:v>8.6767153834795455E-2</c:v>
                </c:pt>
                <c:pt idx="11">
                  <c:v>9.3552014243666146E-2</c:v>
                </c:pt>
                <c:pt idx="12">
                  <c:v>0.10092707114074453</c:v>
                </c:pt>
                <c:pt idx="13">
                  <c:v>0.10934904535470918</c:v>
                </c:pt>
                <c:pt idx="14">
                  <c:v>0.11728505337675647</c:v>
                </c:pt>
                <c:pt idx="15">
                  <c:v>0.12523788696926474</c:v>
                </c:pt>
                <c:pt idx="16">
                  <c:v>0.13357182054868563</c:v>
                </c:pt>
                <c:pt idx="17">
                  <c:v>0.14136696600716184</c:v>
                </c:pt>
              </c:numCache>
            </c:numRef>
          </c:val>
          <c:extLst>
            <c:ext xmlns:c16="http://schemas.microsoft.com/office/drawing/2014/chart" uri="{C3380CC4-5D6E-409C-BE32-E72D297353CC}">
              <c16:uniqueId val="{00000000-FEBB-4D98-A0AB-CA599389CFF8}"/>
            </c:ext>
          </c:extLst>
        </c:ser>
        <c:ser>
          <c:idx val="1"/>
          <c:order val="1"/>
          <c:tx>
            <c:strRef>
              <c:f>'8.1a,b,c'!$Z$2</c:f>
              <c:strCache>
                <c:ptCount val="1"/>
                <c:pt idx="0">
                  <c:v>Used light diesel</c:v>
                </c:pt>
              </c:strCache>
            </c:strRef>
          </c:tx>
          <c:spPr>
            <a:solidFill>
              <a:srgbClr val="434646"/>
            </a:solidFill>
            <a:ln w="25400">
              <a:noFill/>
            </a:ln>
          </c:spPr>
          <c:invertIfNegative val="0"/>
          <c:cat>
            <c:numRef>
              <c:f>'8.1a,b,c'!$A$3:$A$20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'8.1a,b,c'!$Z$3:$Z$20</c:f>
              <c:numCache>
                <c:formatCode>0.0%</c:formatCode>
                <c:ptCount val="18"/>
                <c:pt idx="0">
                  <c:v>7.5414138652927579E-2</c:v>
                </c:pt>
                <c:pt idx="1">
                  <c:v>7.6867411974811714E-2</c:v>
                </c:pt>
                <c:pt idx="2">
                  <c:v>7.9461676985040627E-2</c:v>
                </c:pt>
                <c:pt idx="3">
                  <c:v>8.3385070037543987E-2</c:v>
                </c:pt>
                <c:pt idx="4">
                  <c:v>8.5975575085037906E-2</c:v>
                </c:pt>
                <c:pt idx="5">
                  <c:v>8.7204436515300993E-2</c:v>
                </c:pt>
                <c:pt idx="6">
                  <c:v>8.5788323529217586E-2</c:v>
                </c:pt>
                <c:pt idx="7">
                  <c:v>8.3281526237056328E-2</c:v>
                </c:pt>
                <c:pt idx="8">
                  <c:v>7.9111485731106851E-2</c:v>
                </c:pt>
                <c:pt idx="9">
                  <c:v>7.5213224637914952E-2</c:v>
                </c:pt>
                <c:pt idx="10">
                  <c:v>7.0259447537312739E-2</c:v>
                </c:pt>
                <c:pt idx="11">
                  <c:v>6.5176642312350125E-2</c:v>
                </c:pt>
                <c:pt idx="12">
                  <c:v>6.0786107043623999E-2</c:v>
                </c:pt>
                <c:pt idx="13">
                  <c:v>5.6945696271735416E-2</c:v>
                </c:pt>
                <c:pt idx="14">
                  <c:v>5.2922695259720036E-2</c:v>
                </c:pt>
                <c:pt idx="15">
                  <c:v>4.9122959168875269E-2</c:v>
                </c:pt>
                <c:pt idx="16">
                  <c:v>4.6007127109284632E-2</c:v>
                </c:pt>
                <c:pt idx="17">
                  <c:v>4.3788693509979014E-2</c:v>
                </c:pt>
              </c:numCache>
            </c:numRef>
          </c:val>
          <c:extLst>
            <c:ext xmlns:c16="http://schemas.microsoft.com/office/drawing/2014/chart" uri="{C3380CC4-5D6E-409C-BE32-E72D297353CC}">
              <c16:uniqueId val="{00000001-FEBB-4D98-A0AB-CA599389CFF8}"/>
            </c:ext>
          </c:extLst>
        </c:ser>
        <c:dLbls>
          <c:showLegendKey val="0"/>
          <c:showVal val="0"/>
          <c:showCatName val="0"/>
          <c:showSerName val="0"/>
          <c:showPercent val="0"/>
          <c:showBubbleSize val="0"/>
        </c:dLbls>
        <c:gapWidth val="150"/>
        <c:overlap val="100"/>
        <c:axId val="163593216"/>
        <c:axId val="163607680"/>
      </c:barChart>
      <c:catAx>
        <c:axId val="16359321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0417083333334212"/>
              <c:y val="0.9256013888888896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607680"/>
        <c:crosses val="autoZero"/>
        <c:auto val="1"/>
        <c:lblAlgn val="ctr"/>
        <c:lblOffset val="100"/>
        <c:tickLblSkip val="2"/>
        <c:tickMarkSkip val="1"/>
        <c:noMultiLvlLbl val="0"/>
      </c:catAx>
      <c:valAx>
        <c:axId val="163607680"/>
        <c:scaling>
          <c:orientation val="minMax"/>
          <c:max val="0.25"/>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Diesel percentage</a:t>
                </a:r>
              </a:p>
            </c:rich>
          </c:tx>
          <c:layout>
            <c:manualLayout>
              <c:xMode val="edge"/>
              <c:yMode val="edge"/>
              <c:x val="1.0121666666666669E-2"/>
              <c:y val="0.3007699074074112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593216"/>
        <c:crosses val="autoZero"/>
        <c:crossBetween val="between"/>
        <c:majorUnit val="0.05"/>
      </c:valAx>
      <c:spPr>
        <a:solidFill>
          <a:srgbClr val="FFFFFF"/>
        </a:solidFill>
        <a:ln w="25400">
          <a:noFill/>
        </a:ln>
      </c:spPr>
    </c:plotArea>
    <c:legend>
      <c:legendPos val="r"/>
      <c:layout>
        <c:manualLayout>
          <c:xMode val="edge"/>
          <c:yMode val="edge"/>
          <c:x val="0.13390638888888889"/>
          <c:y val="0.12002407407407406"/>
          <c:w val="0.2770086111111113"/>
          <c:h val="0.14785694444444444"/>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8.1b : Diesel vehicles within the truck fleet</a:t>
            </a:r>
          </a:p>
        </c:rich>
      </c:tx>
      <c:layout>
        <c:manualLayout>
          <c:xMode val="edge"/>
          <c:yMode val="edge"/>
          <c:x val="0.15142611111111226"/>
          <c:y val="1.9270833333333449E-2"/>
        </c:manualLayout>
      </c:layout>
      <c:overlay val="0"/>
      <c:spPr>
        <a:noFill/>
        <a:ln w="25400">
          <a:noFill/>
        </a:ln>
      </c:spPr>
    </c:title>
    <c:autoTitleDeleted val="0"/>
    <c:plotArea>
      <c:layout>
        <c:manualLayout>
          <c:layoutTarget val="inner"/>
          <c:xMode val="edge"/>
          <c:yMode val="edge"/>
          <c:x val="0.15474222222583744"/>
          <c:y val="0.12617268518518518"/>
          <c:w val="0.80698900838203291"/>
          <c:h val="0.72273287037038025"/>
        </c:manualLayout>
      </c:layout>
      <c:barChart>
        <c:barDir val="col"/>
        <c:grouping val="stacked"/>
        <c:varyColors val="0"/>
        <c:ser>
          <c:idx val="0"/>
          <c:order val="0"/>
          <c:tx>
            <c:strRef>
              <c:f>'8.1a,b,c'!$K$2</c:f>
              <c:strCache>
                <c:ptCount val="1"/>
                <c:pt idx="0">
                  <c:v> Petrol truck new</c:v>
                </c:pt>
              </c:strCache>
            </c:strRef>
          </c:tx>
          <c:spPr>
            <a:solidFill>
              <a:srgbClr val="434646"/>
            </a:solidFill>
            <a:ln w="25400">
              <a:noFill/>
            </a:ln>
          </c:spPr>
          <c:invertIfNegative val="0"/>
          <c:cat>
            <c:numRef>
              <c:f>'8.1a,b,c'!$A$3:$A$20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'8.1a,b,c'!$K$3:$K$17</c:f>
              <c:numCache>
                <c:formatCode>General</c:formatCode>
                <c:ptCount val="15"/>
                <c:pt idx="0">
                  <c:v>6354</c:v>
                </c:pt>
                <c:pt idx="1">
                  <c:v>5911</c:v>
                </c:pt>
                <c:pt idx="2">
                  <c:v>5465</c:v>
                </c:pt>
                <c:pt idx="3">
                  <c:v>5074</c:v>
                </c:pt>
                <c:pt idx="4">
                  <c:v>4740</c:v>
                </c:pt>
                <c:pt idx="5">
                  <c:v>4363</c:v>
                </c:pt>
                <c:pt idx="6">
                  <c:v>4065</c:v>
                </c:pt>
                <c:pt idx="7">
                  <c:v>3775</c:v>
                </c:pt>
                <c:pt idx="8">
                  <c:v>3504</c:v>
                </c:pt>
                <c:pt idx="9">
                  <c:v>3268</c:v>
                </c:pt>
                <c:pt idx="10">
                  <c:v>3026</c:v>
                </c:pt>
                <c:pt idx="11">
                  <c:v>2852</c:v>
                </c:pt>
                <c:pt idx="12">
                  <c:v>2694</c:v>
                </c:pt>
                <c:pt idx="13">
                  <c:v>2639</c:v>
                </c:pt>
                <c:pt idx="14">
                  <c:v>2555</c:v>
                </c:pt>
              </c:numCache>
            </c:numRef>
          </c:val>
          <c:extLst>
            <c:ext xmlns:c16="http://schemas.microsoft.com/office/drawing/2014/chart" uri="{C3380CC4-5D6E-409C-BE32-E72D297353CC}">
              <c16:uniqueId val="{00000000-E725-43FD-836F-E2B67FF8B385}"/>
            </c:ext>
          </c:extLst>
        </c:ser>
        <c:ser>
          <c:idx val="3"/>
          <c:order val="1"/>
          <c:tx>
            <c:strRef>
              <c:f>'8.1a,b,c'!$L$2</c:f>
              <c:strCache>
                <c:ptCount val="1"/>
                <c:pt idx="0">
                  <c:v> Petrol truck used</c:v>
                </c:pt>
              </c:strCache>
            </c:strRef>
          </c:tx>
          <c:invertIfNegative val="0"/>
          <c:cat>
            <c:numRef>
              <c:f>'8.1a,b,c'!$A$3:$A$20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'8.1a,b,c'!$L$3:$L$19</c:f>
              <c:numCache>
                <c:formatCode>General</c:formatCode>
                <c:ptCount val="17"/>
                <c:pt idx="0">
                  <c:v>384</c:v>
                </c:pt>
                <c:pt idx="1">
                  <c:v>409</c:v>
                </c:pt>
                <c:pt idx="2">
                  <c:v>431</c:v>
                </c:pt>
                <c:pt idx="3">
                  <c:v>444</c:v>
                </c:pt>
                <c:pt idx="4">
                  <c:v>478</c:v>
                </c:pt>
                <c:pt idx="5">
                  <c:v>526</c:v>
                </c:pt>
                <c:pt idx="6">
                  <c:v>543</c:v>
                </c:pt>
                <c:pt idx="7">
                  <c:v>574</c:v>
                </c:pt>
                <c:pt idx="8">
                  <c:v>608</c:v>
                </c:pt>
                <c:pt idx="9">
                  <c:v>623</c:v>
                </c:pt>
                <c:pt idx="10">
                  <c:v>633</c:v>
                </c:pt>
                <c:pt idx="11">
                  <c:v>632</c:v>
                </c:pt>
                <c:pt idx="12">
                  <c:v>642</c:v>
                </c:pt>
                <c:pt idx="13">
                  <c:v>647</c:v>
                </c:pt>
                <c:pt idx="14">
                  <c:v>660</c:v>
                </c:pt>
                <c:pt idx="15">
                  <c:v>672</c:v>
                </c:pt>
                <c:pt idx="16">
                  <c:v>697</c:v>
                </c:pt>
              </c:numCache>
            </c:numRef>
          </c:val>
          <c:extLst>
            <c:ext xmlns:c16="http://schemas.microsoft.com/office/drawing/2014/chart" uri="{C3380CC4-5D6E-409C-BE32-E72D297353CC}">
              <c16:uniqueId val="{00000001-E725-43FD-836F-E2B67FF8B385}"/>
            </c:ext>
          </c:extLst>
        </c:ser>
        <c:ser>
          <c:idx val="1"/>
          <c:order val="2"/>
          <c:tx>
            <c:strRef>
              <c:f>'8.1a,b,c'!$M$2</c:f>
              <c:strCache>
                <c:ptCount val="1"/>
                <c:pt idx="0">
                  <c:v>Diesel truck new</c:v>
                </c:pt>
              </c:strCache>
            </c:strRef>
          </c:tx>
          <c:spPr>
            <a:solidFill>
              <a:srgbClr val="66B134"/>
            </a:solidFill>
            <a:ln w="25400">
              <a:noFill/>
            </a:ln>
          </c:spPr>
          <c:invertIfNegative val="0"/>
          <c:cat>
            <c:numRef>
              <c:f>'8.1a,b,c'!$A$3:$A$20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'8.1a,b,c'!$M$3:$M$20</c:f>
              <c:numCache>
                <c:formatCode>General</c:formatCode>
                <c:ptCount val="18"/>
                <c:pt idx="0">
                  <c:v>64513</c:v>
                </c:pt>
                <c:pt idx="1">
                  <c:v>64954</c:v>
                </c:pt>
                <c:pt idx="2">
                  <c:v>65964</c:v>
                </c:pt>
                <c:pt idx="3">
                  <c:v>67403</c:v>
                </c:pt>
                <c:pt idx="4">
                  <c:v>69392</c:v>
                </c:pt>
                <c:pt idx="5">
                  <c:v>71541</c:v>
                </c:pt>
                <c:pt idx="6">
                  <c:v>72719</c:v>
                </c:pt>
                <c:pt idx="7">
                  <c:v>74090</c:v>
                </c:pt>
                <c:pt idx="8">
                  <c:v>75577</c:v>
                </c:pt>
                <c:pt idx="9">
                  <c:v>75338</c:v>
                </c:pt>
                <c:pt idx="10">
                  <c:v>74888</c:v>
                </c:pt>
                <c:pt idx="11">
                  <c:v>74966</c:v>
                </c:pt>
                <c:pt idx="12">
                  <c:v>75880</c:v>
                </c:pt>
                <c:pt idx="13">
                  <c:v>78000</c:v>
                </c:pt>
                <c:pt idx="14">
                  <c:v>81304</c:v>
                </c:pt>
                <c:pt idx="15">
                  <c:v>84390</c:v>
                </c:pt>
                <c:pt idx="16">
                  <c:v>87469</c:v>
                </c:pt>
                <c:pt idx="17">
                  <c:v>91322</c:v>
                </c:pt>
              </c:numCache>
            </c:numRef>
          </c:val>
          <c:extLst>
            <c:ext xmlns:c16="http://schemas.microsoft.com/office/drawing/2014/chart" uri="{C3380CC4-5D6E-409C-BE32-E72D297353CC}">
              <c16:uniqueId val="{00000002-E725-43FD-836F-E2B67FF8B385}"/>
            </c:ext>
          </c:extLst>
        </c:ser>
        <c:ser>
          <c:idx val="2"/>
          <c:order val="3"/>
          <c:tx>
            <c:strRef>
              <c:f>'8.1a,b,c'!$N$2</c:f>
              <c:strCache>
                <c:ptCount val="1"/>
                <c:pt idx="0">
                  <c:v>Diesel truck used</c:v>
                </c:pt>
              </c:strCache>
            </c:strRef>
          </c:tx>
          <c:spPr>
            <a:solidFill>
              <a:srgbClr val="B3D14C"/>
            </a:solidFill>
            <a:ln w="25400">
              <a:noFill/>
            </a:ln>
          </c:spPr>
          <c:invertIfNegative val="0"/>
          <c:cat>
            <c:numRef>
              <c:f>'8.1a,b,c'!$A$3:$A$20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'8.1a,b,c'!$N$3:$N$20</c:f>
              <c:numCache>
                <c:formatCode>General</c:formatCode>
                <c:ptCount val="18"/>
                <c:pt idx="0">
                  <c:v>24324</c:v>
                </c:pt>
                <c:pt idx="1">
                  <c:v>26490</c:v>
                </c:pt>
                <c:pt idx="2">
                  <c:v>29672</c:v>
                </c:pt>
                <c:pt idx="3">
                  <c:v>33744</c:v>
                </c:pt>
                <c:pt idx="4">
                  <c:v>38912</c:v>
                </c:pt>
                <c:pt idx="5">
                  <c:v>43129</c:v>
                </c:pt>
                <c:pt idx="6">
                  <c:v>46708</c:v>
                </c:pt>
                <c:pt idx="7">
                  <c:v>49984</c:v>
                </c:pt>
                <c:pt idx="8">
                  <c:v>51089</c:v>
                </c:pt>
                <c:pt idx="9">
                  <c:v>50658</c:v>
                </c:pt>
                <c:pt idx="10">
                  <c:v>49946</c:v>
                </c:pt>
                <c:pt idx="11">
                  <c:v>48790</c:v>
                </c:pt>
                <c:pt idx="12">
                  <c:v>48005</c:v>
                </c:pt>
                <c:pt idx="13">
                  <c:v>47881</c:v>
                </c:pt>
                <c:pt idx="14">
                  <c:v>48158</c:v>
                </c:pt>
                <c:pt idx="15">
                  <c:v>48591</c:v>
                </c:pt>
                <c:pt idx="16">
                  <c:v>49041</c:v>
                </c:pt>
                <c:pt idx="17">
                  <c:v>49737</c:v>
                </c:pt>
              </c:numCache>
            </c:numRef>
          </c:val>
          <c:extLst>
            <c:ext xmlns:c16="http://schemas.microsoft.com/office/drawing/2014/chart" uri="{C3380CC4-5D6E-409C-BE32-E72D297353CC}">
              <c16:uniqueId val="{00000003-E725-43FD-836F-E2B67FF8B385}"/>
            </c:ext>
          </c:extLst>
        </c:ser>
        <c:dLbls>
          <c:showLegendKey val="0"/>
          <c:showVal val="0"/>
          <c:showCatName val="0"/>
          <c:showSerName val="0"/>
          <c:showPercent val="0"/>
          <c:showBubbleSize val="0"/>
        </c:dLbls>
        <c:gapWidth val="150"/>
        <c:overlap val="100"/>
        <c:axId val="167582336"/>
        <c:axId val="167596800"/>
      </c:barChart>
      <c:catAx>
        <c:axId val="16758233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0786555555555568"/>
              <c:y val="0.9317083333333430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596800"/>
        <c:crosses val="autoZero"/>
        <c:auto val="1"/>
        <c:lblAlgn val="ctr"/>
        <c:lblOffset val="100"/>
        <c:tickLblSkip val="2"/>
        <c:tickMarkSkip val="1"/>
        <c:noMultiLvlLbl val="0"/>
      </c:catAx>
      <c:valAx>
        <c:axId val="167596800"/>
        <c:scaling>
          <c:orientation val="minMax"/>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3.0269444444444441E-3"/>
              <c:y val="0.3710226851851922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582336"/>
        <c:crosses val="autoZero"/>
        <c:crossBetween val="between"/>
        <c:majorUnit val="20000"/>
      </c:valAx>
      <c:spPr>
        <a:solidFill>
          <a:srgbClr val="FFFFFF"/>
        </a:solidFill>
        <a:ln w="25400">
          <a:noFill/>
        </a:ln>
      </c:spPr>
    </c:plotArea>
    <c:legend>
      <c:legendPos val="r"/>
      <c:layout>
        <c:manualLayout>
          <c:xMode val="edge"/>
          <c:yMode val="edge"/>
          <c:x val="0.15610777777777779"/>
          <c:y val="0.10237083333333331"/>
          <c:w val="0.26062611111111111"/>
          <c:h val="0.17397222222222244"/>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8.1c : Diesel vehicles within the bus fleet</a:t>
            </a:r>
          </a:p>
        </c:rich>
      </c:tx>
      <c:layout>
        <c:manualLayout>
          <c:xMode val="edge"/>
          <c:yMode val="edge"/>
          <c:x val="0.15895527777778051"/>
          <c:y val="8.659722222222414E-3"/>
        </c:manualLayout>
      </c:layout>
      <c:overlay val="0"/>
      <c:spPr>
        <a:noFill/>
        <a:ln w="25400">
          <a:noFill/>
        </a:ln>
      </c:spPr>
    </c:title>
    <c:autoTitleDeleted val="0"/>
    <c:plotArea>
      <c:layout>
        <c:manualLayout>
          <c:layoutTarget val="inner"/>
          <c:xMode val="edge"/>
          <c:yMode val="edge"/>
          <c:x val="0.14026425243698493"/>
          <c:y val="0.12839537132371537"/>
          <c:w val="0.82178350251314491"/>
          <c:h val="0.72722407407408596"/>
        </c:manualLayout>
      </c:layout>
      <c:barChart>
        <c:barDir val="col"/>
        <c:grouping val="stacked"/>
        <c:varyColors val="0"/>
        <c:ser>
          <c:idx val="3"/>
          <c:order val="0"/>
          <c:tx>
            <c:strRef>
              <c:f>'8.1a,b,c'!$S$2</c:f>
              <c:strCache>
                <c:ptCount val="1"/>
                <c:pt idx="0">
                  <c:v>Electric bus</c:v>
                </c:pt>
              </c:strCache>
            </c:strRef>
          </c:tx>
          <c:spPr>
            <a:solidFill>
              <a:srgbClr val="1B782E"/>
            </a:solidFill>
            <a:ln w="25400">
              <a:noFill/>
            </a:ln>
          </c:spPr>
          <c:invertIfNegative val="0"/>
          <c:cat>
            <c:numRef>
              <c:f>'8.1a,b,c'!$A$3:$A$20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'8.1a,b,c'!$S$3:$S$19</c:f>
              <c:numCache>
                <c:formatCode>General</c:formatCode>
                <c:ptCount val="17"/>
                <c:pt idx="0">
                  <c:v>70</c:v>
                </c:pt>
                <c:pt idx="1">
                  <c:v>70</c:v>
                </c:pt>
                <c:pt idx="2">
                  <c:v>69</c:v>
                </c:pt>
                <c:pt idx="3">
                  <c:v>73</c:v>
                </c:pt>
                <c:pt idx="4">
                  <c:v>73</c:v>
                </c:pt>
                <c:pt idx="5">
                  <c:v>75</c:v>
                </c:pt>
                <c:pt idx="6">
                  <c:v>74</c:v>
                </c:pt>
                <c:pt idx="7">
                  <c:v>73</c:v>
                </c:pt>
                <c:pt idx="8">
                  <c:v>77</c:v>
                </c:pt>
                <c:pt idx="9">
                  <c:v>77</c:v>
                </c:pt>
                <c:pt idx="10">
                  <c:v>77</c:v>
                </c:pt>
                <c:pt idx="11">
                  <c:v>76</c:v>
                </c:pt>
                <c:pt idx="12">
                  <c:v>73</c:v>
                </c:pt>
                <c:pt idx="13">
                  <c:v>73</c:v>
                </c:pt>
                <c:pt idx="14">
                  <c:v>73</c:v>
                </c:pt>
                <c:pt idx="15">
                  <c:v>72</c:v>
                </c:pt>
                <c:pt idx="16">
                  <c:v>72</c:v>
                </c:pt>
              </c:numCache>
            </c:numRef>
          </c:val>
          <c:extLst>
            <c:ext xmlns:c16="http://schemas.microsoft.com/office/drawing/2014/chart" uri="{C3380CC4-5D6E-409C-BE32-E72D297353CC}">
              <c16:uniqueId val="{00000000-25E8-45CD-9A6C-F6C5F1ED1CD1}"/>
            </c:ext>
          </c:extLst>
        </c:ser>
        <c:ser>
          <c:idx val="2"/>
          <c:order val="1"/>
          <c:tx>
            <c:strRef>
              <c:f>'8.1a,b,c'!$O$2</c:f>
              <c:strCache>
                <c:ptCount val="1"/>
                <c:pt idx="0">
                  <c:v>Petrol bus new</c:v>
                </c:pt>
              </c:strCache>
            </c:strRef>
          </c:tx>
          <c:spPr>
            <a:solidFill>
              <a:srgbClr val="BDC1C1"/>
            </a:solidFill>
            <a:ln w="25400">
              <a:noFill/>
            </a:ln>
          </c:spPr>
          <c:invertIfNegative val="0"/>
          <c:cat>
            <c:numRef>
              <c:f>'8.1a,b,c'!$A$3:$A$20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'8.1a,b,c'!$O$3:$O$19</c:f>
              <c:numCache>
                <c:formatCode>General</c:formatCode>
                <c:ptCount val="17"/>
                <c:pt idx="0">
                  <c:v>393</c:v>
                </c:pt>
                <c:pt idx="1">
                  <c:v>377</c:v>
                </c:pt>
                <c:pt idx="2">
                  <c:v>362</c:v>
                </c:pt>
                <c:pt idx="3">
                  <c:v>339</c:v>
                </c:pt>
                <c:pt idx="4">
                  <c:v>325</c:v>
                </c:pt>
                <c:pt idx="5">
                  <c:v>310</c:v>
                </c:pt>
                <c:pt idx="6">
                  <c:v>291</c:v>
                </c:pt>
                <c:pt idx="7">
                  <c:v>278</c:v>
                </c:pt>
                <c:pt idx="8">
                  <c:v>263</c:v>
                </c:pt>
                <c:pt idx="9">
                  <c:v>254</c:v>
                </c:pt>
                <c:pt idx="10">
                  <c:v>233</c:v>
                </c:pt>
                <c:pt idx="11">
                  <c:v>209</c:v>
                </c:pt>
                <c:pt idx="12">
                  <c:v>198</c:v>
                </c:pt>
                <c:pt idx="13">
                  <c:v>187</c:v>
                </c:pt>
                <c:pt idx="14">
                  <c:v>179</c:v>
                </c:pt>
                <c:pt idx="15">
                  <c:v>174</c:v>
                </c:pt>
                <c:pt idx="16">
                  <c:v>170</c:v>
                </c:pt>
              </c:numCache>
            </c:numRef>
          </c:val>
          <c:extLst>
            <c:ext xmlns:c16="http://schemas.microsoft.com/office/drawing/2014/chart" uri="{C3380CC4-5D6E-409C-BE32-E72D297353CC}">
              <c16:uniqueId val="{00000001-25E8-45CD-9A6C-F6C5F1ED1CD1}"/>
            </c:ext>
          </c:extLst>
        </c:ser>
        <c:ser>
          <c:idx val="4"/>
          <c:order val="2"/>
          <c:tx>
            <c:strRef>
              <c:f>'8.1a,b,c'!$P$2</c:f>
              <c:strCache>
                <c:ptCount val="1"/>
                <c:pt idx="0">
                  <c:v>Petrol bus used</c:v>
                </c:pt>
              </c:strCache>
            </c:strRef>
          </c:tx>
          <c:invertIfNegative val="0"/>
          <c:cat>
            <c:numRef>
              <c:f>'8.1a,b,c'!$A$3:$A$20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'8.1a,b,c'!$P$3:$P$19</c:f>
              <c:numCache>
                <c:formatCode>General</c:formatCode>
                <c:ptCount val="17"/>
                <c:pt idx="0">
                  <c:v>8</c:v>
                </c:pt>
                <c:pt idx="1">
                  <c:v>12</c:v>
                </c:pt>
                <c:pt idx="2">
                  <c:v>12</c:v>
                </c:pt>
                <c:pt idx="3">
                  <c:v>12</c:v>
                </c:pt>
                <c:pt idx="4">
                  <c:v>14</c:v>
                </c:pt>
                <c:pt idx="5">
                  <c:v>19</c:v>
                </c:pt>
                <c:pt idx="6">
                  <c:v>25</c:v>
                </c:pt>
                <c:pt idx="7">
                  <c:v>29</c:v>
                </c:pt>
                <c:pt idx="8">
                  <c:v>34</c:v>
                </c:pt>
                <c:pt idx="9">
                  <c:v>31</c:v>
                </c:pt>
                <c:pt idx="10">
                  <c:v>32</c:v>
                </c:pt>
                <c:pt idx="11">
                  <c:v>34</c:v>
                </c:pt>
                <c:pt idx="12">
                  <c:v>32</c:v>
                </c:pt>
                <c:pt idx="13">
                  <c:v>34</c:v>
                </c:pt>
                <c:pt idx="14">
                  <c:v>38</c:v>
                </c:pt>
                <c:pt idx="15">
                  <c:v>41</c:v>
                </c:pt>
                <c:pt idx="16">
                  <c:v>41</c:v>
                </c:pt>
              </c:numCache>
            </c:numRef>
          </c:val>
          <c:extLst>
            <c:ext xmlns:c16="http://schemas.microsoft.com/office/drawing/2014/chart" uri="{C3380CC4-5D6E-409C-BE32-E72D297353CC}">
              <c16:uniqueId val="{00000002-25E8-45CD-9A6C-F6C5F1ED1CD1}"/>
            </c:ext>
          </c:extLst>
        </c:ser>
        <c:ser>
          <c:idx val="0"/>
          <c:order val="3"/>
          <c:tx>
            <c:strRef>
              <c:f>'8.1a,b,c'!$Q$2</c:f>
              <c:strCache>
                <c:ptCount val="1"/>
                <c:pt idx="0">
                  <c:v>Diesel bus new</c:v>
                </c:pt>
              </c:strCache>
            </c:strRef>
          </c:tx>
          <c:spPr>
            <a:solidFill>
              <a:srgbClr val="66B134"/>
            </a:solidFill>
            <a:ln w="25400">
              <a:noFill/>
            </a:ln>
          </c:spPr>
          <c:invertIfNegative val="0"/>
          <c:cat>
            <c:numRef>
              <c:f>'8.1a,b,c'!$A$3:$A$20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'8.1a,b,c'!$Q$3:$Q$20</c:f>
              <c:numCache>
                <c:formatCode>General</c:formatCode>
                <c:ptCount val="18"/>
                <c:pt idx="0">
                  <c:v>3030</c:v>
                </c:pt>
                <c:pt idx="1">
                  <c:v>3164</c:v>
                </c:pt>
                <c:pt idx="2">
                  <c:v>3264</c:v>
                </c:pt>
                <c:pt idx="3">
                  <c:v>3416</c:v>
                </c:pt>
                <c:pt idx="4">
                  <c:v>3643</c:v>
                </c:pt>
                <c:pt idx="5">
                  <c:v>3797</c:v>
                </c:pt>
                <c:pt idx="6">
                  <c:v>3888</c:v>
                </c:pt>
                <c:pt idx="7">
                  <c:v>4013</c:v>
                </c:pt>
                <c:pt idx="8">
                  <c:v>4219</c:v>
                </c:pt>
                <c:pt idx="9">
                  <c:v>4530</c:v>
                </c:pt>
                <c:pt idx="10">
                  <c:v>4691</c:v>
                </c:pt>
                <c:pt idx="11">
                  <c:v>4874</c:v>
                </c:pt>
                <c:pt idx="12">
                  <c:v>5012</c:v>
                </c:pt>
                <c:pt idx="13">
                  <c:v>5243</c:v>
                </c:pt>
                <c:pt idx="14">
                  <c:v>5460</c:v>
                </c:pt>
                <c:pt idx="15">
                  <c:v>5705</c:v>
                </c:pt>
                <c:pt idx="16">
                  <c:v>6322</c:v>
                </c:pt>
                <c:pt idx="17">
                  <c:v>6869</c:v>
                </c:pt>
              </c:numCache>
            </c:numRef>
          </c:val>
          <c:extLst>
            <c:ext xmlns:c16="http://schemas.microsoft.com/office/drawing/2014/chart" uri="{C3380CC4-5D6E-409C-BE32-E72D297353CC}">
              <c16:uniqueId val="{00000003-25E8-45CD-9A6C-F6C5F1ED1CD1}"/>
            </c:ext>
          </c:extLst>
        </c:ser>
        <c:ser>
          <c:idx val="1"/>
          <c:order val="4"/>
          <c:tx>
            <c:strRef>
              <c:f>'8.1a,b,c'!$R$2</c:f>
              <c:strCache>
                <c:ptCount val="1"/>
                <c:pt idx="0">
                  <c:v>Diesel bus used</c:v>
                </c:pt>
              </c:strCache>
            </c:strRef>
          </c:tx>
          <c:spPr>
            <a:solidFill>
              <a:srgbClr val="434646"/>
            </a:solidFill>
            <a:ln w="25400">
              <a:noFill/>
            </a:ln>
          </c:spPr>
          <c:invertIfNegative val="0"/>
          <c:cat>
            <c:numRef>
              <c:f>'8.1a,b,c'!$A$3:$A$20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'8.1a,b,c'!$R$3:$R$20</c:f>
              <c:numCache>
                <c:formatCode>General</c:formatCode>
                <c:ptCount val="18"/>
                <c:pt idx="0">
                  <c:v>1139</c:v>
                </c:pt>
                <c:pt idx="1">
                  <c:v>1339</c:v>
                </c:pt>
                <c:pt idx="2">
                  <c:v>1710</c:v>
                </c:pt>
                <c:pt idx="3">
                  <c:v>2001</c:v>
                </c:pt>
                <c:pt idx="4">
                  <c:v>2262</c:v>
                </c:pt>
                <c:pt idx="5">
                  <c:v>2496</c:v>
                </c:pt>
                <c:pt idx="6">
                  <c:v>2725</c:v>
                </c:pt>
                <c:pt idx="7">
                  <c:v>3118</c:v>
                </c:pt>
                <c:pt idx="8">
                  <c:v>3423</c:v>
                </c:pt>
                <c:pt idx="9">
                  <c:v>3506</c:v>
                </c:pt>
                <c:pt idx="10">
                  <c:v>3517</c:v>
                </c:pt>
                <c:pt idx="11">
                  <c:v>3470</c:v>
                </c:pt>
                <c:pt idx="12">
                  <c:v>3482</c:v>
                </c:pt>
                <c:pt idx="13">
                  <c:v>3523</c:v>
                </c:pt>
                <c:pt idx="14">
                  <c:v>3539</c:v>
                </c:pt>
                <c:pt idx="15">
                  <c:v>3534</c:v>
                </c:pt>
                <c:pt idx="16">
                  <c:v>3549</c:v>
                </c:pt>
                <c:pt idx="17">
                  <c:v>3558</c:v>
                </c:pt>
              </c:numCache>
            </c:numRef>
          </c:val>
          <c:extLst>
            <c:ext xmlns:c16="http://schemas.microsoft.com/office/drawing/2014/chart" uri="{C3380CC4-5D6E-409C-BE32-E72D297353CC}">
              <c16:uniqueId val="{00000004-25E8-45CD-9A6C-F6C5F1ED1CD1}"/>
            </c:ext>
          </c:extLst>
        </c:ser>
        <c:dLbls>
          <c:showLegendKey val="0"/>
          <c:showVal val="0"/>
          <c:showCatName val="0"/>
          <c:showSerName val="0"/>
          <c:showPercent val="0"/>
          <c:showBubbleSize val="0"/>
        </c:dLbls>
        <c:gapWidth val="150"/>
        <c:overlap val="100"/>
        <c:axId val="163684352"/>
        <c:axId val="163686272"/>
      </c:barChart>
      <c:catAx>
        <c:axId val="16368435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0218361111111109"/>
              <c:y val="0.9319347222222219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686272"/>
        <c:crosses val="autoZero"/>
        <c:auto val="1"/>
        <c:lblAlgn val="ctr"/>
        <c:lblOffset val="100"/>
        <c:tickLblSkip val="2"/>
        <c:tickMarkSkip val="1"/>
        <c:noMultiLvlLbl val="0"/>
      </c:catAx>
      <c:valAx>
        <c:axId val="163686272"/>
        <c:scaling>
          <c:orientation val="minMax"/>
          <c:max val="12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0043333333333343E-2"/>
              <c:y val="0.4050115740740784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684352"/>
        <c:crosses val="autoZero"/>
        <c:crossBetween val="between"/>
        <c:majorUnit val="2000"/>
      </c:valAx>
      <c:spPr>
        <a:solidFill>
          <a:srgbClr val="FFFFFF"/>
        </a:solidFill>
        <a:ln w="25400">
          <a:noFill/>
        </a:ln>
      </c:spPr>
    </c:plotArea>
    <c:legend>
      <c:legendPos val="r"/>
      <c:layout>
        <c:manualLayout>
          <c:xMode val="edge"/>
          <c:yMode val="edge"/>
          <c:x val="0.14640972222222376"/>
          <c:y val="0.11075648148148244"/>
          <c:w val="0.22206138888888891"/>
          <c:h val="0.30590380747861734"/>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8.2a : Light fleet makeup by fuel type 2017</a:t>
            </a:r>
          </a:p>
        </c:rich>
      </c:tx>
      <c:layout>
        <c:manualLayout>
          <c:xMode val="edge"/>
          <c:yMode val="edge"/>
          <c:x val="0.11874666666666669"/>
          <c:y val="3.0863888888888889E-2"/>
        </c:manualLayout>
      </c:layout>
      <c:overlay val="0"/>
      <c:spPr>
        <a:noFill/>
        <a:ln w="25400">
          <a:noFill/>
        </a:ln>
      </c:spPr>
    </c:title>
    <c:autoTitleDeleted val="0"/>
    <c:plotArea>
      <c:layout>
        <c:manualLayout>
          <c:layoutTarget val="inner"/>
          <c:xMode val="edge"/>
          <c:yMode val="edge"/>
          <c:x val="0.31738555555556142"/>
          <c:y val="0.29806620370370807"/>
          <c:w val="0.38560435512002988"/>
          <c:h val="0.61728519098265056"/>
        </c:manualLayout>
      </c:layout>
      <c:pieChart>
        <c:varyColors val="1"/>
        <c:ser>
          <c:idx val="0"/>
          <c:order val="0"/>
          <c:spPr>
            <a:solidFill>
              <a:srgbClr val="202222"/>
            </a:solidFill>
            <a:ln w="12700">
              <a:solidFill>
                <a:srgbClr val="000000"/>
              </a:solidFill>
              <a:prstDash val="solid"/>
            </a:ln>
          </c:spPr>
          <c:dPt>
            <c:idx val="0"/>
            <c:bubble3D val="0"/>
            <c:spPr>
              <a:solidFill>
                <a:srgbClr val="66B134"/>
              </a:solidFill>
              <a:ln w="12700">
                <a:solidFill>
                  <a:srgbClr val="000000"/>
                </a:solidFill>
                <a:prstDash val="solid"/>
              </a:ln>
            </c:spPr>
            <c:extLst>
              <c:ext xmlns:c16="http://schemas.microsoft.com/office/drawing/2014/chart" uri="{C3380CC4-5D6E-409C-BE32-E72D297353CC}">
                <c16:uniqueId val="{00000000-C5F6-4E5D-987F-84412420BC14}"/>
              </c:ext>
            </c:extLst>
          </c:dPt>
          <c:dPt>
            <c:idx val="1"/>
            <c:bubble3D val="0"/>
            <c:spPr>
              <a:solidFill>
                <a:srgbClr val="434646"/>
              </a:solidFill>
              <a:ln w="12700">
                <a:solidFill>
                  <a:srgbClr val="000000"/>
                </a:solidFill>
                <a:prstDash val="solid"/>
              </a:ln>
            </c:spPr>
            <c:extLst>
              <c:ext xmlns:c16="http://schemas.microsoft.com/office/drawing/2014/chart" uri="{C3380CC4-5D6E-409C-BE32-E72D297353CC}">
                <c16:uniqueId val="{00000001-C5F6-4E5D-987F-84412420BC14}"/>
              </c:ext>
            </c:extLst>
          </c:dPt>
          <c:dPt>
            <c:idx val="2"/>
            <c:bubble3D val="0"/>
            <c:spPr>
              <a:solidFill>
                <a:srgbClr val="B3D14C"/>
              </a:solidFill>
              <a:ln w="12700">
                <a:solidFill>
                  <a:srgbClr val="000000"/>
                </a:solidFill>
                <a:prstDash val="solid"/>
              </a:ln>
            </c:spPr>
            <c:extLst>
              <c:ext xmlns:c16="http://schemas.microsoft.com/office/drawing/2014/chart" uri="{C3380CC4-5D6E-409C-BE32-E72D297353CC}">
                <c16:uniqueId val="{00000002-C5F6-4E5D-987F-84412420BC14}"/>
              </c:ext>
            </c:extLst>
          </c:dPt>
          <c:dPt>
            <c:idx val="3"/>
            <c:bubble3D val="0"/>
            <c:spPr>
              <a:solidFill>
                <a:srgbClr val="BDC1C1"/>
              </a:solidFill>
              <a:ln w="12700">
                <a:solidFill>
                  <a:srgbClr val="000000"/>
                </a:solidFill>
                <a:prstDash val="solid"/>
              </a:ln>
            </c:spPr>
            <c:extLst>
              <c:ext xmlns:c16="http://schemas.microsoft.com/office/drawing/2014/chart" uri="{C3380CC4-5D6E-409C-BE32-E72D297353CC}">
                <c16:uniqueId val="{00000003-C5F6-4E5D-987F-84412420BC14}"/>
              </c:ext>
            </c:extLst>
          </c:dPt>
          <c:dLbls>
            <c:dLbl>
              <c:idx val="0"/>
              <c:layout>
                <c:manualLayout>
                  <c:x val="3.453083333333333E-2"/>
                  <c:y val="-1.8202314814814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5F6-4E5D-987F-84412420BC14}"/>
                </c:ext>
              </c:extLst>
            </c:dLbl>
            <c:dLbl>
              <c:idx val="1"/>
              <c:layout>
                <c:manualLayout>
                  <c:x val="-4.9442757936510526E-2"/>
                  <c:y val="9.03670756646217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5F6-4E5D-987F-84412420BC14}"/>
                </c:ext>
              </c:extLst>
            </c:dLbl>
            <c:dLbl>
              <c:idx val="2"/>
              <c:layout>
                <c:manualLayout>
                  <c:x val="-0.11058861111111111"/>
                  <c:y val="4.63208333333334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F6-4E5D-987F-84412420BC14}"/>
                </c:ext>
              </c:extLst>
            </c:dLbl>
            <c:dLbl>
              <c:idx val="3"/>
              <c:layout>
                <c:manualLayout>
                  <c:x val="-6.1861111111111257E-3"/>
                  <c:y val="2.86129629629629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5F6-4E5D-987F-84412420BC14}"/>
                </c:ext>
              </c:extLst>
            </c:dLbl>
            <c:numFmt formatCode="0.0%"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'8.2a,b,c'!$M$3:$P$3</c:f>
              <c:strCache>
                <c:ptCount val="4"/>
                <c:pt idx="0">
                  <c:v>Light passenger petrol vehicles</c:v>
                </c:pt>
                <c:pt idx="1">
                  <c:v>Light passenger diesel vehicles</c:v>
                </c:pt>
                <c:pt idx="2">
                  <c:v>Light commercial petrol vehicles</c:v>
                </c:pt>
                <c:pt idx="3">
                  <c:v>Light commercial diesel vehicles</c:v>
                </c:pt>
              </c:strCache>
            </c:strRef>
          </c:cat>
          <c:val>
            <c:numRef>
              <c:f>'8.2a,b,c'!$M$20:$P$20</c:f>
              <c:numCache>
                <c:formatCode>General</c:formatCode>
                <c:ptCount val="4"/>
                <c:pt idx="0">
                  <c:v>3087681</c:v>
                </c:pt>
                <c:pt idx="1">
                  <c:v>288748</c:v>
                </c:pt>
                <c:pt idx="2">
                  <c:v>160118</c:v>
                </c:pt>
                <c:pt idx="3">
                  <c:v>449476</c:v>
                </c:pt>
              </c:numCache>
            </c:numRef>
          </c:val>
          <c:extLst>
            <c:ext xmlns:c16="http://schemas.microsoft.com/office/drawing/2014/chart" uri="{C3380CC4-5D6E-409C-BE32-E72D297353CC}">
              <c16:uniqueId val="{00000004-C5F6-4E5D-987F-84412420BC1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8.2b : Light fleet travel by fuel type 2017</a:t>
            </a:r>
          </a:p>
        </c:rich>
      </c:tx>
      <c:layout>
        <c:manualLayout>
          <c:xMode val="edge"/>
          <c:yMode val="edge"/>
          <c:x val="0.13160000000000002"/>
          <c:y val="1.9104629629629891E-2"/>
        </c:manualLayout>
      </c:layout>
      <c:overlay val="0"/>
      <c:spPr>
        <a:noFill/>
        <a:ln w="25400">
          <a:noFill/>
        </a:ln>
      </c:spPr>
    </c:title>
    <c:autoTitleDeleted val="0"/>
    <c:plotArea>
      <c:layout>
        <c:manualLayout>
          <c:layoutTarget val="inner"/>
          <c:xMode val="edge"/>
          <c:yMode val="edge"/>
          <c:x val="0.32849484126986883"/>
          <c:y val="0.25605998636673483"/>
          <c:w val="0.38876091269842256"/>
          <c:h val="0.66781015678254962"/>
        </c:manualLayout>
      </c:layout>
      <c:pieChart>
        <c:varyColors val="1"/>
        <c:ser>
          <c:idx val="0"/>
          <c:order val="0"/>
          <c:spPr>
            <a:solidFill>
              <a:srgbClr val="202222"/>
            </a:solidFill>
            <a:ln w="12700">
              <a:solidFill>
                <a:srgbClr val="000000"/>
              </a:solidFill>
              <a:prstDash val="solid"/>
            </a:ln>
          </c:spPr>
          <c:dPt>
            <c:idx val="0"/>
            <c:bubble3D val="0"/>
            <c:spPr>
              <a:solidFill>
                <a:srgbClr val="66B134"/>
              </a:solidFill>
              <a:ln w="12700">
                <a:solidFill>
                  <a:srgbClr val="000000"/>
                </a:solidFill>
                <a:prstDash val="solid"/>
              </a:ln>
            </c:spPr>
            <c:extLst>
              <c:ext xmlns:c16="http://schemas.microsoft.com/office/drawing/2014/chart" uri="{C3380CC4-5D6E-409C-BE32-E72D297353CC}">
                <c16:uniqueId val="{00000000-DFE1-49D7-B9E4-5FDADBFA5700}"/>
              </c:ext>
            </c:extLst>
          </c:dPt>
          <c:dPt>
            <c:idx val="1"/>
            <c:bubble3D val="0"/>
            <c:spPr>
              <a:solidFill>
                <a:srgbClr val="434646"/>
              </a:solidFill>
              <a:ln w="12700">
                <a:solidFill>
                  <a:srgbClr val="000000"/>
                </a:solidFill>
                <a:prstDash val="solid"/>
              </a:ln>
            </c:spPr>
            <c:extLst>
              <c:ext xmlns:c16="http://schemas.microsoft.com/office/drawing/2014/chart" uri="{C3380CC4-5D6E-409C-BE32-E72D297353CC}">
                <c16:uniqueId val="{00000001-DFE1-49D7-B9E4-5FDADBFA5700}"/>
              </c:ext>
            </c:extLst>
          </c:dPt>
          <c:dPt>
            <c:idx val="2"/>
            <c:bubble3D val="0"/>
            <c:spPr>
              <a:solidFill>
                <a:srgbClr val="B3D14C"/>
              </a:solidFill>
              <a:ln w="12700">
                <a:solidFill>
                  <a:srgbClr val="000000"/>
                </a:solidFill>
                <a:prstDash val="solid"/>
              </a:ln>
            </c:spPr>
            <c:extLst>
              <c:ext xmlns:c16="http://schemas.microsoft.com/office/drawing/2014/chart" uri="{C3380CC4-5D6E-409C-BE32-E72D297353CC}">
                <c16:uniqueId val="{00000002-DFE1-49D7-B9E4-5FDADBFA5700}"/>
              </c:ext>
            </c:extLst>
          </c:dPt>
          <c:dPt>
            <c:idx val="3"/>
            <c:bubble3D val="0"/>
            <c:spPr>
              <a:solidFill>
                <a:srgbClr val="BDC1C1"/>
              </a:solidFill>
              <a:ln w="12700">
                <a:solidFill>
                  <a:srgbClr val="000000"/>
                </a:solidFill>
                <a:prstDash val="solid"/>
              </a:ln>
            </c:spPr>
            <c:extLst>
              <c:ext xmlns:c16="http://schemas.microsoft.com/office/drawing/2014/chart" uri="{C3380CC4-5D6E-409C-BE32-E72D297353CC}">
                <c16:uniqueId val="{00000003-DFE1-49D7-B9E4-5FDADBFA5700}"/>
              </c:ext>
            </c:extLst>
          </c:dPt>
          <c:dLbls>
            <c:dLbl>
              <c:idx val="0"/>
              <c:layout>
                <c:manualLayout>
                  <c:x val="5.4672519841269883E-2"/>
                  <c:y val="-9.85507839127472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DFE1-49D7-B9E4-5FDADBFA5700}"/>
                </c:ext>
              </c:extLst>
            </c:dLbl>
            <c:dLbl>
              <c:idx val="1"/>
              <c:layout>
                <c:manualLayout>
                  <c:x val="-5.6502500000000011E-2"/>
                  <c:y val="0.17669120370370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FE1-49D7-B9E4-5FDADBFA5700}"/>
                </c:ext>
              </c:extLst>
            </c:dLbl>
            <c:dLbl>
              <c:idx val="2"/>
              <c:layout>
                <c:manualLayout>
                  <c:x val="-0.14063249999999999"/>
                  <c:y val="7.95879629629629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FE1-49D7-B9E4-5FDADBFA5700}"/>
                </c:ext>
              </c:extLst>
            </c:dLbl>
            <c:dLbl>
              <c:idx val="3"/>
              <c:layout>
                <c:manualLayout>
                  <c:x val="-8.2066666666666746E-2"/>
                  <c:y val="3.961481481481501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FE1-49D7-B9E4-5FDADBFA5700}"/>
                </c:ext>
              </c:extLst>
            </c:dLbl>
            <c:numFmt formatCode="0.0%"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'8.2a,b,c'!$B$3:$E$3</c:f>
              <c:strCache>
                <c:ptCount val="4"/>
                <c:pt idx="0">
                  <c:v>Light passenger petrol travel</c:v>
                </c:pt>
                <c:pt idx="1">
                  <c:v>Light passenger diesel travel</c:v>
                </c:pt>
                <c:pt idx="2">
                  <c:v>Light commercial petrol travel</c:v>
                </c:pt>
                <c:pt idx="3">
                  <c:v>Light commercial diesel travel</c:v>
                </c:pt>
              </c:strCache>
            </c:strRef>
          </c:cat>
          <c:val>
            <c:numRef>
              <c:f>'8.2a,b,c'!$B$20:$E$20</c:f>
              <c:numCache>
                <c:formatCode>0</c:formatCode>
                <c:ptCount val="4"/>
                <c:pt idx="0">
                  <c:v>31885.669123</c:v>
                </c:pt>
                <c:pt idx="1">
                  <c:v>3664.0055200000002</c:v>
                </c:pt>
                <c:pt idx="2">
                  <c:v>1580.1037819999999</c:v>
                </c:pt>
                <c:pt idx="3">
                  <c:v>7252.3605969999999</c:v>
                </c:pt>
              </c:numCache>
            </c:numRef>
          </c:val>
          <c:extLst>
            <c:ext xmlns:c16="http://schemas.microsoft.com/office/drawing/2014/chart" uri="{C3380CC4-5D6E-409C-BE32-E72D297353CC}">
              <c16:uniqueId val="{00000004-DFE1-49D7-B9E4-5FDADBFA5700}"/>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NZ" sz="900">
                <a:latin typeface="Arial" pitchFamily="34" charset="0"/>
                <a:cs typeface="Arial" pitchFamily="34" charset="0"/>
              </a:rPr>
              <a:t>Figure 8.2c</a:t>
            </a:r>
            <a:r>
              <a:rPr lang="en-NZ" sz="900" baseline="0">
                <a:latin typeface="Arial" pitchFamily="34" charset="0"/>
                <a:cs typeface="Arial" pitchFamily="34" charset="0"/>
              </a:rPr>
              <a:t> Annual travel per light vehicle</a:t>
            </a:r>
            <a:endParaRPr lang="en-NZ" sz="900">
              <a:latin typeface="Arial" pitchFamily="34" charset="0"/>
              <a:cs typeface="Arial" pitchFamily="34" charset="0"/>
            </a:endParaRPr>
          </a:p>
        </c:rich>
      </c:tx>
      <c:layout>
        <c:manualLayout>
          <c:xMode val="edge"/>
          <c:yMode val="edge"/>
          <c:x val="0.17534750000000004"/>
          <c:y val="2.3518518518518518E-2"/>
        </c:manualLayout>
      </c:layout>
      <c:overlay val="0"/>
    </c:title>
    <c:autoTitleDeleted val="0"/>
    <c:plotArea>
      <c:layout>
        <c:manualLayout>
          <c:layoutTarget val="inner"/>
          <c:xMode val="edge"/>
          <c:yMode val="edge"/>
          <c:x val="0.1530483333333377"/>
          <c:y val="0.12315981335666375"/>
          <c:w val="0.8163961111111111"/>
          <c:h val="0.70131335855745258"/>
        </c:manualLayout>
      </c:layout>
      <c:barChart>
        <c:barDir val="col"/>
        <c:grouping val="clustered"/>
        <c:varyColors val="0"/>
        <c:ser>
          <c:idx val="0"/>
          <c:order val="0"/>
          <c:tx>
            <c:strRef>
              <c:f>'8.2a,b,c'!$AA$3</c:f>
              <c:strCache>
                <c:ptCount val="1"/>
                <c:pt idx="0">
                  <c:v>Petrol</c:v>
                </c:pt>
              </c:strCache>
            </c:strRef>
          </c:tx>
          <c:spPr>
            <a:solidFill>
              <a:srgbClr val="66B134"/>
            </a:solidFill>
          </c:spPr>
          <c:invertIfNegative val="0"/>
          <c:cat>
            <c:numRef>
              <c:f>'8.2a,b,c'!$A$4:$A$20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'8.2a,b,c'!$AA$4:$AA$20</c:f>
              <c:numCache>
                <c:formatCode>0</c:formatCode>
                <c:ptCount val="17"/>
                <c:pt idx="0">
                  <c:v>12196.754278504575</c:v>
                </c:pt>
                <c:pt idx="1">
                  <c:v>12168.826866640567</c:v>
                </c:pt>
                <c:pt idx="2">
                  <c:v>11989.810446728987</c:v>
                </c:pt>
                <c:pt idx="3">
                  <c:v>11763.47933541517</c:v>
                </c:pt>
                <c:pt idx="4">
                  <c:v>11397.274743860082</c:v>
                </c:pt>
                <c:pt idx="5">
                  <c:v>11080.479968120169</c:v>
                </c:pt>
                <c:pt idx="6">
                  <c:v>11003.552562061521</c:v>
                </c:pt>
                <c:pt idx="7">
                  <c:v>10719.40066359115</c:v>
                </c:pt>
                <c:pt idx="8">
                  <c:v>10852.795767512982</c:v>
                </c:pt>
                <c:pt idx="9">
                  <c:v>10754.918902875286</c:v>
                </c:pt>
                <c:pt idx="10">
                  <c:v>10529.381623479252</c:v>
                </c:pt>
                <c:pt idx="11">
                  <c:v>10491.670123386764</c:v>
                </c:pt>
                <c:pt idx="12">
                  <c:v>10365.847872138562</c:v>
                </c:pt>
                <c:pt idx="13">
                  <c:v>10216.891483304355</c:v>
                </c:pt>
                <c:pt idx="14">
                  <c:v>10202.796506322273</c:v>
                </c:pt>
                <c:pt idx="15">
                  <c:v>10300.553522218199</c:v>
                </c:pt>
                <c:pt idx="16">
                  <c:v>10304.139173945185</c:v>
                </c:pt>
              </c:numCache>
            </c:numRef>
          </c:val>
          <c:extLst>
            <c:ext xmlns:c16="http://schemas.microsoft.com/office/drawing/2014/chart" uri="{C3380CC4-5D6E-409C-BE32-E72D297353CC}">
              <c16:uniqueId val="{00000000-4C5A-452A-9FAF-A9776401D44F}"/>
            </c:ext>
          </c:extLst>
        </c:ser>
        <c:ser>
          <c:idx val="1"/>
          <c:order val="1"/>
          <c:tx>
            <c:strRef>
              <c:f>'8.2a,b,c'!$AB$3</c:f>
              <c:strCache>
                <c:ptCount val="1"/>
                <c:pt idx="0">
                  <c:v>Diesel</c:v>
                </c:pt>
              </c:strCache>
            </c:strRef>
          </c:tx>
          <c:spPr>
            <a:solidFill>
              <a:srgbClr val="434646"/>
            </a:solidFill>
          </c:spPr>
          <c:invertIfNegative val="0"/>
          <c:cat>
            <c:numRef>
              <c:f>'8.2a,b,c'!$A$4:$A$20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'8.2a,b,c'!$AB$4:$AB$20</c:f>
              <c:numCache>
                <c:formatCode>0</c:formatCode>
                <c:ptCount val="17"/>
                <c:pt idx="0">
                  <c:v>16553.629612695582</c:v>
                </c:pt>
                <c:pt idx="1">
                  <c:v>16088.239441906098</c:v>
                </c:pt>
                <c:pt idx="2">
                  <c:v>15751.690705377616</c:v>
                </c:pt>
                <c:pt idx="3">
                  <c:v>15641.790433746562</c:v>
                </c:pt>
                <c:pt idx="4">
                  <c:v>15138.793821395389</c:v>
                </c:pt>
                <c:pt idx="5">
                  <c:v>14823.761041482825</c:v>
                </c:pt>
                <c:pt idx="6">
                  <c:v>14722.841566392613</c:v>
                </c:pt>
                <c:pt idx="7">
                  <c:v>14469.20543403173</c:v>
                </c:pt>
                <c:pt idx="8">
                  <c:v>14466.025260633331</c:v>
                </c:pt>
                <c:pt idx="9">
                  <c:v>14397.764298135306</c:v>
                </c:pt>
                <c:pt idx="10">
                  <c:v>14184.405807891511</c:v>
                </c:pt>
                <c:pt idx="11">
                  <c:v>14167.331753067883</c:v>
                </c:pt>
                <c:pt idx="12">
                  <c:v>14201.877920128114</c:v>
                </c:pt>
                <c:pt idx="13">
                  <c:v>14244.640957501688</c:v>
                </c:pt>
                <c:pt idx="14">
                  <c:v>14302.529586617113</c:v>
                </c:pt>
                <c:pt idx="15">
                  <c:v>14348.931762455773</c:v>
                </c:pt>
                <c:pt idx="16">
                  <c:v>14787.335709757472</c:v>
                </c:pt>
              </c:numCache>
            </c:numRef>
          </c:val>
          <c:extLst>
            <c:ext xmlns:c16="http://schemas.microsoft.com/office/drawing/2014/chart" uri="{C3380CC4-5D6E-409C-BE32-E72D297353CC}">
              <c16:uniqueId val="{00000001-4C5A-452A-9FAF-A9776401D44F}"/>
            </c:ext>
          </c:extLst>
        </c:ser>
        <c:dLbls>
          <c:showLegendKey val="0"/>
          <c:showVal val="0"/>
          <c:showCatName val="0"/>
          <c:showSerName val="0"/>
          <c:showPercent val="0"/>
          <c:showBubbleSize val="0"/>
        </c:dLbls>
        <c:gapWidth val="150"/>
        <c:axId val="168111104"/>
        <c:axId val="168116992"/>
      </c:barChart>
      <c:catAx>
        <c:axId val="168111104"/>
        <c:scaling>
          <c:orientation val="minMax"/>
        </c:scaling>
        <c:delete val="0"/>
        <c:axPos val="b"/>
        <c:numFmt formatCode="General" sourceLinked="1"/>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n-US"/>
          </a:p>
        </c:txPr>
        <c:crossAx val="168116992"/>
        <c:crosses val="autoZero"/>
        <c:auto val="1"/>
        <c:lblAlgn val="ctr"/>
        <c:lblOffset val="100"/>
        <c:tickLblSkip val="2"/>
        <c:noMultiLvlLbl val="0"/>
      </c:catAx>
      <c:valAx>
        <c:axId val="168116992"/>
        <c:scaling>
          <c:orientation val="minMax"/>
          <c:min val="8000"/>
        </c:scaling>
        <c:delete val="0"/>
        <c:axPos val="l"/>
        <c:majorGridlines>
          <c:spPr>
            <a:ln>
              <a:solidFill>
                <a:schemeClr val="bg1">
                  <a:lumMod val="75000"/>
                </a:schemeClr>
              </a:solidFill>
              <a:prstDash val="dash"/>
            </a:ln>
          </c:spPr>
        </c:majorGridlines>
        <c:title>
          <c:tx>
            <c:rich>
              <a:bodyPr rot="-5400000" vert="horz"/>
              <a:lstStyle/>
              <a:p>
                <a:pPr>
                  <a:defRPr sz="700">
                    <a:latin typeface="Arial" panose="020B0604020202020204" pitchFamily="34" charset="0"/>
                    <a:cs typeface="Arial" panose="020B0604020202020204" pitchFamily="34" charset="0"/>
                  </a:defRPr>
                </a:pPr>
                <a:r>
                  <a:rPr lang="en-NZ" sz="700" b="0">
                    <a:latin typeface="Arial" panose="020B0604020202020204" pitchFamily="34" charset="0"/>
                    <a:cs typeface="Arial" panose="020B0604020202020204" pitchFamily="34" charset="0"/>
                  </a:rPr>
                  <a:t>Travel per vehicle</a:t>
                </a:r>
              </a:p>
            </c:rich>
          </c:tx>
          <c:layout>
            <c:manualLayout>
              <c:xMode val="edge"/>
              <c:yMode val="edge"/>
              <c:x val="1.2556747986841683E-3"/>
              <c:y val="0.29114326618263631"/>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n-US"/>
          </a:p>
        </c:txPr>
        <c:crossAx val="168111104"/>
        <c:crosses val="autoZero"/>
        <c:crossBetween val="between"/>
        <c:majorUnit val="2000"/>
      </c:valAx>
      <c:spPr>
        <a:solidFill>
          <a:srgbClr val="FFFFFF"/>
        </a:solidFill>
      </c:spPr>
    </c:plotArea>
    <c:legend>
      <c:legendPos val="b"/>
      <c:layout>
        <c:manualLayout>
          <c:xMode val="edge"/>
          <c:yMode val="edge"/>
          <c:x val="0.39031138888889638"/>
          <c:y val="0.90744398148148153"/>
          <c:w val="0.21937722222222344"/>
          <c:h val="8.0796759259259568E-2"/>
        </c:manualLayout>
      </c:layout>
      <c:overlay val="0"/>
      <c:txPr>
        <a:bodyPr/>
        <a:lstStyle/>
        <a:p>
          <a:pPr>
            <a:defRPr sz="700">
              <a:latin typeface="Arial" panose="020B0604020202020204" pitchFamily="34" charset="0"/>
              <a:cs typeface="Arial" panose="020B0604020202020204" pitchFamily="34" charset="0"/>
            </a:defRPr>
          </a:pPr>
          <a:endParaRPr lang="en-US"/>
        </a:p>
      </c:txPr>
    </c:legend>
    <c:plotVisOnly val="1"/>
    <c:dispBlanksAs val="gap"/>
    <c:showDLblsOverMax val="0"/>
  </c:chart>
  <c:spPr>
    <a:solidFill>
      <a:srgbClr val="FFFFFF"/>
    </a:solidFill>
    <a:ln>
      <a:noFill/>
    </a:ln>
  </c:spPr>
  <c:printSettings>
    <c:headerFooter/>
    <c:pageMargins b="0.75000000000001465" l="0.70000000000000062" r="0.70000000000000062" t="0.75000000000001465" header="0.30000000000000032" footer="0.30000000000000032"/>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8.4a : Primary light vehicle fuel</a:t>
            </a:r>
          </a:p>
        </c:rich>
      </c:tx>
      <c:layout>
        <c:manualLayout>
          <c:xMode val="edge"/>
          <c:yMode val="edge"/>
          <c:x val="0.17150509305429823"/>
          <c:y val="2.6709956709956802E-2"/>
        </c:manualLayout>
      </c:layout>
      <c:overlay val="0"/>
      <c:spPr>
        <a:noFill/>
        <a:ln w="25400">
          <a:noFill/>
        </a:ln>
      </c:spPr>
    </c:title>
    <c:autoTitleDeleted val="0"/>
    <c:plotArea>
      <c:layout>
        <c:manualLayout>
          <c:layoutTarget val="inner"/>
          <c:xMode val="edge"/>
          <c:yMode val="edge"/>
          <c:x val="0.13354916666666691"/>
          <c:y val="0.12682314814814816"/>
          <c:w val="0.81780249999999988"/>
          <c:h val="0.72238425925925942"/>
        </c:manualLayout>
      </c:layout>
      <c:lineChart>
        <c:grouping val="standard"/>
        <c:varyColors val="0"/>
        <c:ser>
          <c:idx val="0"/>
          <c:order val="0"/>
          <c:tx>
            <c:strRef>
              <c:f>'8.4'!$K$6</c:f>
              <c:strCache>
                <c:ptCount val="1"/>
                <c:pt idx="0">
                  <c:v>CNG</c:v>
                </c:pt>
              </c:strCache>
            </c:strRef>
          </c:tx>
          <c:spPr>
            <a:ln w="25400">
              <a:solidFill>
                <a:srgbClr val="BDC1C0"/>
              </a:solidFill>
            </a:ln>
          </c:spPr>
          <c:marker>
            <c:symbol val="none"/>
          </c:marker>
          <c:cat>
            <c:numRef>
              <c:f>'8.4'!$A$7:$A$24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'8.4'!$K$7:$K$24</c:f>
              <c:numCache>
                <c:formatCode>General</c:formatCode>
                <c:ptCount val="18"/>
                <c:pt idx="0">
                  <c:v>257</c:v>
                </c:pt>
                <c:pt idx="1">
                  <c:v>208</c:v>
                </c:pt>
                <c:pt idx="2">
                  <c:v>171</c:v>
                </c:pt>
                <c:pt idx="3">
                  <c:v>140</c:v>
                </c:pt>
                <c:pt idx="4">
                  <c:v>107</c:v>
                </c:pt>
                <c:pt idx="5">
                  <c:v>86</c:v>
                </c:pt>
                <c:pt idx="6">
                  <c:v>70</c:v>
                </c:pt>
                <c:pt idx="7">
                  <c:v>53</c:v>
                </c:pt>
                <c:pt idx="8">
                  <c:v>48</c:v>
                </c:pt>
                <c:pt idx="9">
                  <c:v>43</c:v>
                </c:pt>
                <c:pt idx="10">
                  <c:v>40</c:v>
                </c:pt>
                <c:pt idx="11">
                  <c:v>37</c:v>
                </c:pt>
                <c:pt idx="12">
                  <c:v>35</c:v>
                </c:pt>
                <c:pt idx="13">
                  <c:v>35</c:v>
                </c:pt>
                <c:pt idx="14">
                  <c:v>31</c:v>
                </c:pt>
                <c:pt idx="15">
                  <c:v>29</c:v>
                </c:pt>
                <c:pt idx="16">
                  <c:v>27</c:v>
                </c:pt>
                <c:pt idx="17">
                  <c:v>28</c:v>
                </c:pt>
              </c:numCache>
            </c:numRef>
          </c:val>
          <c:smooth val="0"/>
          <c:extLst>
            <c:ext xmlns:c16="http://schemas.microsoft.com/office/drawing/2014/chart" uri="{C3380CC4-5D6E-409C-BE32-E72D297353CC}">
              <c16:uniqueId val="{00000000-3B8D-4F0E-9956-F4C547E06906}"/>
            </c:ext>
          </c:extLst>
        </c:ser>
        <c:ser>
          <c:idx val="1"/>
          <c:order val="1"/>
          <c:tx>
            <c:strRef>
              <c:f>'8.4'!$J$6</c:f>
              <c:strCache>
                <c:ptCount val="1"/>
                <c:pt idx="0">
                  <c:v>LPG</c:v>
                </c:pt>
              </c:strCache>
            </c:strRef>
          </c:tx>
          <c:spPr>
            <a:ln w="25400">
              <a:solidFill>
                <a:srgbClr val="434646"/>
              </a:solidFill>
            </a:ln>
          </c:spPr>
          <c:marker>
            <c:symbol val="none"/>
          </c:marker>
          <c:cat>
            <c:numRef>
              <c:f>'8.4'!$A$7:$A$24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'8.4'!$J$7:$J$24</c:f>
              <c:numCache>
                <c:formatCode>General</c:formatCode>
                <c:ptCount val="18"/>
                <c:pt idx="0">
                  <c:v>880</c:v>
                </c:pt>
                <c:pt idx="1">
                  <c:v>949</c:v>
                </c:pt>
                <c:pt idx="2">
                  <c:v>1015</c:v>
                </c:pt>
                <c:pt idx="3">
                  <c:v>1091</c:v>
                </c:pt>
                <c:pt idx="4">
                  <c:v>1100</c:v>
                </c:pt>
                <c:pt idx="5">
                  <c:v>1168</c:v>
                </c:pt>
                <c:pt idx="6">
                  <c:v>1311</c:v>
                </c:pt>
                <c:pt idx="7">
                  <c:v>1410</c:v>
                </c:pt>
                <c:pt idx="8">
                  <c:v>1438</c:v>
                </c:pt>
                <c:pt idx="9">
                  <c:v>1428</c:v>
                </c:pt>
                <c:pt idx="10">
                  <c:v>1390</c:v>
                </c:pt>
                <c:pt idx="11">
                  <c:v>1320</c:v>
                </c:pt>
                <c:pt idx="12">
                  <c:v>1311</c:v>
                </c:pt>
                <c:pt idx="13">
                  <c:v>1309</c:v>
                </c:pt>
                <c:pt idx="14">
                  <c:v>1345</c:v>
                </c:pt>
                <c:pt idx="15">
                  <c:v>1364</c:v>
                </c:pt>
                <c:pt idx="16">
                  <c:v>1309</c:v>
                </c:pt>
                <c:pt idx="17">
                  <c:v>1241</c:v>
                </c:pt>
              </c:numCache>
            </c:numRef>
          </c:val>
          <c:smooth val="0"/>
          <c:extLst>
            <c:ext xmlns:c16="http://schemas.microsoft.com/office/drawing/2014/chart" uri="{C3380CC4-5D6E-409C-BE32-E72D297353CC}">
              <c16:uniqueId val="{00000001-3B8D-4F0E-9956-F4C547E06906}"/>
            </c:ext>
          </c:extLst>
        </c:ser>
        <c:ser>
          <c:idx val="2"/>
          <c:order val="2"/>
          <c:tx>
            <c:strRef>
              <c:f>'8.4'!$N$6</c:f>
              <c:strCache>
                <c:ptCount val="1"/>
                <c:pt idx="0">
                  <c:v>Electric/Plugin</c:v>
                </c:pt>
              </c:strCache>
            </c:strRef>
          </c:tx>
          <c:spPr>
            <a:ln w="25400">
              <a:solidFill>
                <a:srgbClr val="0093D3"/>
              </a:solidFill>
            </a:ln>
          </c:spPr>
          <c:marker>
            <c:symbol val="none"/>
          </c:marker>
          <c:cat>
            <c:numRef>
              <c:f>'8.4'!$A$7:$A$24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'8.4'!$N$7:$N$24</c:f>
              <c:numCache>
                <c:formatCode>General</c:formatCode>
                <c:ptCount val="18"/>
                <c:pt idx="0">
                  <c:v>52</c:v>
                </c:pt>
                <c:pt idx="1">
                  <c:v>53</c:v>
                </c:pt>
                <c:pt idx="2">
                  <c:v>50</c:v>
                </c:pt>
                <c:pt idx="3">
                  <c:v>51</c:v>
                </c:pt>
                <c:pt idx="4">
                  <c:v>52</c:v>
                </c:pt>
                <c:pt idx="5">
                  <c:v>52</c:v>
                </c:pt>
                <c:pt idx="6">
                  <c:v>52</c:v>
                </c:pt>
                <c:pt idx="7">
                  <c:v>49</c:v>
                </c:pt>
                <c:pt idx="8">
                  <c:v>53</c:v>
                </c:pt>
                <c:pt idx="9">
                  <c:v>54</c:v>
                </c:pt>
                <c:pt idx="10">
                  <c:v>64</c:v>
                </c:pt>
                <c:pt idx="11">
                  <c:v>78</c:v>
                </c:pt>
                <c:pt idx="12">
                  <c:v>104</c:v>
                </c:pt>
                <c:pt idx="13">
                  <c:v>140</c:v>
                </c:pt>
                <c:pt idx="14">
                  <c:v>465</c:v>
                </c:pt>
                <c:pt idx="15">
                  <c:v>968</c:v>
                </c:pt>
                <c:pt idx="16">
                  <c:v>2466</c:v>
                </c:pt>
                <c:pt idx="17">
                  <c:v>6108</c:v>
                </c:pt>
              </c:numCache>
            </c:numRef>
          </c:val>
          <c:smooth val="0"/>
          <c:extLst>
            <c:ext xmlns:c16="http://schemas.microsoft.com/office/drawing/2014/chart" uri="{C3380CC4-5D6E-409C-BE32-E72D297353CC}">
              <c16:uniqueId val="{00000002-3B8D-4F0E-9956-F4C547E06906}"/>
            </c:ext>
          </c:extLst>
        </c:ser>
        <c:dLbls>
          <c:showLegendKey val="0"/>
          <c:showVal val="0"/>
          <c:showCatName val="0"/>
          <c:showSerName val="0"/>
          <c:showPercent val="0"/>
          <c:showBubbleSize val="0"/>
        </c:dLbls>
        <c:smooth val="0"/>
        <c:axId val="168031360"/>
        <c:axId val="168032896"/>
      </c:lineChart>
      <c:catAx>
        <c:axId val="16803136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032896"/>
        <c:crosses val="autoZero"/>
        <c:auto val="1"/>
        <c:lblAlgn val="ctr"/>
        <c:lblOffset val="100"/>
        <c:tickLblSkip val="2"/>
        <c:tickMarkSkip val="1"/>
        <c:noMultiLvlLbl val="0"/>
      </c:catAx>
      <c:valAx>
        <c:axId val="168032896"/>
        <c:scaling>
          <c:orientation val="minMax"/>
          <c:max val="7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3.4652777777778483E-3"/>
              <c:y val="0.4058467592592672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031360"/>
        <c:crosses val="autoZero"/>
        <c:crossBetween val="midCat"/>
      </c:valAx>
      <c:spPr>
        <a:solidFill>
          <a:srgbClr val="FFFFFF"/>
        </a:solidFill>
        <a:ln w="12700">
          <a:noFill/>
        </a:ln>
      </c:spPr>
    </c:plotArea>
    <c:legend>
      <c:legendPos val="b"/>
      <c:layout>
        <c:manualLayout>
          <c:xMode val="edge"/>
          <c:yMode val="edge"/>
          <c:x val="0.2665522222222223"/>
          <c:y val="0.92284537037038195"/>
          <c:w val="0.56419583333334977"/>
          <c:h val="5.8288168524388846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8.4b : Alternative light vehicle fuel</a:t>
            </a:r>
          </a:p>
        </c:rich>
      </c:tx>
      <c:layout>
        <c:manualLayout>
          <c:xMode val="edge"/>
          <c:yMode val="edge"/>
          <c:x val="0.17150509305429823"/>
          <c:y val="2.6709956709956802E-2"/>
        </c:manualLayout>
      </c:layout>
      <c:overlay val="0"/>
      <c:spPr>
        <a:noFill/>
        <a:ln w="25400">
          <a:noFill/>
        </a:ln>
      </c:spPr>
    </c:title>
    <c:autoTitleDeleted val="0"/>
    <c:plotArea>
      <c:layout>
        <c:manualLayout>
          <c:layoutTarget val="inner"/>
          <c:xMode val="edge"/>
          <c:yMode val="edge"/>
          <c:x val="0.1441325"/>
          <c:y val="0.15034185286813337"/>
          <c:w val="0.80721916666666649"/>
          <c:h val="0.68587858335890062"/>
        </c:manualLayout>
      </c:layout>
      <c:lineChart>
        <c:grouping val="standard"/>
        <c:varyColors val="0"/>
        <c:ser>
          <c:idx val="0"/>
          <c:order val="0"/>
          <c:tx>
            <c:strRef>
              <c:f>'8.4'!$H$28</c:f>
              <c:strCache>
                <c:ptCount val="1"/>
                <c:pt idx="0">
                  <c:v>c LPG</c:v>
                </c:pt>
              </c:strCache>
            </c:strRef>
          </c:tx>
          <c:spPr>
            <a:ln w="25400">
              <a:solidFill>
                <a:srgbClr val="BDC1C0"/>
              </a:solidFill>
            </a:ln>
          </c:spPr>
          <c:marker>
            <c:symbol val="none"/>
          </c:marker>
          <c:cat>
            <c:numRef>
              <c:f>'8.4'!$A$29:$A$46</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'8.4'!$H$29:$H$46</c:f>
              <c:numCache>
                <c:formatCode>General</c:formatCode>
                <c:ptCount val="18"/>
                <c:pt idx="0">
                  <c:v>12567</c:v>
                </c:pt>
                <c:pt idx="1">
                  <c:v>11252</c:v>
                </c:pt>
                <c:pt idx="2">
                  <c:v>10137</c:v>
                </c:pt>
                <c:pt idx="3">
                  <c:v>9178</c:v>
                </c:pt>
                <c:pt idx="4">
                  <c:v>8230</c:v>
                </c:pt>
                <c:pt idx="5">
                  <c:v>7393</c:v>
                </c:pt>
                <c:pt idx="6">
                  <c:v>6748</c:v>
                </c:pt>
                <c:pt idx="7">
                  <c:v>6170</c:v>
                </c:pt>
                <c:pt idx="8">
                  <c:v>5656</c:v>
                </c:pt>
                <c:pt idx="9">
                  <c:v>5255</c:v>
                </c:pt>
                <c:pt idx="10">
                  <c:v>4870</c:v>
                </c:pt>
                <c:pt idx="11">
                  <c:v>4508</c:v>
                </c:pt>
                <c:pt idx="12">
                  <c:v>4284</c:v>
                </c:pt>
                <c:pt idx="13">
                  <c:v>4101</c:v>
                </c:pt>
                <c:pt idx="14">
                  <c:v>3931</c:v>
                </c:pt>
                <c:pt idx="15">
                  <c:v>3784</c:v>
                </c:pt>
                <c:pt idx="16">
                  <c:v>3690</c:v>
                </c:pt>
                <c:pt idx="17">
                  <c:v>3567</c:v>
                </c:pt>
              </c:numCache>
            </c:numRef>
          </c:val>
          <c:smooth val="0"/>
          <c:extLst>
            <c:ext xmlns:c16="http://schemas.microsoft.com/office/drawing/2014/chart" uri="{C3380CC4-5D6E-409C-BE32-E72D297353CC}">
              <c16:uniqueId val="{00000000-3196-4C94-BBB6-06A6090BF77A}"/>
            </c:ext>
          </c:extLst>
        </c:ser>
        <c:ser>
          <c:idx val="1"/>
          <c:order val="1"/>
          <c:tx>
            <c:strRef>
              <c:f>'8.4'!$I$28</c:f>
              <c:strCache>
                <c:ptCount val="1"/>
                <c:pt idx="0">
                  <c:v>d CNG</c:v>
                </c:pt>
              </c:strCache>
            </c:strRef>
          </c:tx>
          <c:spPr>
            <a:ln w="25400">
              <a:solidFill>
                <a:srgbClr val="434646"/>
              </a:solidFill>
            </a:ln>
          </c:spPr>
          <c:marker>
            <c:symbol val="none"/>
          </c:marker>
          <c:cat>
            <c:numRef>
              <c:f>'8.4'!$A$29:$A$46</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'8.4'!$I$29:$I$46</c:f>
              <c:numCache>
                <c:formatCode>General</c:formatCode>
                <c:ptCount val="18"/>
                <c:pt idx="0">
                  <c:v>12219</c:v>
                </c:pt>
                <c:pt idx="1">
                  <c:v>10273</c:v>
                </c:pt>
                <c:pt idx="2">
                  <c:v>8557</c:v>
                </c:pt>
                <c:pt idx="3">
                  <c:v>7118</c:v>
                </c:pt>
                <c:pt idx="4">
                  <c:v>5970</c:v>
                </c:pt>
                <c:pt idx="5">
                  <c:v>5094</c:v>
                </c:pt>
                <c:pt idx="6">
                  <c:v>4332</c:v>
                </c:pt>
                <c:pt idx="7">
                  <c:v>3793</c:v>
                </c:pt>
                <c:pt idx="8">
                  <c:v>3362</c:v>
                </c:pt>
                <c:pt idx="9">
                  <c:v>3073</c:v>
                </c:pt>
                <c:pt idx="10">
                  <c:v>2850</c:v>
                </c:pt>
                <c:pt idx="11">
                  <c:v>2604</c:v>
                </c:pt>
                <c:pt idx="12">
                  <c:v>2464</c:v>
                </c:pt>
                <c:pt idx="13">
                  <c:v>2361</c:v>
                </c:pt>
                <c:pt idx="14">
                  <c:v>2279</c:v>
                </c:pt>
                <c:pt idx="15">
                  <c:v>2594</c:v>
                </c:pt>
                <c:pt idx="16">
                  <c:v>2862</c:v>
                </c:pt>
                <c:pt idx="17">
                  <c:v>2933</c:v>
                </c:pt>
              </c:numCache>
            </c:numRef>
          </c:val>
          <c:smooth val="0"/>
          <c:extLst>
            <c:ext xmlns:c16="http://schemas.microsoft.com/office/drawing/2014/chart" uri="{C3380CC4-5D6E-409C-BE32-E72D297353CC}">
              <c16:uniqueId val="{00000001-3196-4C94-BBB6-06A6090BF77A}"/>
            </c:ext>
          </c:extLst>
        </c:ser>
        <c:dLbls>
          <c:showLegendKey val="0"/>
          <c:showVal val="0"/>
          <c:showCatName val="0"/>
          <c:showSerName val="0"/>
          <c:showPercent val="0"/>
          <c:showBubbleSize val="0"/>
        </c:dLbls>
        <c:smooth val="0"/>
        <c:axId val="168215680"/>
        <c:axId val="168217216"/>
      </c:lineChart>
      <c:catAx>
        <c:axId val="16821568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217216"/>
        <c:crosses val="autoZero"/>
        <c:auto val="1"/>
        <c:lblAlgn val="ctr"/>
        <c:lblOffset val="100"/>
        <c:tickLblSkip val="2"/>
        <c:tickMarkSkip val="1"/>
        <c:noMultiLvlLbl val="0"/>
      </c:catAx>
      <c:valAx>
        <c:axId val="168217216"/>
        <c:scaling>
          <c:orientation val="minMax"/>
          <c:max val="15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Vehciles</a:t>
                </a:r>
              </a:p>
            </c:rich>
          </c:tx>
          <c:layout>
            <c:manualLayout>
              <c:xMode val="edge"/>
              <c:yMode val="edge"/>
              <c:x val="3.4652777777778483E-3"/>
              <c:y val="0.4117263888888936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215680"/>
        <c:crosses val="autoZero"/>
        <c:crossBetween val="midCat"/>
      </c:valAx>
      <c:spPr>
        <a:solidFill>
          <a:srgbClr val="FFFFFF"/>
        </a:solidFill>
        <a:ln w="25400">
          <a:noFill/>
        </a:ln>
      </c:spPr>
    </c:plotArea>
    <c:legend>
      <c:legendPos val="b"/>
      <c:layout>
        <c:manualLayout>
          <c:xMode val="edge"/>
          <c:yMode val="edge"/>
          <c:x val="0.22162555555555319"/>
          <c:y val="0.91920324074074056"/>
          <c:w val="0.55674861111112284"/>
          <c:h val="6.3157870370370364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7971014492772"/>
          <c:y val="9.4259201669610826E-2"/>
          <c:w val="0.85501449275362362"/>
          <c:h val="0.73367114743590733"/>
        </c:manualLayout>
      </c:layout>
      <c:lineChart>
        <c:grouping val="standard"/>
        <c:varyColors val="0"/>
        <c:ser>
          <c:idx val="0"/>
          <c:order val="0"/>
          <c:spPr>
            <a:ln w="31750">
              <a:solidFill>
                <a:srgbClr val="0093D3"/>
              </a:solidFill>
              <a:prstDash val="solid"/>
            </a:ln>
          </c:spPr>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1.7'!$I$4:$I$20</c:f>
              <c:numCache>
                <c:formatCode>0.0</c:formatCode>
                <c:ptCount val="17"/>
                <c:pt idx="0">
                  <c:v>8765.9812403040851</c:v>
                </c:pt>
                <c:pt idx="1">
                  <c:v>8891.5530259592251</c:v>
                </c:pt>
                <c:pt idx="2">
                  <c:v>8981.3954213845846</c:v>
                </c:pt>
                <c:pt idx="3">
                  <c:v>9083.3669920489301</c:v>
                </c:pt>
                <c:pt idx="4">
                  <c:v>9049.4712445874356</c:v>
                </c:pt>
                <c:pt idx="5">
                  <c:v>8916.5993189313176</c:v>
                </c:pt>
                <c:pt idx="6">
                  <c:v>8961.3649675647521</c:v>
                </c:pt>
                <c:pt idx="7">
                  <c:v>8743.9512427813515</c:v>
                </c:pt>
                <c:pt idx="8">
                  <c:v>8676.0716996699666</c:v>
                </c:pt>
                <c:pt idx="9">
                  <c:v>8573.3837136552738</c:v>
                </c:pt>
                <c:pt idx="10">
                  <c:v>8404.6662251368616</c:v>
                </c:pt>
                <c:pt idx="11">
                  <c:v>8376.5966876885723</c:v>
                </c:pt>
                <c:pt idx="12">
                  <c:v>8437.1348623398844</c:v>
                </c:pt>
                <c:pt idx="13">
                  <c:v>8517.6351584362583</c:v>
                </c:pt>
                <c:pt idx="14">
                  <c:v>8683.8457579911665</c:v>
                </c:pt>
                <c:pt idx="15">
                  <c:v>8923.2637338589393</c:v>
                </c:pt>
                <c:pt idx="16">
                  <c:v>9264.9826227080248</c:v>
                </c:pt>
              </c:numCache>
            </c:numRef>
          </c:val>
          <c:smooth val="0"/>
          <c:extLst>
            <c:ext xmlns:c16="http://schemas.microsoft.com/office/drawing/2014/chart" uri="{C3380CC4-5D6E-409C-BE32-E72D297353CC}">
              <c16:uniqueId val="{00000000-58CF-4413-AA78-2FD08B2093B0}"/>
            </c:ext>
          </c:extLst>
        </c:ser>
        <c:dLbls>
          <c:showLegendKey val="0"/>
          <c:showVal val="0"/>
          <c:showCatName val="0"/>
          <c:showSerName val="0"/>
          <c:showPercent val="0"/>
          <c:showBubbleSize val="0"/>
        </c:dLbls>
        <c:smooth val="0"/>
        <c:axId val="145469440"/>
        <c:axId val="145470976"/>
      </c:lineChart>
      <c:catAx>
        <c:axId val="145469440"/>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470976"/>
        <c:crosses val="autoZero"/>
        <c:auto val="1"/>
        <c:lblAlgn val="ctr"/>
        <c:lblOffset val="100"/>
        <c:tickLblSkip val="2"/>
        <c:tickMarkSkip val="1"/>
        <c:noMultiLvlLbl val="0"/>
      </c:catAx>
      <c:valAx>
        <c:axId val="145470976"/>
        <c:scaling>
          <c:orientation val="minMax"/>
          <c:max val="10000"/>
          <c:min val="7000"/>
        </c:scaling>
        <c:delete val="0"/>
        <c:axPos val="l"/>
        <c:majorGridlines>
          <c:spPr>
            <a:ln w="3175">
              <a:solidFill>
                <a:srgbClr val="808080"/>
              </a:solidFill>
              <a:prstDash val="sys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469440"/>
        <c:crosses val="autoZero"/>
        <c:crossBetween val="midCat"/>
        <c:majorUnit val="1000"/>
        <c:minorUnit val="1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a:t>Figure 9.0c : Monthly vehicle registrations</a:t>
            </a:r>
          </a:p>
        </c:rich>
      </c:tx>
      <c:layout>
        <c:manualLayout>
          <c:xMode val="edge"/>
          <c:yMode val="edge"/>
          <c:x val="0.24433700985864479"/>
          <c:y val="2.288338957630412E-2"/>
        </c:manualLayout>
      </c:layout>
      <c:overlay val="0"/>
      <c:spPr>
        <a:noFill/>
        <a:ln w="25400">
          <a:noFill/>
        </a:ln>
      </c:spPr>
    </c:title>
    <c:autoTitleDeleted val="0"/>
    <c:plotArea>
      <c:layout>
        <c:manualLayout>
          <c:layoutTarget val="inner"/>
          <c:xMode val="edge"/>
          <c:yMode val="edge"/>
          <c:x val="0.14027896825396827"/>
          <c:y val="0.12155976916366064"/>
          <c:w val="0.82667976190476189"/>
          <c:h val="0.68070995228361553"/>
        </c:manualLayout>
      </c:layout>
      <c:areaChart>
        <c:grouping val="stacked"/>
        <c:varyColors val="0"/>
        <c:ser>
          <c:idx val="1"/>
          <c:order val="0"/>
          <c:tx>
            <c:strRef>
              <c:f>'9.0 extra'!$D$3</c:f>
              <c:strCache>
                <c:ptCount val="1"/>
                <c:pt idx="0">
                  <c:v> Japanese used</c:v>
                </c:pt>
              </c:strCache>
            </c:strRef>
          </c:tx>
          <c:spPr>
            <a:solidFill>
              <a:srgbClr val="B3D14C"/>
            </a:solidFill>
            <a:ln w="25400">
              <a:noFill/>
            </a:ln>
          </c:spPr>
          <c:cat>
            <c:strRef>
              <c:f>'9.0 extra'!$A$4:$A$121</c:f>
              <c:strCache>
                <c:ptCount val="118"/>
                <c:pt idx="0">
                  <c:v>Mar 05</c:v>
                </c:pt>
                <c:pt idx="3">
                  <c:v>Jun 05</c:v>
                </c:pt>
                <c:pt idx="6">
                  <c:v> Sep 05</c:v>
                </c:pt>
                <c:pt idx="9">
                  <c:v>Dec 05</c:v>
                </c:pt>
                <c:pt idx="12">
                  <c:v>Mar 06</c:v>
                </c:pt>
                <c:pt idx="15">
                  <c:v>Jun 06</c:v>
                </c:pt>
                <c:pt idx="18">
                  <c:v>Sep 06</c:v>
                </c:pt>
                <c:pt idx="21">
                  <c:v>Dec 06</c:v>
                </c:pt>
                <c:pt idx="24">
                  <c:v>Mar 07</c:v>
                </c:pt>
                <c:pt idx="27">
                  <c:v>Jun 07</c:v>
                </c:pt>
                <c:pt idx="30">
                  <c:v>Sep 07</c:v>
                </c:pt>
                <c:pt idx="33">
                  <c:v>Dec 07</c:v>
                </c:pt>
                <c:pt idx="36">
                  <c:v>Mar 08</c:v>
                </c:pt>
                <c:pt idx="39">
                  <c:v>Jun 08</c:v>
                </c:pt>
                <c:pt idx="42">
                  <c:v>Sep 08</c:v>
                </c:pt>
                <c:pt idx="45">
                  <c:v>Dec 08</c:v>
                </c:pt>
                <c:pt idx="48">
                  <c:v>Mar 09</c:v>
                </c:pt>
                <c:pt idx="51">
                  <c:v>Jun 09</c:v>
                </c:pt>
                <c:pt idx="54">
                  <c:v>Sep 09</c:v>
                </c:pt>
                <c:pt idx="57">
                  <c:v>Dec 09</c:v>
                </c:pt>
                <c:pt idx="60">
                  <c:v>Mar 10</c:v>
                </c:pt>
                <c:pt idx="63">
                  <c:v>Jun 10</c:v>
                </c:pt>
                <c:pt idx="66">
                  <c:v>Sep 10</c:v>
                </c:pt>
                <c:pt idx="69">
                  <c:v>Dec 10</c:v>
                </c:pt>
                <c:pt idx="72">
                  <c:v>Mar 11</c:v>
                </c:pt>
                <c:pt idx="75">
                  <c:v>Jun 11</c:v>
                </c:pt>
                <c:pt idx="78">
                  <c:v>Sep 11</c:v>
                </c:pt>
                <c:pt idx="81">
                  <c:v>Dec 11</c:v>
                </c:pt>
                <c:pt idx="84">
                  <c:v>Mar 12</c:v>
                </c:pt>
                <c:pt idx="87">
                  <c:v>Jun 12</c:v>
                </c:pt>
                <c:pt idx="90">
                  <c:v>Sep 12</c:v>
                </c:pt>
                <c:pt idx="93">
                  <c:v>Dec 12</c:v>
                </c:pt>
                <c:pt idx="96">
                  <c:v>Mar13</c:v>
                </c:pt>
                <c:pt idx="99">
                  <c:v>Jun 13</c:v>
                </c:pt>
                <c:pt idx="102">
                  <c:v>Sep13</c:v>
                </c:pt>
                <c:pt idx="105">
                  <c:v>Dec 13</c:v>
                </c:pt>
                <c:pt idx="108">
                  <c:v>Mar14</c:v>
                </c:pt>
                <c:pt idx="111">
                  <c:v>Jun 14</c:v>
                </c:pt>
                <c:pt idx="114">
                  <c:v>Sep14</c:v>
                </c:pt>
                <c:pt idx="117">
                  <c:v>Dec 14</c:v>
                </c:pt>
              </c:strCache>
            </c:strRef>
          </c:cat>
          <c:val>
            <c:numRef>
              <c:f>'9.0 extra'!$D$4:$D$157</c:f>
              <c:numCache>
                <c:formatCode>General</c:formatCode>
                <c:ptCount val="154"/>
                <c:pt idx="0">
                  <c:v>12125</c:v>
                </c:pt>
                <c:pt idx="1">
                  <c:v>11836</c:v>
                </c:pt>
                <c:pt idx="2">
                  <c:v>12213</c:v>
                </c:pt>
                <c:pt idx="3">
                  <c:v>11949</c:v>
                </c:pt>
                <c:pt idx="4">
                  <c:v>12434</c:v>
                </c:pt>
                <c:pt idx="5">
                  <c:v>12707</c:v>
                </c:pt>
                <c:pt idx="6">
                  <c:v>11299</c:v>
                </c:pt>
                <c:pt idx="7">
                  <c:v>10816</c:v>
                </c:pt>
                <c:pt idx="8">
                  <c:v>11626</c:v>
                </c:pt>
                <c:pt idx="9">
                  <c:v>11186</c:v>
                </c:pt>
                <c:pt idx="10">
                  <c:v>10184</c:v>
                </c:pt>
                <c:pt idx="11">
                  <c:v>9974</c:v>
                </c:pt>
                <c:pt idx="12">
                  <c:v>11013</c:v>
                </c:pt>
                <c:pt idx="13">
                  <c:v>8864</c:v>
                </c:pt>
                <c:pt idx="14">
                  <c:v>10476</c:v>
                </c:pt>
                <c:pt idx="15">
                  <c:v>9261</c:v>
                </c:pt>
                <c:pt idx="16">
                  <c:v>9330</c:v>
                </c:pt>
                <c:pt idx="17">
                  <c:v>8699</c:v>
                </c:pt>
                <c:pt idx="18">
                  <c:v>7905</c:v>
                </c:pt>
                <c:pt idx="19">
                  <c:v>7875</c:v>
                </c:pt>
                <c:pt idx="20">
                  <c:v>8687</c:v>
                </c:pt>
                <c:pt idx="21">
                  <c:v>8178</c:v>
                </c:pt>
                <c:pt idx="22">
                  <c:v>8528</c:v>
                </c:pt>
                <c:pt idx="23">
                  <c:v>7937</c:v>
                </c:pt>
                <c:pt idx="24">
                  <c:v>8995</c:v>
                </c:pt>
                <c:pt idx="25">
                  <c:v>8077</c:v>
                </c:pt>
                <c:pt idx="26">
                  <c:v>9626</c:v>
                </c:pt>
                <c:pt idx="27">
                  <c:v>8696</c:v>
                </c:pt>
                <c:pt idx="28">
                  <c:v>9826</c:v>
                </c:pt>
                <c:pt idx="29">
                  <c:v>9875</c:v>
                </c:pt>
                <c:pt idx="30">
                  <c:v>8213</c:v>
                </c:pt>
                <c:pt idx="31">
                  <c:v>8527</c:v>
                </c:pt>
                <c:pt idx="32">
                  <c:v>8557</c:v>
                </c:pt>
                <c:pt idx="33">
                  <c:v>8332</c:v>
                </c:pt>
                <c:pt idx="34">
                  <c:v>7984</c:v>
                </c:pt>
                <c:pt idx="35">
                  <c:v>7762</c:v>
                </c:pt>
                <c:pt idx="36">
                  <c:v>7327</c:v>
                </c:pt>
                <c:pt idx="37">
                  <c:v>7141</c:v>
                </c:pt>
                <c:pt idx="38">
                  <c:v>6798</c:v>
                </c:pt>
                <c:pt idx="39">
                  <c:v>5989</c:v>
                </c:pt>
                <c:pt idx="40">
                  <c:v>6247</c:v>
                </c:pt>
                <c:pt idx="41">
                  <c:v>5846</c:v>
                </c:pt>
                <c:pt idx="42">
                  <c:v>6072</c:v>
                </c:pt>
                <c:pt idx="43">
                  <c:v>5558</c:v>
                </c:pt>
                <c:pt idx="44">
                  <c:v>5028</c:v>
                </c:pt>
                <c:pt idx="45">
                  <c:v>5228</c:v>
                </c:pt>
                <c:pt idx="46">
                  <c:v>4539</c:v>
                </c:pt>
                <c:pt idx="47">
                  <c:v>3881</c:v>
                </c:pt>
                <c:pt idx="48">
                  <c:v>4359</c:v>
                </c:pt>
                <c:pt idx="49">
                  <c:v>4174</c:v>
                </c:pt>
                <c:pt idx="50">
                  <c:v>4606</c:v>
                </c:pt>
                <c:pt idx="51">
                  <c:v>4843</c:v>
                </c:pt>
                <c:pt idx="52">
                  <c:v>5590</c:v>
                </c:pt>
                <c:pt idx="53">
                  <c:v>5270</c:v>
                </c:pt>
                <c:pt idx="54">
                  <c:v>5306</c:v>
                </c:pt>
                <c:pt idx="55">
                  <c:v>5354</c:v>
                </c:pt>
                <c:pt idx="56">
                  <c:v>5918</c:v>
                </c:pt>
                <c:pt idx="57">
                  <c:v>6842</c:v>
                </c:pt>
                <c:pt idx="58">
                  <c:v>6070</c:v>
                </c:pt>
                <c:pt idx="59">
                  <c:v>5977</c:v>
                </c:pt>
                <c:pt idx="60">
                  <c:v>6824</c:v>
                </c:pt>
                <c:pt idx="61">
                  <c:v>6200</c:v>
                </c:pt>
                <c:pt idx="62">
                  <c:v>6523</c:v>
                </c:pt>
                <c:pt idx="63">
                  <c:v>6613</c:v>
                </c:pt>
                <c:pt idx="64">
                  <c:v>6996</c:v>
                </c:pt>
                <c:pt idx="65">
                  <c:v>6637</c:v>
                </c:pt>
                <c:pt idx="66">
                  <c:v>6634</c:v>
                </c:pt>
                <c:pt idx="67">
                  <c:v>6166</c:v>
                </c:pt>
                <c:pt idx="68">
                  <c:v>7061</c:v>
                </c:pt>
                <c:pt idx="69">
                  <c:v>6956</c:v>
                </c:pt>
                <c:pt idx="70">
                  <c:v>6280</c:v>
                </c:pt>
                <c:pt idx="71">
                  <c:v>5797</c:v>
                </c:pt>
                <c:pt idx="72">
                  <c:v>6091</c:v>
                </c:pt>
                <c:pt idx="73">
                  <c:v>5381</c:v>
                </c:pt>
                <c:pt idx="74">
                  <c:v>6150</c:v>
                </c:pt>
                <c:pt idx="75">
                  <c:v>5705</c:v>
                </c:pt>
                <c:pt idx="76">
                  <c:v>5868</c:v>
                </c:pt>
                <c:pt idx="77">
                  <c:v>5898</c:v>
                </c:pt>
                <c:pt idx="78">
                  <c:v>5593</c:v>
                </c:pt>
                <c:pt idx="79">
                  <c:v>5449</c:v>
                </c:pt>
                <c:pt idx="80">
                  <c:v>6057</c:v>
                </c:pt>
                <c:pt idx="81">
                  <c:v>6600</c:v>
                </c:pt>
                <c:pt idx="82">
                  <c:v>5665</c:v>
                </c:pt>
                <c:pt idx="83">
                  <c:v>5274</c:v>
                </c:pt>
                <c:pt idx="84">
                  <c:v>5698</c:v>
                </c:pt>
                <c:pt idx="85">
                  <c:v>5283</c:v>
                </c:pt>
                <c:pt idx="86">
                  <c:v>6013</c:v>
                </c:pt>
                <c:pt idx="87">
                  <c:v>5554</c:v>
                </c:pt>
                <c:pt idx="88">
                  <c:v>5946</c:v>
                </c:pt>
                <c:pt idx="89">
                  <c:v>5981</c:v>
                </c:pt>
                <c:pt idx="90">
                  <c:v>5641</c:v>
                </c:pt>
                <c:pt idx="91">
                  <c:v>6164</c:v>
                </c:pt>
                <c:pt idx="92">
                  <c:v>6465</c:v>
                </c:pt>
                <c:pt idx="93">
                  <c:v>6368</c:v>
                </c:pt>
                <c:pt idx="94">
                  <c:v>6669</c:v>
                </c:pt>
                <c:pt idx="95">
                  <c:v>6134</c:v>
                </c:pt>
                <c:pt idx="96">
                  <c:v>6740</c:v>
                </c:pt>
                <c:pt idx="97">
                  <c:v>6656</c:v>
                </c:pt>
                <c:pt idx="98">
                  <c:v>7572</c:v>
                </c:pt>
                <c:pt idx="99">
                  <c:v>7102</c:v>
                </c:pt>
                <c:pt idx="100">
                  <c:v>8639</c:v>
                </c:pt>
                <c:pt idx="101">
                  <c:v>7703</c:v>
                </c:pt>
                <c:pt idx="102">
                  <c:v>6798</c:v>
                </c:pt>
                <c:pt idx="103">
                  <c:v>7675</c:v>
                </c:pt>
                <c:pt idx="104">
                  <c:v>8482</c:v>
                </c:pt>
                <c:pt idx="105">
                  <c:v>8508</c:v>
                </c:pt>
                <c:pt idx="106">
                  <c:v>8443</c:v>
                </c:pt>
                <c:pt idx="107">
                  <c:v>8229</c:v>
                </c:pt>
                <c:pt idx="108">
                  <c:v>9193</c:v>
                </c:pt>
                <c:pt idx="109">
                  <c:v>8362</c:v>
                </c:pt>
                <c:pt idx="110">
                  <c:v>9956</c:v>
                </c:pt>
                <c:pt idx="111">
                  <c:v>9557</c:v>
                </c:pt>
                <c:pt idx="112">
                  <c:v>10756</c:v>
                </c:pt>
                <c:pt idx="113">
                  <c:v>10059</c:v>
                </c:pt>
                <c:pt idx="114">
                  <c:v>9918</c:v>
                </c:pt>
                <c:pt idx="115">
                  <c:v>9884</c:v>
                </c:pt>
                <c:pt idx="116">
                  <c:v>10454</c:v>
                </c:pt>
                <c:pt idx="117">
                  <c:v>10959</c:v>
                </c:pt>
                <c:pt idx="118">
                  <c:v>10360</c:v>
                </c:pt>
                <c:pt idx="119">
                  <c:v>9294</c:v>
                </c:pt>
                <c:pt idx="120">
                  <c:v>10712</c:v>
                </c:pt>
                <c:pt idx="121">
                  <c:v>9621</c:v>
                </c:pt>
                <c:pt idx="122">
                  <c:v>10807</c:v>
                </c:pt>
                <c:pt idx="123">
                  <c:v>10844</c:v>
                </c:pt>
                <c:pt idx="124">
                  <c:v>12139</c:v>
                </c:pt>
                <c:pt idx="125">
                  <c:v>10578</c:v>
                </c:pt>
                <c:pt idx="126">
                  <c:v>10304</c:v>
                </c:pt>
                <c:pt idx="127">
                  <c:v>10026</c:v>
                </c:pt>
                <c:pt idx="128">
                  <c:v>10657</c:v>
                </c:pt>
                <c:pt idx="129">
                  <c:v>11244</c:v>
                </c:pt>
                <c:pt idx="130">
                  <c:v>10390</c:v>
                </c:pt>
                <c:pt idx="131">
                  <c:v>10407</c:v>
                </c:pt>
                <c:pt idx="132">
                  <c:v>10861</c:v>
                </c:pt>
                <c:pt idx="133">
                  <c:v>10899</c:v>
                </c:pt>
                <c:pt idx="134">
                  <c:v>11187</c:v>
                </c:pt>
                <c:pt idx="135">
                  <c:v>10743</c:v>
                </c:pt>
                <c:pt idx="136">
                  <c:v>11775</c:v>
                </c:pt>
                <c:pt idx="137">
                  <c:v>11667</c:v>
                </c:pt>
                <c:pt idx="138">
                  <c:v>11270</c:v>
                </c:pt>
                <c:pt idx="139">
                  <c:v>11478</c:v>
                </c:pt>
                <c:pt idx="140">
                  <c:v>11540</c:v>
                </c:pt>
                <c:pt idx="141">
                  <c:v>11832</c:v>
                </c:pt>
                <c:pt idx="142">
                  <c:v>11463</c:v>
                </c:pt>
                <c:pt idx="143">
                  <c:v>11006</c:v>
                </c:pt>
                <c:pt idx="144">
                  <c:v>12800</c:v>
                </c:pt>
                <c:pt idx="145">
                  <c:v>11104</c:v>
                </c:pt>
                <c:pt idx="146">
                  <c:v>12940</c:v>
                </c:pt>
                <c:pt idx="147">
                  <c:v>12131</c:v>
                </c:pt>
                <c:pt idx="148">
                  <c:v>13109</c:v>
                </c:pt>
                <c:pt idx="149">
                  <c:v>13127</c:v>
                </c:pt>
                <c:pt idx="150">
                  <c:v>12301</c:v>
                </c:pt>
                <c:pt idx="151">
                  <c:v>12942</c:v>
                </c:pt>
                <c:pt idx="152">
                  <c:v>13686</c:v>
                </c:pt>
                <c:pt idx="153">
                  <c:v>12830</c:v>
                </c:pt>
              </c:numCache>
            </c:numRef>
          </c:val>
          <c:extLst>
            <c:ext xmlns:c16="http://schemas.microsoft.com/office/drawing/2014/chart" uri="{C3380CC4-5D6E-409C-BE32-E72D297353CC}">
              <c16:uniqueId val="{00000000-B8BA-4592-A334-7927BF8746A9}"/>
            </c:ext>
          </c:extLst>
        </c:ser>
        <c:ser>
          <c:idx val="3"/>
          <c:order val="1"/>
          <c:tx>
            <c:strRef>
              <c:f>'9.0 extra'!$F$3</c:f>
              <c:strCache>
                <c:ptCount val="1"/>
                <c:pt idx="0">
                  <c:v> Other countries used</c:v>
                </c:pt>
              </c:strCache>
            </c:strRef>
          </c:tx>
          <c:spPr>
            <a:solidFill>
              <a:srgbClr val="BDC1C1"/>
            </a:solidFill>
            <a:ln w="25400">
              <a:noFill/>
            </a:ln>
          </c:spPr>
          <c:cat>
            <c:strRef>
              <c:f>'9.0 extra'!$A$4:$A$109</c:f>
              <c:strCache>
                <c:ptCount val="106"/>
                <c:pt idx="0">
                  <c:v>Mar 05</c:v>
                </c:pt>
                <c:pt idx="3">
                  <c:v>Jun 05</c:v>
                </c:pt>
                <c:pt idx="6">
                  <c:v> Sep 05</c:v>
                </c:pt>
                <c:pt idx="9">
                  <c:v>Dec 05</c:v>
                </c:pt>
                <c:pt idx="12">
                  <c:v>Mar 06</c:v>
                </c:pt>
                <c:pt idx="15">
                  <c:v>Jun 06</c:v>
                </c:pt>
                <c:pt idx="18">
                  <c:v>Sep 06</c:v>
                </c:pt>
                <c:pt idx="21">
                  <c:v>Dec 06</c:v>
                </c:pt>
                <c:pt idx="24">
                  <c:v>Mar 07</c:v>
                </c:pt>
                <c:pt idx="27">
                  <c:v>Jun 07</c:v>
                </c:pt>
                <c:pt idx="30">
                  <c:v>Sep 07</c:v>
                </c:pt>
                <c:pt idx="33">
                  <c:v>Dec 07</c:v>
                </c:pt>
                <c:pt idx="36">
                  <c:v>Mar 08</c:v>
                </c:pt>
                <c:pt idx="39">
                  <c:v>Jun 08</c:v>
                </c:pt>
                <c:pt idx="42">
                  <c:v>Sep 08</c:v>
                </c:pt>
                <c:pt idx="45">
                  <c:v>Dec 08</c:v>
                </c:pt>
                <c:pt idx="48">
                  <c:v>Mar 09</c:v>
                </c:pt>
                <c:pt idx="51">
                  <c:v>Jun 09</c:v>
                </c:pt>
                <c:pt idx="54">
                  <c:v>Sep 09</c:v>
                </c:pt>
                <c:pt idx="57">
                  <c:v>Dec 09</c:v>
                </c:pt>
                <c:pt idx="60">
                  <c:v>Mar 10</c:v>
                </c:pt>
                <c:pt idx="63">
                  <c:v>Jun 10</c:v>
                </c:pt>
                <c:pt idx="66">
                  <c:v>Sep 10</c:v>
                </c:pt>
                <c:pt idx="69">
                  <c:v>Dec 10</c:v>
                </c:pt>
                <c:pt idx="72">
                  <c:v>Mar 11</c:v>
                </c:pt>
                <c:pt idx="75">
                  <c:v>Jun 11</c:v>
                </c:pt>
                <c:pt idx="78">
                  <c:v>Sep 11</c:v>
                </c:pt>
                <c:pt idx="81">
                  <c:v>Dec 11</c:v>
                </c:pt>
                <c:pt idx="84">
                  <c:v>Mar 12</c:v>
                </c:pt>
                <c:pt idx="87">
                  <c:v>Jun 12</c:v>
                </c:pt>
                <c:pt idx="90">
                  <c:v>Sep 12</c:v>
                </c:pt>
                <c:pt idx="93">
                  <c:v>Dec 12</c:v>
                </c:pt>
                <c:pt idx="96">
                  <c:v>Mar13</c:v>
                </c:pt>
                <c:pt idx="99">
                  <c:v>Jun 13</c:v>
                </c:pt>
                <c:pt idx="102">
                  <c:v>Sep13</c:v>
                </c:pt>
                <c:pt idx="105">
                  <c:v>Dec 13</c:v>
                </c:pt>
              </c:strCache>
            </c:strRef>
          </c:cat>
          <c:val>
            <c:numRef>
              <c:f>'9.0 extra'!$F$4:$F$157</c:f>
              <c:numCache>
                <c:formatCode>General</c:formatCode>
                <c:ptCount val="154"/>
                <c:pt idx="0">
                  <c:v>1836</c:v>
                </c:pt>
                <c:pt idx="1">
                  <c:v>1761</c:v>
                </c:pt>
                <c:pt idx="2">
                  <c:v>1795</c:v>
                </c:pt>
                <c:pt idx="3">
                  <c:v>1576</c:v>
                </c:pt>
                <c:pt idx="4">
                  <c:v>1624</c:v>
                </c:pt>
                <c:pt idx="5">
                  <c:v>1748</c:v>
                </c:pt>
                <c:pt idx="6">
                  <c:v>1689</c:v>
                </c:pt>
                <c:pt idx="7">
                  <c:v>1491</c:v>
                </c:pt>
                <c:pt idx="8">
                  <c:v>1725</c:v>
                </c:pt>
                <c:pt idx="9">
                  <c:v>1801</c:v>
                </c:pt>
                <c:pt idx="10">
                  <c:v>1644</c:v>
                </c:pt>
                <c:pt idx="11">
                  <c:v>1671</c:v>
                </c:pt>
                <c:pt idx="12">
                  <c:v>1914</c:v>
                </c:pt>
                <c:pt idx="13">
                  <c:v>1464</c:v>
                </c:pt>
                <c:pt idx="14">
                  <c:v>1788</c:v>
                </c:pt>
                <c:pt idx="15">
                  <c:v>1532</c:v>
                </c:pt>
                <c:pt idx="16">
                  <c:v>1518</c:v>
                </c:pt>
                <c:pt idx="17">
                  <c:v>1490</c:v>
                </c:pt>
                <c:pt idx="18">
                  <c:v>1574</c:v>
                </c:pt>
                <c:pt idx="19">
                  <c:v>1677</c:v>
                </c:pt>
                <c:pt idx="20">
                  <c:v>1771</c:v>
                </c:pt>
                <c:pt idx="21">
                  <c:v>1799</c:v>
                </c:pt>
                <c:pt idx="22">
                  <c:v>1786</c:v>
                </c:pt>
                <c:pt idx="23">
                  <c:v>1747</c:v>
                </c:pt>
                <c:pt idx="24">
                  <c:v>2014</c:v>
                </c:pt>
                <c:pt idx="25">
                  <c:v>1703</c:v>
                </c:pt>
                <c:pt idx="26">
                  <c:v>1991</c:v>
                </c:pt>
                <c:pt idx="27">
                  <c:v>1825</c:v>
                </c:pt>
                <c:pt idx="28">
                  <c:v>1947</c:v>
                </c:pt>
                <c:pt idx="29">
                  <c:v>2159</c:v>
                </c:pt>
                <c:pt idx="30">
                  <c:v>1718</c:v>
                </c:pt>
                <c:pt idx="31">
                  <c:v>1803</c:v>
                </c:pt>
                <c:pt idx="32">
                  <c:v>1880</c:v>
                </c:pt>
                <c:pt idx="33">
                  <c:v>1826</c:v>
                </c:pt>
                <c:pt idx="34">
                  <c:v>1897</c:v>
                </c:pt>
                <c:pt idx="35">
                  <c:v>1867</c:v>
                </c:pt>
                <c:pt idx="36">
                  <c:v>1775</c:v>
                </c:pt>
                <c:pt idx="37">
                  <c:v>1791</c:v>
                </c:pt>
                <c:pt idx="38">
                  <c:v>1770</c:v>
                </c:pt>
                <c:pt idx="39">
                  <c:v>1405</c:v>
                </c:pt>
                <c:pt idx="40">
                  <c:v>1426</c:v>
                </c:pt>
                <c:pt idx="41">
                  <c:v>1391</c:v>
                </c:pt>
                <c:pt idx="42">
                  <c:v>1392</c:v>
                </c:pt>
                <c:pt idx="43">
                  <c:v>1400</c:v>
                </c:pt>
                <c:pt idx="44">
                  <c:v>1176</c:v>
                </c:pt>
                <c:pt idx="45">
                  <c:v>1359</c:v>
                </c:pt>
                <c:pt idx="46">
                  <c:v>1064</c:v>
                </c:pt>
                <c:pt idx="47">
                  <c:v>905</c:v>
                </c:pt>
                <c:pt idx="48">
                  <c:v>948</c:v>
                </c:pt>
                <c:pt idx="49">
                  <c:v>775</c:v>
                </c:pt>
                <c:pt idx="50">
                  <c:v>765</c:v>
                </c:pt>
                <c:pt idx="51">
                  <c:v>739</c:v>
                </c:pt>
                <c:pt idx="52">
                  <c:v>745</c:v>
                </c:pt>
                <c:pt idx="53">
                  <c:v>789</c:v>
                </c:pt>
                <c:pt idx="54">
                  <c:v>845</c:v>
                </c:pt>
                <c:pt idx="55">
                  <c:v>900</c:v>
                </c:pt>
                <c:pt idx="56">
                  <c:v>882</c:v>
                </c:pt>
                <c:pt idx="57">
                  <c:v>996</c:v>
                </c:pt>
                <c:pt idx="58">
                  <c:v>947</c:v>
                </c:pt>
                <c:pt idx="59">
                  <c:v>954</c:v>
                </c:pt>
                <c:pt idx="60">
                  <c:v>1168</c:v>
                </c:pt>
                <c:pt idx="61">
                  <c:v>1014</c:v>
                </c:pt>
                <c:pt idx="62">
                  <c:v>1031</c:v>
                </c:pt>
                <c:pt idx="63">
                  <c:v>946</c:v>
                </c:pt>
                <c:pt idx="64">
                  <c:v>1042</c:v>
                </c:pt>
                <c:pt idx="65">
                  <c:v>1031</c:v>
                </c:pt>
                <c:pt idx="66">
                  <c:v>975</c:v>
                </c:pt>
                <c:pt idx="67">
                  <c:v>951</c:v>
                </c:pt>
                <c:pt idx="68">
                  <c:v>978</c:v>
                </c:pt>
                <c:pt idx="69">
                  <c:v>1062</c:v>
                </c:pt>
                <c:pt idx="70">
                  <c:v>953</c:v>
                </c:pt>
                <c:pt idx="71">
                  <c:v>910</c:v>
                </c:pt>
                <c:pt idx="72">
                  <c:v>1097</c:v>
                </c:pt>
                <c:pt idx="73">
                  <c:v>956</c:v>
                </c:pt>
                <c:pt idx="74">
                  <c:v>1041</c:v>
                </c:pt>
                <c:pt idx="75">
                  <c:v>1041</c:v>
                </c:pt>
                <c:pt idx="76">
                  <c:v>1033</c:v>
                </c:pt>
                <c:pt idx="77">
                  <c:v>1086</c:v>
                </c:pt>
                <c:pt idx="78">
                  <c:v>1026</c:v>
                </c:pt>
                <c:pt idx="79">
                  <c:v>1015</c:v>
                </c:pt>
                <c:pt idx="80">
                  <c:v>1158</c:v>
                </c:pt>
                <c:pt idx="81">
                  <c:v>1197</c:v>
                </c:pt>
                <c:pt idx="82">
                  <c:v>925</c:v>
                </c:pt>
                <c:pt idx="83">
                  <c:v>972</c:v>
                </c:pt>
                <c:pt idx="84">
                  <c:v>992</c:v>
                </c:pt>
                <c:pt idx="85">
                  <c:v>769</c:v>
                </c:pt>
                <c:pt idx="86">
                  <c:v>1004</c:v>
                </c:pt>
                <c:pt idx="87">
                  <c:v>839</c:v>
                </c:pt>
                <c:pt idx="88">
                  <c:v>914</c:v>
                </c:pt>
                <c:pt idx="89">
                  <c:v>891</c:v>
                </c:pt>
                <c:pt idx="90">
                  <c:v>807</c:v>
                </c:pt>
                <c:pt idx="91">
                  <c:v>946</c:v>
                </c:pt>
                <c:pt idx="92">
                  <c:v>957</c:v>
                </c:pt>
                <c:pt idx="93">
                  <c:v>1014</c:v>
                </c:pt>
                <c:pt idx="94">
                  <c:v>1032</c:v>
                </c:pt>
                <c:pt idx="95">
                  <c:v>1072</c:v>
                </c:pt>
                <c:pt idx="96">
                  <c:v>1201</c:v>
                </c:pt>
                <c:pt idx="97">
                  <c:v>1128</c:v>
                </c:pt>
                <c:pt idx="98">
                  <c:v>1325</c:v>
                </c:pt>
                <c:pt idx="99">
                  <c:v>1121</c:v>
                </c:pt>
                <c:pt idx="100">
                  <c:v>1418</c:v>
                </c:pt>
                <c:pt idx="101">
                  <c:v>1357</c:v>
                </c:pt>
                <c:pt idx="102">
                  <c:v>1203</c:v>
                </c:pt>
                <c:pt idx="103">
                  <c:v>1373</c:v>
                </c:pt>
                <c:pt idx="104">
                  <c:v>1369</c:v>
                </c:pt>
                <c:pt idx="105">
                  <c:v>1485</c:v>
                </c:pt>
                <c:pt idx="106">
                  <c:v>1533</c:v>
                </c:pt>
                <c:pt idx="107">
                  <c:v>1424</c:v>
                </c:pt>
                <c:pt idx="108">
                  <c:v>1554</c:v>
                </c:pt>
                <c:pt idx="109">
                  <c:v>1585</c:v>
                </c:pt>
                <c:pt idx="110">
                  <c:v>1811</c:v>
                </c:pt>
                <c:pt idx="111">
                  <c:v>1670</c:v>
                </c:pt>
                <c:pt idx="112">
                  <c:v>1838</c:v>
                </c:pt>
                <c:pt idx="113">
                  <c:v>1766</c:v>
                </c:pt>
                <c:pt idx="114">
                  <c:v>1877</c:v>
                </c:pt>
                <c:pt idx="115">
                  <c:v>1816</c:v>
                </c:pt>
                <c:pt idx="116">
                  <c:v>1669</c:v>
                </c:pt>
                <c:pt idx="117">
                  <c:v>2080</c:v>
                </c:pt>
                <c:pt idx="118">
                  <c:v>1963</c:v>
                </c:pt>
                <c:pt idx="119">
                  <c:v>1844</c:v>
                </c:pt>
                <c:pt idx="120">
                  <c:v>2228</c:v>
                </c:pt>
                <c:pt idx="121">
                  <c:v>1981</c:v>
                </c:pt>
                <c:pt idx="122">
                  <c:v>2200</c:v>
                </c:pt>
                <c:pt idx="123">
                  <c:v>2118</c:v>
                </c:pt>
                <c:pt idx="124">
                  <c:v>2364</c:v>
                </c:pt>
                <c:pt idx="125">
                  <c:v>2080</c:v>
                </c:pt>
                <c:pt idx="126">
                  <c:v>1975</c:v>
                </c:pt>
                <c:pt idx="127">
                  <c:v>1712</c:v>
                </c:pt>
                <c:pt idx="128">
                  <c:v>1716</c:v>
                </c:pt>
                <c:pt idx="129">
                  <c:v>1930</c:v>
                </c:pt>
                <c:pt idx="130">
                  <c:v>1856</c:v>
                </c:pt>
                <c:pt idx="131">
                  <c:v>1929</c:v>
                </c:pt>
                <c:pt idx="132">
                  <c:v>2028</c:v>
                </c:pt>
                <c:pt idx="133">
                  <c:v>1960</c:v>
                </c:pt>
                <c:pt idx="134">
                  <c:v>2101</c:v>
                </c:pt>
                <c:pt idx="135">
                  <c:v>1954</c:v>
                </c:pt>
                <c:pt idx="136">
                  <c:v>2060</c:v>
                </c:pt>
                <c:pt idx="137">
                  <c:v>2160</c:v>
                </c:pt>
                <c:pt idx="138">
                  <c:v>2090</c:v>
                </c:pt>
                <c:pt idx="139">
                  <c:v>2056</c:v>
                </c:pt>
                <c:pt idx="140">
                  <c:v>2163</c:v>
                </c:pt>
                <c:pt idx="141">
                  <c:v>2220</c:v>
                </c:pt>
                <c:pt idx="142">
                  <c:v>2260</c:v>
                </c:pt>
                <c:pt idx="143">
                  <c:v>2075</c:v>
                </c:pt>
                <c:pt idx="144">
                  <c:v>2690</c:v>
                </c:pt>
                <c:pt idx="145">
                  <c:v>2156</c:v>
                </c:pt>
                <c:pt idx="146">
                  <c:v>2437</c:v>
                </c:pt>
                <c:pt idx="147">
                  <c:v>2143</c:v>
                </c:pt>
                <c:pt idx="148">
                  <c:v>2228</c:v>
                </c:pt>
                <c:pt idx="149">
                  <c:v>2286</c:v>
                </c:pt>
                <c:pt idx="150">
                  <c:v>2247</c:v>
                </c:pt>
                <c:pt idx="151">
                  <c:v>2118</c:v>
                </c:pt>
                <c:pt idx="152">
                  <c:v>2187</c:v>
                </c:pt>
                <c:pt idx="153">
                  <c:v>2118</c:v>
                </c:pt>
              </c:numCache>
            </c:numRef>
          </c:val>
          <c:extLst>
            <c:ext xmlns:c16="http://schemas.microsoft.com/office/drawing/2014/chart" uri="{C3380CC4-5D6E-409C-BE32-E72D297353CC}">
              <c16:uniqueId val="{00000001-B8BA-4592-A334-7927BF8746A9}"/>
            </c:ext>
          </c:extLst>
        </c:ser>
        <c:ser>
          <c:idx val="0"/>
          <c:order val="2"/>
          <c:tx>
            <c:strRef>
              <c:f>'9.0 extra'!$C$3</c:f>
              <c:strCache>
                <c:ptCount val="1"/>
                <c:pt idx="0">
                  <c:v> Japanese new</c:v>
                </c:pt>
              </c:strCache>
            </c:strRef>
          </c:tx>
          <c:spPr>
            <a:solidFill>
              <a:srgbClr val="66B134"/>
            </a:solidFill>
            <a:ln w="25400">
              <a:noFill/>
            </a:ln>
          </c:spPr>
          <c:cat>
            <c:strRef>
              <c:f>'9.0 extra'!$A$4:$A$157</c:f>
              <c:strCache>
                <c:ptCount val="154"/>
                <c:pt idx="0">
                  <c:v>Mar 05</c:v>
                </c:pt>
                <c:pt idx="3">
                  <c:v>Jun 05</c:v>
                </c:pt>
                <c:pt idx="6">
                  <c:v> Sep 05</c:v>
                </c:pt>
                <c:pt idx="9">
                  <c:v>Dec 05</c:v>
                </c:pt>
                <c:pt idx="12">
                  <c:v>Mar 06</c:v>
                </c:pt>
                <c:pt idx="15">
                  <c:v>Jun 06</c:v>
                </c:pt>
                <c:pt idx="18">
                  <c:v>Sep 06</c:v>
                </c:pt>
                <c:pt idx="21">
                  <c:v>Dec 06</c:v>
                </c:pt>
                <c:pt idx="24">
                  <c:v>Mar 07</c:v>
                </c:pt>
                <c:pt idx="27">
                  <c:v>Jun 07</c:v>
                </c:pt>
                <c:pt idx="30">
                  <c:v>Sep 07</c:v>
                </c:pt>
                <c:pt idx="33">
                  <c:v>Dec 07</c:v>
                </c:pt>
                <c:pt idx="36">
                  <c:v>Mar 08</c:v>
                </c:pt>
                <c:pt idx="39">
                  <c:v>Jun 08</c:v>
                </c:pt>
                <c:pt idx="42">
                  <c:v>Sep 08</c:v>
                </c:pt>
                <c:pt idx="45">
                  <c:v>Dec 08</c:v>
                </c:pt>
                <c:pt idx="48">
                  <c:v>Mar 09</c:v>
                </c:pt>
                <c:pt idx="51">
                  <c:v>Jun 09</c:v>
                </c:pt>
                <c:pt idx="54">
                  <c:v>Sep 09</c:v>
                </c:pt>
                <c:pt idx="57">
                  <c:v>Dec 09</c:v>
                </c:pt>
                <c:pt idx="60">
                  <c:v>Mar 10</c:v>
                </c:pt>
                <c:pt idx="63">
                  <c:v>Jun 10</c:v>
                </c:pt>
                <c:pt idx="66">
                  <c:v>Sep 10</c:v>
                </c:pt>
                <c:pt idx="69">
                  <c:v>Dec 10</c:v>
                </c:pt>
                <c:pt idx="72">
                  <c:v>Mar 11</c:v>
                </c:pt>
                <c:pt idx="75">
                  <c:v>Jun 11</c:v>
                </c:pt>
                <c:pt idx="78">
                  <c:v>Sep 11</c:v>
                </c:pt>
                <c:pt idx="81">
                  <c:v>Dec 11</c:v>
                </c:pt>
                <c:pt idx="84">
                  <c:v>Mar 12</c:v>
                </c:pt>
                <c:pt idx="87">
                  <c:v>Jun 12</c:v>
                </c:pt>
                <c:pt idx="90">
                  <c:v>Sep 12</c:v>
                </c:pt>
                <c:pt idx="93">
                  <c:v>Dec 12</c:v>
                </c:pt>
                <c:pt idx="96">
                  <c:v>Mar13</c:v>
                </c:pt>
                <c:pt idx="99">
                  <c:v>Jun 13</c:v>
                </c:pt>
                <c:pt idx="102">
                  <c:v>Sep13</c:v>
                </c:pt>
                <c:pt idx="105">
                  <c:v>Dec 13</c:v>
                </c:pt>
                <c:pt idx="108">
                  <c:v>Mar14</c:v>
                </c:pt>
                <c:pt idx="111">
                  <c:v>Jun 14</c:v>
                </c:pt>
                <c:pt idx="114">
                  <c:v>Sep14</c:v>
                </c:pt>
                <c:pt idx="117">
                  <c:v>Dec 14</c:v>
                </c:pt>
                <c:pt idx="120">
                  <c:v>Mar15</c:v>
                </c:pt>
                <c:pt idx="123">
                  <c:v>Jun 15</c:v>
                </c:pt>
                <c:pt idx="126">
                  <c:v>Sep15</c:v>
                </c:pt>
                <c:pt idx="129">
                  <c:v>Dec 15</c:v>
                </c:pt>
                <c:pt idx="132">
                  <c:v>Mar16</c:v>
                </c:pt>
                <c:pt idx="135">
                  <c:v>Jun 16</c:v>
                </c:pt>
                <c:pt idx="138">
                  <c:v>Sep16</c:v>
                </c:pt>
                <c:pt idx="141">
                  <c:v>Dec 16</c:v>
                </c:pt>
                <c:pt idx="144">
                  <c:v>Mar17</c:v>
                </c:pt>
                <c:pt idx="147">
                  <c:v>Jun 17</c:v>
                </c:pt>
                <c:pt idx="150">
                  <c:v>Sep17</c:v>
                </c:pt>
                <c:pt idx="153">
                  <c:v>Dec 17</c:v>
                </c:pt>
              </c:strCache>
            </c:strRef>
          </c:cat>
          <c:val>
            <c:numRef>
              <c:f>'9.0 extra'!$C$4:$C$157</c:f>
              <c:numCache>
                <c:formatCode>General</c:formatCode>
                <c:ptCount val="154"/>
                <c:pt idx="0">
                  <c:v>5139</c:v>
                </c:pt>
                <c:pt idx="1">
                  <c:v>4086</c:v>
                </c:pt>
                <c:pt idx="2">
                  <c:v>4735</c:v>
                </c:pt>
                <c:pt idx="3">
                  <c:v>6058</c:v>
                </c:pt>
                <c:pt idx="4">
                  <c:v>4983</c:v>
                </c:pt>
                <c:pt idx="5">
                  <c:v>5274</c:v>
                </c:pt>
                <c:pt idx="6">
                  <c:v>5836</c:v>
                </c:pt>
                <c:pt idx="7">
                  <c:v>5084</c:v>
                </c:pt>
                <c:pt idx="8">
                  <c:v>4577</c:v>
                </c:pt>
                <c:pt idx="9">
                  <c:v>4374</c:v>
                </c:pt>
                <c:pt idx="10">
                  <c:v>4350</c:v>
                </c:pt>
                <c:pt idx="11">
                  <c:v>4240</c:v>
                </c:pt>
                <c:pt idx="12">
                  <c:v>5935</c:v>
                </c:pt>
                <c:pt idx="13">
                  <c:v>4048</c:v>
                </c:pt>
                <c:pt idx="14">
                  <c:v>5223</c:v>
                </c:pt>
                <c:pt idx="15">
                  <c:v>6098</c:v>
                </c:pt>
                <c:pt idx="16">
                  <c:v>4944</c:v>
                </c:pt>
                <c:pt idx="17">
                  <c:v>4965</c:v>
                </c:pt>
                <c:pt idx="18">
                  <c:v>5355</c:v>
                </c:pt>
                <c:pt idx="19">
                  <c:v>5778</c:v>
                </c:pt>
                <c:pt idx="20">
                  <c:v>5020</c:v>
                </c:pt>
                <c:pt idx="21">
                  <c:v>4841</c:v>
                </c:pt>
                <c:pt idx="22">
                  <c:v>5424</c:v>
                </c:pt>
                <c:pt idx="23">
                  <c:v>4593</c:v>
                </c:pt>
                <c:pt idx="24">
                  <c:v>5727</c:v>
                </c:pt>
                <c:pt idx="25">
                  <c:v>3928</c:v>
                </c:pt>
                <c:pt idx="26">
                  <c:v>5180</c:v>
                </c:pt>
                <c:pt idx="27">
                  <c:v>6014</c:v>
                </c:pt>
                <c:pt idx="28">
                  <c:v>5575</c:v>
                </c:pt>
                <c:pt idx="29">
                  <c:v>5166</c:v>
                </c:pt>
                <c:pt idx="30">
                  <c:v>5301</c:v>
                </c:pt>
                <c:pt idx="31">
                  <c:v>6012</c:v>
                </c:pt>
                <c:pt idx="32">
                  <c:v>5378</c:v>
                </c:pt>
                <c:pt idx="33">
                  <c:v>4817</c:v>
                </c:pt>
                <c:pt idx="34">
                  <c:v>5809</c:v>
                </c:pt>
                <c:pt idx="35">
                  <c:v>5275</c:v>
                </c:pt>
                <c:pt idx="36">
                  <c:v>6074</c:v>
                </c:pt>
                <c:pt idx="37">
                  <c:v>5094</c:v>
                </c:pt>
                <c:pt idx="38">
                  <c:v>4812</c:v>
                </c:pt>
                <c:pt idx="39">
                  <c:v>6407</c:v>
                </c:pt>
                <c:pt idx="40">
                  <c:v>5030</c:v>
                </c:pt>
                <c:pt idx="41">
                  <c:v>4521</c:v>
                </c:pt>
                <c:pt idx="42">
                  <c:v>5559</c:v>
                </c:pt>
                <c:pt idx="43">
                  <c:v>6192</c:v>
                </c:pt>
                <c:pt idx="44">
                  <c:v>4053</c:v>
                </c:pt>
                <c:pt idx="45">
                  <c:v>4579</c:v>
                </c:pt>
                <c:pt idx="46">
                  <c:v>3805</c:v>
                </c:pt>
                <c:pt idx="47">
                  <c:v>3235</c:v>
                </c:pt>
                <c:pt idx="48">
                  <c:v>4393</c:v>
                </c:pt>
                <c:pt idx="49">
                  <c:v>3144</c:v>
                </c:pt>
                <c:pt idx="50">
                  <c:v>3556</c:v>
                </c:pt>
                <c:pt idx="51">
                  <c:v>4098</c:v>
                </c:pt>
                <c:pt idx="52">
                  <c:v>3803</c:v>
                </c:pt>
                <c:pt idx="53">
                  <c:v>3520</c:v>
                </c:pt>
                <c:pt idx="54">
                  <c:v>4575</c:v>
                </c:pt>
                <c:pt idx="55">
                  <c:v>4655</c:v>
                </c:pt>
                <c:pt idx="56">
                  <c:v>3700</c:v>
                </c:pt>
                <c:pt idx="57">
                  <c:v>3460</c:v>
                </c:pt>
                <c:pt idx="58">
                  <c:v>4582</c:v>
                </c:pt>
                <c:pt idx="59">
                  <c:v>3779</c:v>
                </c:pt>
                <c:pt idx="60">
                  <c:v>4864</c:v>
                </c:pt>
                <c:pt idx="61">
                  <c:v>3828</c:v>
                </c:pt>
                <c:pt idx="62">
                  <c:v>4372</c:v>
                </c:pt>
                <c:pt idx="63">
                  <c:v>5788</c:v>
                </c:pt>
                <c:pt idx="64">
                  <c:v>4029</c:v>
                </c:pt>
                <c:pt idx="65">
                  <c:v>4231</c:v>
                </c:pt>
                <c:pt idx="66">
                  <c:v>5020</c:v>
                </c:pt>
                <c:pt idx="67">
                  <c:v>4866</c:v>
                </c:pt>
                <c:pt idx="68">
                  <c:v>5055</c:v>
                </c:pt>
                <c:pt idx="69">
                  <c:v>4177</c:v>
                </c:pt>
                <c:pt idx="70">
                  <c:v>5096</c:v>
                </c:pt>
                <c:pt idx="71">
                  <c:v>4573</c:v>
                </c:pt>
                <c:pt idx="72">
                  <c:v>5978</c:v>
                </c:pt>
                <c:pt idx="73">
                  <c:v>3829</c:v>
                </c:pt>
                <c:pt idx="74">
                  <c:v>4373</c:v>
                </c:pt>
                <c:pt idx="75">
                  <c:v>4914</c:v>
                </c:pt>
                <c:pt idx="76">
                  <c:v>4378</c:v>
                </c:pt>
                <c:pt idx="77">
                  <c:v>4810</c:v>
                </c:pt>
                <c:pt idx="78">
                  <c:v>5096</c:v>
                </c:pt>
                <c:pt idx="79">
                  <c:v>4933</c:v>
                </c:pt>
                <c:pt idx="80">
                  <c:v>4943</c:v>
                </c:pt>
                <c:pt idx="81">
                  <c:v>4445</c:v>
                </c:pt>
                <c:pt idx="82">
                  <c:v>5560</c:v>
                </c:pt>
                <c:pt idx="83">
                  <c:v>4640</c:v>
                </c:pt>
                <c:pt idx="84">
                  <c:v>5459</c:v>
                </c:pt>
                <c:pt idx="85">
                  <c:v>4702</c:v>
                </c:pt>
                <c:pt idx="86">
                  <c:v>5480</c:v>
                </c:pt>
                <c:pt idx="87">
                  <c:v>6773</c:v>
                </c:pt>
                <c:pt idx="88">
                  <c:v>5542</c:v>
                </c:pt>
                <c:pt idx="89">
                  <c:v>5187</c:v>
                </c:pt>
                <c:pt idx="90">
                  <c:v>5852</c:v>
                </c:pt>
                <c:pt idx="91">
                  <c:v>6181</c:v>
                </c:pt>
                <c:pt idx="92">
                  <c:v>5789</c:v>
                </c:pt>
                <c:pt idx="93">
                  <c:v>5369</c:v>
                </c:pt>
                <c:pt idx="94">
                  <c:v>5922</c:v>
                </c:pt>
                <c:pt idx="95">
                  <c:v>5397</c:v>
                </c:pt>
                <c:pt idx="96">
                  <c:v>6506</c:v>
                </c:pt>
                <c:pt idx="97">
                  <c:v>5418</c:v>
                </c:pt>
                <c:pt idx="98">
                  <c:v>6036</c:v>
                </c:pt>
                <c:pt idx="99">
                  <c:v>7451</c:v>
                </c:pt>
                <c:pt idx="100">
                  <c:v>6367</c:v>
                </c:pt>
                <c:pt idx="101">
                  <c:v>5991</c:v>
                </c:pt>
                <c:pt idx="102">
                  <c:v>6995</c:v>
                </c:pt>
                <c:pt idx="103">
                  <c:v>7067</c:v>
                </c:pt>
                <c:pt idx="104">
                  <c:v>6800</c:v>
                </c:pt>
                <c:pt idx="105">
                  <c:v>6035</c:v>
                </c:pt>
                <c:pt idx="106">
                  <c:v>6595</c:v>
                </c:pt>
                <c:pt idx="107">
                  <c:v>6076</c:v>
                </c:pt>
                <c:pt idx="108">
                  <c:v>7367</c:v>
                </c:pt>
                <c:pt idx="109">
                  <c:v>5643</c:v>
                </c:pt>
                <c:pt idx="110">
                  <c:v>6638</c:v>
                </c:pt>
                <c:pt idx="111">
                  <c:v>8540</c:v>
                </c:pt>
                <c:pt idx="112">
                  <c:v>6760</c:v>
                </c:pt>
                <c:pt idx="113">
                  <c:v>6481</c:v>
                </c:pt>
                <c:pt idx="114">
                  <c:v>7914</c:v>
                </c:pt>
                <c:pt idx="115">
                  <c:v>8173</c:v>
                </c:pt>
                <c:pt idx="116">
                  <c:v>7513</c:v>
                </c:pt>
                <c:pt idx="117">
                  <c:v>6533</c:v>
                </c:pt>
                <c:pt idx="118">
                  <c:v>7509</c:v>
                </c:pt>
                <c:pt idx="119">
                  <c:v>6448</c:v>
                </c:pt>
                <c:pt idx="120">
                  <c:v>7954</c:v>
                </c:pt>
                <c:pt idx="121">
                  <c:v>6110</c:v>
                </c:pt>
                <c:pt idx="122">
                  <c:v>6516</c:v>
                </c:pt>
                <c:pt idx="123">
                  <c:v>8989</c:v>
                </c:pt>
                <c:pt idx="124">
                  <c:v>6973</c:v>
                </c:pt>
                <c:pt idx="125">
                  <c:v>7848</c:v>
                </c:pt>
                <c:pt idx="126">
                  <c:v>8269</c:v>
                </c:pt>
                <c:pt idx="127">
                  <c:v>8879</c:v>
                </c:pt>
                <c:pt idx="128">
                  <c:v>8120</c:v>
                </c:pt>
                <c:pt idx="129">
                  <c:v>6794</c:v>
                </c:pt>
                <c:pt idx="130">
                  <c:v>7784</c:v>
                </c:pt>
                <c:pt idx="131">
                  <c:v>6835</c:v>
                </c:pt>
                <c:pt idx="132">
                  <c:v>8291</c:v>
                </c:pt>
                <c:pt idx="133">
                  <c:v>6597</c:v>
                </c:pt>
                <c:pt idx="134">
                  <c:v>7686</c:v>
                </c:pt>
                <c:pt idx="135">
                  <c:v>9584</c:v>
                </c:pt>
                <c:pt idx="136">
                  <c:v>8165</c:v>
                </c:pt>
                <c:pt idx="137">
                  <c:v>8814</c:v>
                </c:pt>
                <c:pt idx="138">
                  <c:v>9652</c:v>
                </c:pt>
                <c:pt idx="139">
                  <c:v>10171</c:v>
                </c:pt>
                <c:pt idx="140">
                  <c:v>9754</c:v>
                </c:pt>
                <c:pt idx="141">
                  <c:v>8055</c:v>
                </c:pt>
                <c:pt idx="142">
                  <c:v>9492</c:v>
                </c:pt>
                <c:pt idx="143">
                  <c:v>8185</c:v>
                </c:pt>
                <c:pt idx="144">
                  <c:v>9744</c:v>
                </c:pt>
                <c:pt idx="145">
                  <c:v>7350</c:v>
                </c:pt>
                <c:pt idx="146">
                  <c:v>9191</c:v>
                </c:pt>
                <c:pt idx="147">
                  <c:v>11420</c:v>
                </c:pt>
                <c:pt idx="148">
                  <c:v>8104</c:v>
                </c:pt>
                <c:pt idx="149">
                  <c:v>9075</c:v>
                </c:pt>
                <c:pt idx="150">
                  <c:v>10343</c:v>
                </c:pt>
                <c:pt idx="151">
                  <c:v>11497</c:v>
                </c:pt>
                <c:pt idx="152">
                  <c:v>10300</c:v>
                </c:pt>
                <c:pt idx="153">
                  <c:v>8386</c:v>
                </c:pt>
              </c:numCache>
            </c:numRef>
          </c:val>
          <c:extLst>
            <c:ext xmlns:c16="http://schemas.microsoft.com/office/drawing/2014/chart" uri="{C3380CC4-5D6E-409C-BE32-E72D297353CC}">
              <c16:uniqueId val="{00000002-B8BA-4592-A334-7927BF8746A9}"/>
            </c:ext>
          </c:extLst>
        </c:ser>
        <c:ser>
          <c:idx val="2"/>
          <c:order val="3"/>
          <c:tx>
            <c:strRef>
              <c:f>'9.0 extra'!$E$3</c:f>
              <c:strCache>
                <c:ptCount val="1"/>
                <c:pt idx="0">
                  <c:v> Other countries new</c:v>
                </c:pt>
              </c:strCache>
            </c:strRef>
          </c:tx>
          <c:spPr>
            <a:solidFill>
              <a:srgbClr val="434646"/>
            </a:solidFill>
            <a:ln w="25400">
              <a:noFill/>
            </a:ln>
          </c:spPr>
          <c:cat>
            <c:strRef>
              <c:f>'9.0 extra'!$A$4:$A$109</c:f>
              <c:strCache>
                <c:ptCount val="106"/>
                <c:pt idx="0">
                  <c:v>Mar 05</c:v>
                </c:pt>
                <c:pt idx="3">
                  <c:v>Jun 05</c:v>
                </c:pt>
                <c:pt idx="6">
                  <c:v> Sep 05</c:v>
                </c:pt>
                <c:pt idx="9">
                  <c:v>Dec 05</c:v>
                </c:pt>
                <c:pt idx="12">
                  <c:v>Mar 06</c:v>
                </c:pt>
                <c:pt idx="15">
                  <c:v>Jun 06</c:v>
                </c:pt>
                <c:pt idx="18">
                  <c:v>Sep 06</c:v>
                </c:pt>
                <c:pt idx="21">
                  <c:v>Dec 06</c:v>
                </c:pt>
                <c:pt idx="24">
                  <c:v>Mar 07</c:v>
                </c:pt>
                <c:pt idx="27">
                  <c:v>Jun 07</c:v>
                </c:pt>
                <c:pt idx="30">
                  <c:v>Sep 07</c:v>
                </c:pt>
                <c:pt idx="33">
                  <c:v>Dec 07</c:v>
                </c:pt>
                <c:pt idx="36">
                  <c:v>Mar 08</c:v>
                </c:pt>
                <c:pt idx="39">
                  <c:v>Jun 08</c:v>
                </c:pt>
                <c:pt idx="42">
                  <c:v>Sep 08</c:v>
                </c:pt>
                <c:pt idx="45">
                  <c:v>Dec 08</c:v>
                </c:pt>
                <c:pt idx="48">
                  <c:v>Mar 09</c:v>
                </c:pt>
                <c:pt idx="51">
                  <c:v>Jun 09</c:v>
                </c:pt>
                <c:pt idx="54">
                  <c:v>Sep 09</c:v>
                </c:pt>
                <c:pt idx="57">
                  <c:v>Dec 09</c:v>
                </c:pt>
                <c:pt idx="60">
                  <c:v>Mar 10</c:v>
                </c:pt>
                <c:pt idx="63">
                  <c:v>Jun 10</c:v>
                </c:pt>
                <c:pt idx="66">
                  <c:v>Sep 10</c:v>
                </c:pt>
                <c:pt idx="69">
                  <c:v>Dec 10</c:v>
                </c:pt>
                <c:pt idx="72">
                  <c:v>Mar 11</c:v>
                </c:pt>
                <c:pt idx="75">
                  <c:v>Jun 11</c:v>
                </c:pt>
                <c:pt idx="78">
                  <c:v>Sep 11</c:v>
                </c:pt>
                <c:pt idx="81">
                  <c:v>Dec 11</c:v>
                </c:pt>
                <c:pt idx="84">
                  <c:v>Mar 12</c:v>
                </c:pt>
                <c:pt idx="87">
                  <c:v>Jun 12</c:v>
                </c:pt>
                <c:pt idx="90">
                  <c:v>Sep 12</c:v>
                </c:pt>
                <c:pt idx="93">
                  <c:v>Dec 12</c:v>
                </c:pt>
                <c:pt idx="96">
                  <c:v>Mar13</c:v>
                </c:pt>
                <c:pt idx="99">
                  <c:v>Jun 13</c:v>
                </c:pt>
                <c:pt idx="102">
                  <c:v>Sep13</c:v>
                </c:pt>
                <c:pt idx="105">
                  <c:v>Dec 13</c:v>
                </c:pt>
              </c:strCache>
            </c:strRef>
          </c:cat>
          <c:val>
            <c:numRef>
              <c:f>'9.0 extra'!$E$4:$E$157</c:f>
              <c:numCache>
                <c:formatCode>General</c:formatCode>
                <c:ptCount val="154"/>
                <c:pt idx="0">
                  <c:v>3517</c:v>
                </c:pt>
                <c:pt idx="1">
                  <c:v>2967</c:v>
                </c:pt>
                <c:pt idx="2">
                  <c:v>3260</c:v>
                </c:pt>
                <c:pt idx="3">
                  <c:v>3906</c:v>
                </c:pt>
                <c:pt idx="4">
                  <c:v>3251</c:v>
                </c:pt>
                <c:pt idx="5">
                  <c:v>3801</c:v>
                </c:pt>
                <c:pt idx="6">
                  <c:v>3484</c:v>
                </c:pt>
                <c:pt idx="7">
                  <c:v>3941</c:v>
                </c:pt>
                <c:pt idx="8">
                  <c:v>3310</c:v>
                </c:pt>
                <c:pt idx="9">
                  <c:v>2643</c:v>
                </c:pt>
                <c:pt idx="10">
                  <c:v>3196</c:v>
                </c:pt>
                <c:pt idx="11">
                  <c:v>3218</c:v>
                </c:pt>
                <c:pt idx="12">
                  <c:v>3399</c:v>
                </c:pt>
                <c:pt idx="13">
                  <c:v>2271</c:v>
                </c:pt>
                <c:pt idx="14">
                  <c:v>2844</c:v>
                </c:pt>
                <c:pt idx="15">
                  <c:v>2562</c:v>
                </c:pt>
                <c:pt idx="16">
                  <c:v>2691</c:v>
                </c:pt>
                <c:pt idx="17">
                  <c:v>3295</c:v>
                </c:pt>
                <c:pt idx="18">
                  <c:v>3596</c:v>
                </c:pt>
                <c:pt idx="19">
                  <c:v>3293</c:v>
                </c:pt>
                <c:pt idx="20">
                  <c:v>2829</c:v>
                </c:pt>
                <c:pt idx="21">
                  <c:v>1935</c:v>
                </c:pt>
                <c:pt idx="22">
                  <c:v>2812</c:v>
                </c:pt>
                <c:pt idx="23">
                  <c:v>2622</c:v>
                </c:pt>
                <c:pt idx="24">
                  <c:v>3138</c:v>
                </c:pt>
                <c:pt idx="25">
                  <c:v>2459</c:v>
                </c:pt>
                <c:pt idx="26">
                  <c:v>2914</c:v>
                </c:pt>
                <c:pt idx="27">
                  <c:v>2614</c:v>
                </c:pt>
                <c:pt idx="28">
                  <c:v>2889</c:v>
                </c:pt>
                <c:pt idx="29">
                  <c:v>3312</c:v>
                </c:pt>
                <c:pt idx="30">
                  <c:v>3374</c:v>
                </c:pt>
                <c:pt idx="31">
                  <c:v>3626</c:v>
                </c:pt>
                <c:pt idx="32">
                  <c:v>3158</c:v>
                </c:pt>
                <c:pt idx="33">
                  <c:v>2175</c:v>
                </c:pt>
                <c:pt idx="34">
                  <c:v>3306</c:v>
                </c:pt>
                <c:pt idx="35">
                  <c:v>2551</c:v>
                </c:pt>
                <c:pt idx="36">
                  <c:v>2375</c:v>
                </c:pt>
                <c:pt idx="37">
                  <c:v>2144</c:v>
                </c:pt>
                <c:pt idx="38">
                  <c:v>2405</c:v>
                </c:pt>
                <c:pt idx="39">
                  <c:v>2603</c:v>
                </c:pt>
                <c:pt idx="40">
                  <c:v>2158</c:v>
                </c:pt>
                <c:pt idx="41">
                  <c:v>2507</c:v>
                </c:pt>
                <c:pt idx="42">
                  <c:v>2524</c:v>
                </c:pt>
                <c:pt idx="43">
                  <c:v>2796</c:v>
                </c:pt>
                <c:pt idx="44">
                  <c:v>2150</c:v>
                </c:pt>
                <c:pt idx="45">
                  <c:v>1888</c:v>
                </c:pt>
                <c:pt idx="46">
                  <c:v>2363</c:v>
                </c:pt>
                <c:pt idx="47">
                  <c:v>1566</c:v>
                </c:pt>
                <c:pt idx="48">
                  <c:v>1733</c:v>
                </c:pt>
                <c:pt idx="49">
                  <c:v>1427</c:v>
                </c:pt>
                <c:pt idx="50">
                  <c:v>1543</c:v>
                </c:pt>
                <c:pt idx="51">
                  <c:v>1760</c:v>
                </c:pt>
                <c:pt idx="52">
                  <c:v>1682</c:v>
                </c:pt>
                <c:pt idx="53">
                  <c:v>1794</c:v>
                </c:pt>
                <c:pt idx="54">
                  <c:v>2248</c:v>
                </c:pt>
                <c:pt idx="55">
                  <c:v>2024</c:v>
                </c:pt>
                <c:pt idx="56">
                  <c:v>1824</c:v>
                </c:pt>
                <c:pt idx="57">
                  <c:v>1412</c:v>
                </c:pt>
                <c:pt idx="58">
                  <c:v>1971</c:v>
                </c:pt>
                <c:pt idx="59">
                  <c:v>1695</c:v>
                </c:pt>
                <c:pt idx="60">
                  <c:v>1943</c:v>
                </c:pt>
                <c:pt idx="61">
                  <c:v>1702</c:v>
                </c:pt>
                <c:pt idx="62">
                  <c:v>1858</c:v>
                </c:pt>
                <c:pt idx="63">
                  <c:v>1979</c:v>
                </c:pt>
                <c:pt idx="64">
                  <c:v>1753</c:v>
                </c:pt>
                <c:pt idx="65">
                  <c:v>1972</c:v>
                </c:pt>
                <c:pt idx="66">
                  <c:v>2648</c:v>
                </c:pt>
                <c:pt idx="67">
                  <c:v>2216</c:v>
                </c:pt>
                <c:pt idx="68">
                  <c:v>2069</c:v>
                </c:pt>
                <c:pt idx="69">
                  <c:v>1539</c:v>
                </c:pt>
                <c:pt idx="70">
                  <c:v>2240</c:v>
                </c:pt>
                <c:pt idx="71">
                  <c:v>1625</c:v>
                </c:pt>
                <c:pt idx="72">
                  <c:v>2033</c:v>
                </c:pt>
                <c:pt idx="73">
                  <c:v>1584</c:v>
                </c:pt>
                <c:pt idx="74">
                  <c:v>1946</c:v>
                </c:pt>
                <c:pt idx="75">
                  <c:v>2465</c:v>
                </c:pt>
                <c:pt idx="76">
                  <c:v>2016</c:v>
                </c:pt>
                <c:pt idx="77">
                  <c:v>2248</c:v>
                </c:pt>
                <c:pt idx="78">
                  <c:v>2211</c:v>
                </c:pt>
                <c:pt idx="79">
                  <c:v>1863</c:v>
                </c:pt>
                <c:pt idx="80">
                  <c:v>2109</c:v>
                </c:pt>
                <c:pt idx="81">
                  <c:v>1826</c:v>
                </c:pt>
                <c:pt idx="82">
                  <c:v>2903</c:v>
                </c:pt>
                <c:pt idx="83">
                  <c:v>2305</c:v>
                </c:pt>
                <c:pt idx="84">
                  <c:v>2757</c:v>
                </c:pt>
                <c:pt idx="85">
                  <c:v>2113</c:v>
                </c:pt>
                <c:pt idx="86">
                  <c:v>2510</c:v>
                </c:pt>
                <c:pt idx="87">
                  <c:v>3049</c:v>
                </c:pt>
                <c:pt idx="88">
                  <c:v>2539</c:v>
                </c:pt>
                <c:pt idx="89">
                  <c:v>2670</c:v>
                </c:pt>
                <c:pt idx="90">
                  <c:v>2566</c:v>
                </c:pt>
                <c:pt idx="91">
                  <c:v>2892</c:v>
                </c:pt>
                <c:pt idx="92">
                  <c:v>2480</c:v>
                </c:pt>
                <c:pt idx="93">
                  <c:v>2138</c:v>
                </c:pt>
                <c:pt idx="94">
                  <c:v>3119</c:v>
                </c:pt>
                <c:pt idx="95">
                  <c:v>2297</c:v>
                </c:pt>
                <c:pt idx="96">
                  <c:v>2688</c:v>
                </c:pt>
                <c:pt idx="97">
                  <c:v>2412</c:v>
                </c:pt>
                <c:pt idx="98">
                  <c:v>2511</c:v>
                </c:pt>
                <c:pt idx="99">
                  <c:v>2924</c:v>
                </c:pt>
                <c:pt idx="100">
                  <c:v>2675</c:v>
                </c:pt>
                <c:pt idx="101">
                  <c:v>3082</c:v>
                </c:pt>
                <c:pt idx="102">
                  <c:v>2665</c:v>
                </c:pt>
                <c:pt idx="103">
                  <c:v>3191</c:v>
                </c:pt>
                <c:pt idx="104">
                  <c:v>3095</c:v>
                </c:pt>
                <c:pt idx="105">
                  <c:v>2390</c:v>
                </c:pt>
                <c:pt idx="106">
                  <c:v>3600</c:v>
                </c:pt>
                <c:pt idx="107">
                  <c:v>2723</c:v>
                </c:pt>
                <c:pt idx="108">
                  <c:v>3369</c:v>
                </c:pt>
                <c:pt idx="109">
                  <c:v>2749</c:v>
                </c:pt>
                <c:pt idx="110">
                  <c:v>2998</c:v>
                </c:pt>
                <c:pt idx="111">
                  <c:v>3547</c:v>
                </c:pt>
                <c:pt idx="112">
                  <c:v>3147</c:v>
                </c:pt>
                <c:pt idx="113">
                  <c:v>3152</c:v>
                </c:pt>
                <c:pt idx="114">
                  <c:v>3333</c:v>
                </c:pt>
                <c:pt idx="115">
                  <c:v>3375</c:v>
                </c:pt>
                <c:pt idx="116">
                  <c:v>3187</c:v>
                </c:pt>
                <c:pt idx="117">
                  <c:v>2673</c:v>
                </c:pt>
                <c:pt idx="118">
                  <c:v>3770</c:v>
                </c:pt>
                <c:pt idx="119">
                  <c:v>3060</c:v>
                </c:pt>
                <c:pt idx="120">
                  <c:v>3351</c:v>
                </c:pt>
                <c:pt idx="121">
                  <c:v>2822</c:v>
                </c:pt>
                <c:pt idx="122">
                  <c:v>3111</c:v>
                </c:pt>
                <c:pt idx="123">
                  <c:v>3629</c:v>
                </c:pt>
                <c:pt idx="124">
                  <c:v>2981</c:v>
                </c:pt>
                <c:pt idx="125">
                  <c:v>2863</c:v>
                </c:pt>
                <c:pt idx="126">
                  <c:v>3690</c:v>
                </c:pt>
                <c:pt idx="127">
                  <c:v>3379</c:v>
                </c:pt>
                <c:pt idx="128">
                  <c:v>3069</c:v>
                </c:pt>
                <c:pt idx="129">
                  <c:v>2900</c:v>
                </c:pt>
                <c:pt idx="130">
                  <c:v>3744</c:v>
                </c:pt>
                <c:pt idx="131">
                  <c:v>3166</c:v>
                </c:pt>
                <c:pt idx="132">
                  <c:v>3369</c:v>
                </c:pt>
                <c:pt idx="133">
                  <c:v>2959</c:v>
                </c:pt>
                <c:pt idx="134">
                  <c:v>3070</c:v>
                </c:pt>
                <c:pt idx="135">
                  <c:v>3713</c:v>
                </c:pt>
                <c:pt idx="136">
                  <c:v>2942</c:v>
                </c:pt>
                <c:pt idx="137">
                  <c:v>3327</c:v>
                </c:pt>
                <c:pt idx="138">
                  <c:v>3657</c:v>
                </c:pt>
                <c:pt idx="139">
                  <c:v>4075</c:v>
                </c:pt>
                <c:pt idx="140">
                  <c:v>3526</c:v>
                </c:pt>
                <c:pt idx="141">
                  <c:v>2820</c:v>
                </c:pt>
                <c:pt idx="142">
                  <c:v>3918</c:v>
                </c:pt>
                <c:pt idx="143">
                  <c:v>3165</c:v>
                </c:pt>
                <c:pt idx="144">
                  <c:v>3534</c:v>
                </c:pt>
                <c:pt idx="145">
                  <c:v>2860</c:v>
                </c:pt>
                <c:pt idx="146">
                  <c:v>3345</c:v>
                </c:pt>
                <c:pt idx="147">
                  <c:v>3992</c:v>
                </c:pt>
                <c:pt idx="148">
                  <c:v>2930</c:v>
                </c:pt>
                <c:pt idx="149">
                  <c:v>3371</c:v>
                </c:pt>
                <c:pt idx="150">
                  <c:v>3575</c:v>
                </c:pt>
                <c:pt idx="151">
                  <c:v>3488</c:v>
                </c:pt>
                <c:pt idx="152">
                  <c:v>3751</c:v>
                </c:pt>
                <c:pt idx="153">
                  <c:v>2676</c:v>
                </c:pt>
              </c:numCache>
            </c:numRef>
          </c:val>
          <c:extLst>
            <c:ext xmlns:c16="http://schemas.microsoft.com/office/drawing/2014/chart" uri="{C3380CC4-5D6E-409C-BE32-E72D297353CC}">
              <c16:uniqueId val="{00000003-B8BA-4592-A334-7927BF8746A9}"/>
            </c:ext>
          </c:extLst>
        </c:ser>
        <c:dLbls>
          <c:showLegendKey val="0"/>
          <c:showVal val="0"/>
          <c:showCatName val="0"/>
          <c:showSerName val="0"/>
          <c:showPercent val="0"/>
          <c:showBubbleSize val="0"/>
        </c:dLbls>
        <c:axId val="168408960"/>
        <c:axId val="168423424"/>
      </c:areaChart>
      <c:catAx>
        <c:axId val="168408960"/>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Month first registered in NZ</a:t>
                </a:r>
              </a:p>
            </c:rich>
          </c:tx>
          <c:layout>
            <c:manualLayout>
              <c:xMode val="edge"/>
              <c:yMode val="edge"/>
              <c:x val="0.39078556579294726"/>
              <c:y val="0.9260861710468005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8423424"/>
        <c:crosses val="autoZero"/>
        <c:auto val="1"/>
        <c:lblAlgn val="ctr"/>
        <c:lblOffset val="100"/>
        <c:tickLblSkip val="12"/>
        <c:tickMarkSkip val="6"/>
        <c:noMultiLvlLbl val="0"/>
      </c:catAx>
      <c:valAx>
        <c:axId val="168423424"/>
        <c:scaling>
          <c:orientation val="minMax"/>
          <c:min val="0"/>
        </c:scaling>
        <c:delete val="0"/>
        <c:axPos val="l"/>
        <c:majorGridlines>
          <c:spPr>
            <a:ln w="3175">
              <a:solidFill>
                <a:srgbClr val="808080"/>
              </a:solidFill>
              <a:prstDash val="sysDash"/>
            </a:ln>
          </c:spPr>
        </c:majorGridlines>
        <c:title>
          <c:tx>
            <c:rich>
              <a:bodyPr/>
              <a:lstStyle/>
              <a:p>
                <a:pPr>
                  <a:defRPr sz="900" b="0" i="0" u="none" strike="noStrike" baseline="0">
                    <a:solidFill>
                      <a:srgbClr val="000000"/>
                    </a:solidFill>
                    <a:latin typeface="Arial"/>
                    <a:ea typeface="Arial"/>
                    <a:cs typeface="Arial"/>
                  </a:defRPr>
                </a:pPr>
                <a:r>
                  <a:rPr lang="en-NZ"/>
                  <a:t>Number of vehicles</a:t>
                </a:r>
              </a:p>
            </c:rich>
          </c:tx>
          <c:layout>
            <c:manualLayout>
              <c:xMode val="edge"/>
              <c:yMode val="edge"/>
              <c:x val="1.0956343122516112E-2"/>
              <c:y val="0.2961867266591740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8408960"/>
        <c:crosses val="autoZero"/>
        <c:crossBetween val="midCat"/>
        <c:majorUnit val="5000"/>
      </c:valAx>
      <c:spPr>
        <a:noFill/>
        <a:ln w="25400">
          <a:noFill/>
        </a:ln>
      </c:spPr>
    </c:plotArea>
    <c:legend>
      <c:legendPos val="r"/>
      <c:layout>
        <c:manualLayout>
          <c:xMode val="edge"/>
          <c:yMode val="edge"/>
          <c:x val="0.51364640856565902"/>
          <c:y val="0.13754814739067056"/>
          <c:w val="0.45701462175451857"/>
          <c:h val="0.10673006783243009"/>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zero"/>
    <c:showDLblsOverMax val="0"/>
  </c:chart>
  <c:spPr>
    <a:solidFill>
      <a:schemeClr val="bg2">
        <a:lumMod val="90000"/>
      </a:schemeClr>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9.1a : New light vehicle registrations</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1866684528328153"/>
          <c:y val="1.2594225721784777E-2"/>
        </c:manualLayout>
      </c:layout>
      <c:overlay val="0"/>
      <c:spPr>
        <a:noFill/>
        <a:ln w="25400">
          <a:noFill/>
        </a:ln>
      </c:spPr>
    </c:title>
    <c:autoTitleDeleted val="0"/>
    <c:plotArea>
      <c:layout>
        <c:manualLayout>
          <c:layoutTarget val="inner"/>
          <c:xMode val="edge"/>
          <c:yMode val="edge"/>
          <c:x val="0.11513194444444452"/>
          <c:y val="0.14189220397884109"/>
          <c:w val="0.67156749999999998"/>
          <c:h val="0.71952590320384036"/>
        </c:manualLayout>
      </c:layout>
      <c:areaChart>
        <c:grouping val="percentStacked"/>
        <c:varyColors val="0"/>
        <c:ser>
          <c:idx val="0"/>
          <c:order val="0"/>
          <c:tx>
            <c:strRef>
              <c:f>'9.1a,b'!$C$3</c:f>
              <c:strCache>
                <c:ptCount val="1"/>
                <c:pt idx="0">
                  <c:v>&lt;=120 g/km</c:v>
                </c:pt>
              </c:strCache>
            </c:strRef>
          </c:tx>
          <c:spPr>
            <a:solidFill>
              <a:srgbClr val="0093D3">
                <a:alpha val="28000"/>
              </a:srgbClr>
            </a:solidFill>
            <a:ln w="25400">
              <a:noFill/>
            </a:ln>
          </c:spPr>
          <c:cat>
            <c:numRef>
              <c:f>'9.1a,b'!$A$4:$A$54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'9.1a,b'!$C$58:$C$108</c:f>
              <c:numCache>
                <c:formatCode>General</c:formatCode>
                <c:ptCount val="51"/>
                <c:pt idx="0">
                  <c:v>106</c:v>
                </c:pt>
                <c:pt idx="1">
                  <c:v>187</c:v>
                </c:pt>
                <c:pt idx="2">
                  <c:v>102</c:v>
                </c:pt>
                <c:pt idx="3">
                  <c:v>153</c:v>
                </c:pt>
                <c:pt idx="4">
                  <c:v>223</c:v>
                </c:pt>
                <c:pt idx="5">
                  <c:v>156</c:v>
                </c:pt>
                <c:pt idx="6">
                  <c:v>150</c:v>
                </c:pt>
                <c:pt idx="7">
                  <c:v>227</c:v>
                </c:pt>
                <c:pt idx="8">
                  <c:v>239</c:v>
                </c:pt>
                <c:pt idx="9">
                  <c:v>193</c:v>
                </c:pt>
                <c:pt idx="10">
                  <c:v>205</c:v>
                </c:pt>
                <c:pt idx="11">
                  <c:v>337</c:v>
                </c:pt>
                <c:pt idx="12">
                  <c:v>462</c:v>
                </c:pt>
                <c:pt idx="13">
                  <c:v>366</c:v>
                </c:pt>
                <c:pt idx="14">
                  <c:v>195</c:v>
                </c:pt>
                <c:pt idx="15">
                  <c:v>249</c:v>
                </c:pt>
                <c:pt idx="16">
                  <c:v>185</c:v>
                </c:pt>
                <c:pt idx="17">
                  <c:v>334</c:v>
                </c:pt>
                <c:pt idx="18">
                  <c:v>168</c:v>
                </c:pt>
                <c:pt idx="19">
                  <c:v>173</c:v>
                </c:pt>
                <c:pt idx="20">
                  <c:v>127</c:v>
                </c:pt>
                <c:pt idx="21">
                  <c:v>157</c:v>
                </c:pt>
                <c:pt idx="22">
                  <c:v>332</c:v>
                </c:pt>
                <c:pt idx="23">
                  <c:v>410</c:v>
                </c:pt>
                <c:pt idx="24">
                  <c:v>331</c:v>
                </c:pt>
                <c:pt idx="25">
                  <c:v>431</c:v>
                </c:pt>
                <c:pt idx="26">
                  <c:v>339</c:v>
                </c:pt>
                <c:pt idx="27">
                  <c:v>554</c:v>
                </c:pt>
                <c:pt idx="28">
                  <c:v>697</c:v>
                </c:pt>
                <c:pt idx="29">
                  <c:v>495</c:v>
                </c:pt>
                <c:pt idx="30">
                  <c:v>617</c:v>
                </c:pt>
                <c:pt idx="31">
                  <c:v>1115</c:v>
                </c:pt>
                <c:pt idx="32">
                  <c:v>1110</c:v>
                </c:pt>
                <c:pt idx="33">
                  <c:v>1547</c:v>
                </c:pt>
                <c:pt idx="34">
                  <c:v>1098</c:v>
                </c:pt>
                <c:pt idx="35">
                  <c:v>1374</c:v>
                </c:pt>
                <c:pt idx="36">
                  <c:v>1265</c:v>
                </c:pt>
                <c:pt idx="37">
                  <c:v>1073</c:v>
                </c:pt>
                <c:pt idx="38">
                  <c:v>1439</c:v>
                </c:pt>
                <c:pt idx="39">
                  <c:v>2203</c:v>
                </c:pt>
                <c:pt idx="40">
                  <c:v>1796</c:v>
                </c:pt>
                <c:pt idx="41">
                  <c:v>1987</c:v>
                </c:pt>
                <c:pt idx="42">
                  <c:v>1978</c:v>
                </c:pt>
                <c:pt idx="43">
                  <c:v>2050</c:v>
                </c:pt>
                <c:pt idx="44">
                  <c:v>1983</c:v>
                </c:pt>
                <c:pt idx="45">
                  <c:v>2080</c:v>
                </c:pt>
                <c:pt idx="46">
                  <c:v>1941</c:v>
                </c:pt>
                <c:pt idx="47">
                  <c:v>2552</c:v>
                </c:pt>
                <c:pt idx="48">
                  <c:v>2108</c:v>
                </c:pt>
                <c:pt idx="49">
                  <c:v>2549</c:v>
                </c:pt>
                <c:pt idx="50">
                  <c:v>2447</c:v>
                </c:pt>
              </c:numCache>
            </c:numRef>
          </c:val>
          <c:extLst>
            <c:ext xmlns:c16="http://schemas.microsoft.com/office/drawing/2014/chart" uri="{C3380CC4-5D6E-409C-BE32-E72D297353CC}">
              <c16:uniqueId val="{00000000-BC9D-4891-A34B-29B82D2A5417}"/>
            </c:ext>
          </c:extLst>
        </c:ser>
        <c:ser>
          <c:idx val="1"/>
          <c:order val="1"/>
          <c:tx>
            <c:strRef>
              <c:f>'9.1a,b'!$D$3</c:f>
              <c:strCache>
                <c:ptCount val="1"/>
                <c:pt idx="0">
                  <c:v>&lt;=150 g/km</c:v>
                </c:pt>
              </c:strCache>
            </c:strRef>
          </c:tx>
          <c:spPr>
            <a:solidFill>
              <a:srgbClr val="6BB5D9"/>
            </a:solidFill>
            <a:ln w="25400">
              <a:noFill/>
            </a:ln>
          </c:spPr>
          <c:cat>
            <c:numRef>
              <c:f>'9.1a,b'!$A$4:$A$46</c:f>
              <c:numCache>
                <c:formatCode>General</c:formatCode>
                <c:ptCount val="43"/>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numCache>
            </c:numRef>
          </c:cat>
          <c:val>
            <c:numRef>
              <c:f>'9.1a,b'!$D$58:$D$108</c:f>
              <c:numCache>
                <c:formatCode>General</c:formatCode>
                <c:ptCount val="51"/>
                <c:pt idx="0">
                  <c:v>1462</c:v>
                </c:pt>
                <c:pt idx="1">
                  <c:v>2253</c:v>
                </c:pt>
                <c:pt idx="2">
                  <c:v>2110</c:v>
                </c:pt>
                <c:pt idx="3">
                  <c:v>1845</c:v>
                </c:pt>
                <c:pt idx="4">
                  <c:v>1773</c:v>
                </c:pt>
                <c:pt idx="5">
                  <c:v>2070</c:v>
                </c:pt>
                <c:pt idx="6">
                  <c:v>1825</c:v>
                </c:pt>
                <c:pt idx="7">
                  <c:v>1850</c:v>
                </c:pt>
                <c:pt idx="8">
                  <c:v>1400</c:v>
                </c:pt>
                <c:pt idx="9">
                  <c:v>1881</c:v>
                </c:pt>
                <c:pt idx="10">
                  <c:v>1842</c:v>
                </c:pt>
                <c:pt idx="11">
                  <c:v>2251</c:v>
                </c:pt>
                <c:pt idx="12">
                  <c:v>2523</c:v>
                </c:pt>
                <c:pt idx="13">
                  <c:v>2262</c:v>
                </c:pt>
                <c:pt idx="14">
                  <c:v>2136</c:v>
                </c:pt>
                <c:pt idx="15">
                  <c:v>1724</c:v>
                </c:pt>
                <c:pt idx="16">
                  <c:v>1666</c:v>
                </c:pt>
                <c:pt idx="17">
                  <c:v>1942</c:v>
                </c:pt>
                <c:pt idx="18">
                  <c:v>1552</c:v>
                </c:pt>
                <c:pt idx="19">
                  <c:v>1976</c:v>
                </c:pt>
                <c:pt idx="20">
                  <c:v>1984</c:v>
                </c:pt>
                <c:pt idx="21">
                  <c:v>2315</c:v>
                </c:pt>
                <c:pt idx="22">
                  <c:v>2009</c:v>
                </c:pt>
                <c:pt idx="23">
                  <c:v>2751</c:v>
                </c:pt>
                <c:pt idx="24">
                  <c:v>2854</c:v>
                </c:pt>
                <c:pt idx="25">
                  <c:v>3379</c:v>
                </c:pt>
                <c:pt idx="26">
                  <c:v>3438</c:v>
                </c:pt>
                <c:pt idx="27">
                  <c:v>4860</c:v>
                </c:pt>
                <c:pt idx="28">
                  <c:v>4917</c:v>
                </c:pt>
                <c:pt idx="29">
                  <c:v>5079</c:v>
                </c:pt>
                <c:pt idx="30">
                  <c:v>6603</c:v>
                </c:pt>
                <c:pt idx="31">
                  <c:v>6148</c:v>
                </c:pt>
                <c:pt idx="32">
                  <c:v>5543</c:v>
                </c:pt>
                <c:pt idx="33">
                  <c:v>6089</c:v>
                </c:pt>
                <c:pt idx="34">
                  <c:v>6380</c:v>
                </c:pt>
                <c:pt idx="35">
                  <c:v>6689</c:v>
                </c:pt>
                <c:pt idx="36">
                  <c:v>5827</c:v>
                </c:pt>
                <c:pt idx="37">
                  <c:v>7437</c:v>
                </c:pt>
                <c:pt idx="38">
                  <c:v>7761</c:v>
                </c:pt>
                <c:pt idx="39">
                  <c:v>7017</c:v>
                </c:pt>
                <c:pt idx="40">
                  <c:v>6014</c:v>
                </c:pt>
                <c:pt idx="41">
                  <c:v>6691</c:v>
                </c:pt>
                <c:pt idx="42">
                  <c:v>7149</c:v>
                </c:pt>
                <c:pt idx="43">
                  <c:v>7078</c:v>
                </c:pt>
                <c:pt idx="44">
                  <c:v>6159</c:v>
                </c:pt>
                <c:pt idx="45">
                  <c:v>7362</c:v>
                </c:pt>
                <c:pt idx="46">
                  <c:v>8080</c:v>
                </c:pt>
                <c:pt idx="47">
                  <c:v>7522</c:v>
                </c:pt>
                <c:pt idx="48">
                  <c:v>6622</c:v>
                </c:pt>
                <c:pt idx="49">
                  <c:v>7074</c:v>
                </c:pt>
                <c:pt idx="50">
                  <c:v>8594</c:v>
                </c:pt>
              </c:numCache>
            </c:numRef>
          </c:val>
          <c:extLst>
            <c:ext xmlns:c16="http://schemas.microsoft.com/office/drawing/2014/chart" uri="{C3380CC4-5D6E-409C-BE32-E72D297353CC}">
              <c16:uniqueId val="{00000001-BC9D-4891-A34B-29B82D2A5417}"/>
            </c:ext>
          </c:extLst>
        </c:ser>
        <c:ser>
          <c:idx val="2"/>
          <c:order val="2"/>
          <c:tx>
            <c:strRef>
              <c:f>'9.1a,b'!$E$3</c:f>
              <c:strCache>
                <c:ptCount val="1"/>
                <c:pt idx="0">
                  <c:v>&lt;=170 g/km</c:v>
                </c:pt>
              </c:strCache>
            </c:strRef>
          </c:tx>
          <c:spPr>
            <a:solidFill>
              <a:srgbClr val="0093D3"/>
            </a:solidFill>
            <a:ln w="25400">
              <a:noFill/>
            </a:ln>
          </c:spPr>
          <c:cat>
            <c:numRef>
              <c:f>'9.1a,b'!$A$4:$A$46</c:f>
              <c:numCache>
                <c:formatCode>General</c:formatCode>
                <c:ptCount val="43"/>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numCache>
            </c:numRef>
          </c:cat>
          <c:val>
            <c:numRef>
              <c:f>'9.1a,b'!$E$58:$E$108</c:f>
              <c:numCache>
                <c:formatCode>General</c:formatCode>
                <c:ptCount val="51"/>
                <c:pt idx="0">
                  <c:v>914</c:v>
                </c:pt>
                <c:pt idx="1">
                  <c:v>1481</c:v>
                </c:pt>
                <c:pt idx="2">
                  <c:v>1513</c:v>
                </c:pt>
                <c:pt idx="3">
                  <c:v>1679</c:v>
                </c:pt>
                <c:pt idx="4">
                  <c:v>1784</c:v>
                </c:pt>
                <c:pt idx="5">
                  <c:v>2094</c:v>
                </c:pt>
                <c:pt idx="6">
                  <c:v>1740</c:v>
                </c:pt>
                <c:pt idx="7">
                  <c:v>2004</c:v>
                </c:pt>
                <c:pt idx="8">
                  <c:v>2337</c:v>
                </c:pt>
                <c:pt idx="9">
                  <c:v>3354</c:v>
                </c:pt>
                <c:pt idx="10">
                  <c:v>3510</c:v>
                </c:pt>
                <c:pt idx="11">
                  <c:v>3383</c:v>
                </c:pt>
                <c:pt idx="12">
                  <c:v>2981</c:v>
                </c:pt>
                <c:pt idx="13">
                  <c:v>2712</c:v>
                </c:pt>
                <c:pt idx="14">
                  <c:v>3751</c:v>
                </c:pt>
                <c:pt idx="15">
                  <c:v>2926</c:v>
                </c:pt>
                <c:pt idx="16">
                  <c:v>2461</c:v>
                </c:pt>
                <c:pt idx="17">
                  <c:v>2685</c:v>
                </c:pt>
                <c:pt idx="18">
                  <c:v>2513</c:v>
                </c:pt>
                <c:pt idx="19">
                  <c:v>2458</c:v>
                </c:pt>
                <c:pt idx="20">
                  <c:v>2274</c:v>
                </c:pt>
                <c:pt idx="21">
                  <c:v>2409</c:v>
                </c:pt>
                <c:pt idx="22">
                  <c:v>3046</c:v>
                </c:pt>
                <c:pt idx="23">
                  <c:v>3204</c:v>
                </c:pt>
                <c:pt idx="24">
                  <c:v>2408</c:v>
                </c:pt>
                <c:pt idx="25">
                  <c:v>2446</c:v>
                </c:pt>
                <c:pt idx="26">
                  <c:v>2607</c:v>
                </c:pt>
                <c:pt idx="27">
                  <c:v>3594</c:v>
                </c:pt>
                <c:pt idx="28">
                  <c:v>3287</c:v>
                </c:pt>
                <c:pt idx="29">
                  <c:v>3171</c:v>
                </c:pt>
                <c:pt idx="30">
                  <c:v>3218</c:v>
                </c:pt>
                <c:pt idx="31">
                  <c:v>3532</c:v>
                </c:pt>
                <c:pt idx="32">
                  <c:v>3574</c:v>
                </c:pt>
                <c:pt idx="33">
                  <c:v>3572</c:v>
                </c:pt>
                <c:pt idx="34">
                  <c:v>3612</c:v>
                </c:pt>
                <c:pt idx="35">
                  <c:v>4427</c:v>
                </c:pt>
                <c:pt idx="36">
                  <c:v>3964</c:v>
                </c:pt>
                <c:pt idx="37">
                  <c:v>4304</c:v>
                </c:pt>
                <c:pt idx="38">
                  <c:v>4431</c:v>
                </c:pt>
                <c:pt idx="39">
                  <c:v>4417</c:v>
                </c:pt>
                <c:pt idx="40">
                  <c:v>4588</c:v>
                </c:pt>
                <c:pt idx="41">
                  <c:v>5319</c:v>
                </c:pt>
                <c:pt idx="42">
                  <c:v>5587</c:v>
                </c:pt>
                <c:pt idx="43">
                  <c:v>5965</c:v>
                </c:pt>
                <c:pt idx="44">
                  <c:v>5578</c:v>
                </c:pt>
                <c:pt idx="45">
                  <c:v>6578</c:v>
                </c:pt>
                <c:pt idx="46">
                  <c:v>6682</c:v>
                </c:pt>
                <c:pt idx="47">
                  <c:v>6465</c:v>
                </c:pt>
                <c:pt idx="48">
                  <c:v>6022</c:v>
                </c:pt>
                <c:pt idx="49">
                  <c:v>7132</c:v>
                </c:pt>
                <c:pt idx="50">
                  <c:v>7462</c:v>
                </c:pt>
              </c:numCache>
            </c:numRef>
          </c:val>
          <c:extLst>
            <c:ext xmlns:c16="http://schemas.microsoft.com/office/drawing/2014/chart" uri="{C3380CC4-5D6E-409C-BE32-E72D297353CC}">
              <c16:uniqueId val="{00000002-BC9D-4891-A34B-29B82D2A5417}"/>
            </c:ext>
          </c:extLst>
        </c:ser>
        <c:ser>
          <c:idx val="3"/>
          <c:order val="3"/>
          <c:tx>
            <c:strRef>
              <c:f>'9.1a,b'!$F$3</c:f>
              <c:strCache>
                <c:ptCount val="1"/>
                <c:pt idx="0">
                  <c:v>&lt;=200 g/km</c:v>
                </c:pt>
              </c:strCache>
            </c:strRef>
          </c:tx>
          <c:spPr>
            <a:solidFill>
              <a:srgbClr val="B3D14C"/>
            </a:solidFill>
            <a:ln w="25400">
              <a:noFill/>
            </a:ln>
          </c:spPr>
          <c:cat>
            <c:numRef>
              <c:f>'9.1a,b'!$A$4:$A$46</c:f>
              <c:numCache>
                <c:formatCode>General</c:formatCode>
                <c:ptCount val="43"/>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numCache>
            </c:numRef>
          </c:cat>
          <c:val>
            <c:numRef>
              <c:f>'9.1a,b'!$F$58:$F$108</c:f>
              <c:numCache>
                <c:formatCode>General</c:formatCode>
                <c:ptCount val="51"/>
                <c:pt idx="0">
                  <c:v>3857</c:v>
                </c:pt>
                <c:pt idx="1">
                  <c:v>5069</c:v>
                </c:pt>
                <c:pt idx="2">
                  <c:v>5336</c:v>
                </c:pt>
                <c:pt idx="3">
                  <c:v>4450</c:v>
                </c:pt>
                <c:pt idx="4">
                  <c:v>3789</c:v>
                </c:pt>
                <c:pt idx="5">
                  <c:v>4402</c:v>
                </c:pt>
                <c:pt idx="6">
                  <c:v>4576</c:v>
                </c:pt>
                <c:pt idx="7">
                  <c:v>4239</c:v>
                </c:pt>
                <c:pt idx="8">
                  <c:v>3311</c:v>
                </c:pt>
                <c:pt idx="9">
                  <c:v>3596</c:v>
                </c:pt>
                <c:pt idx="10">
                  <c:v>4064</c:v>
                </c:pt>
                <c:pt idx="11">
                  <c:v>4145</c:v>
                </c:pt>
                <c:pt idx="12">
                  <c:v>3585</c:v>
                </c:pt>
                <c:pt idx="13">
                  <c:v>4191</c:v>
                </c:pt>
                <c:pt idx="14">
                  <c:v>4191</c:v>
                </c:pt>
                <c:pt idx="15">
                  <c:v>3197</c:v>
                </c:pt>
                <c:pt idx="16">
                  <c:v>2477</c:v>
                </c:pt>
                <c:pt idx="17">
                  <c:v>3400</c:v>
                </c:pt>
                <c:pt idx="18">
                  <c:v>4107</c:v>
                </c:pt>
                <c:pt idx="19">
                  <c:v>4787</c:v>
                </c:pt>
                <c:pt idx="20">
                  <c:v>4420</c:v>
                </c:pt>
                <c:pt idx="21">
                  <c:v>5037</c:v>
                </c:pt>
                <c:pt idx="22">
                  <c:v>4846</c:v>
                </c:pt>
                <c:pt idx="23">
                  <c:v>5150</c:v>
                </c:pt>
                <c:pt idx="24">
                  <c:v>3601</c:v>
                </c:pt>
                <c:pt idx="25">
                  <c:v>4319</c:v>
                </c:pt>
                <c:pt idx="26">
                  <c:v>4166</c:v>
                </c:pt>
                <c:pt idx="27">
                  <c:v>5165</c:v>
                </c:pt>
                <c:pt idx="28">
                  <c:v>4317</c:v>
                </c:pt>
                <c:pt idx="29">
                  <c:v>4727</c:v>
                </c:pt>
                <c:pt idx="30">
                  <c:v>4317</c:v>
                </c:pt>
                <c:pt idx="31">
                  <c:v>4938</c:v>
                </c:pt>
                <c:pt idx="32">
                  <c:v>5580</c:v>
                </c:pt>
                <c:pt idx="33">
                  <c:v>5862</c:v>
                </c:pt>
                <c:pt idx="34">
                  <c:v>5898</c:v>
                </c:pt>
                <c:pt idx="35">
                  <c:v>6250</c:v>
                </c:pt>
                <c:pt idx="36">
                  <c:v>6283</c:v>
                </c:pt>
                <c:pt idx="37">
                  <c:v>6038</c:v>
                </c:pt>
                <c:pt idx="38">
                  <c:v>6388</c:v>
                </c:pt>
                <c:pt idx="39">
                  <c:v>6903</c:v>
                </c:pt>
                <c:pt idx="40">
                  <c:v>6461</c:v>
                </c:pt>
                <c:pt idx="41">
                  <c:v>6717</c:v>
                </c:pt>
                <c:pt idx="42">
                  <c:v>6872</c:v>
                </c:pt>
                <c:pt idx="43">
                  <c:v>7277</c:v>
                </c:pt>
                <c:pt idx="44">
                  <c:v>7601</c:v>
                </c:pt>
                <c:pt idx="45">
                  <c:v>7745</c:v>
                </c:pt>
                <c:pt idx="46">
                  <c:v>8715</c:v>
                </c:pt>
                <c:pt idx="47">
                  <c:v>8622</c:v>
                </c:pt>
                <c:pt idx="48">
                  <c:v>8965</c:v>
                </c:pt>
                <c:pt idx="49">
                  <c:v>8092</c:v>
                </c:pt>
                <c:pt idx="50">
                  <c:v>8059</c:v>
                </c:pt>
              </c:numCache>
            </c:numRef>
          </c:val>
          <c:extLst>
            <c:ext xmlns:c16="http://schemas.microsoft.com/office/drawing/2014/chart" uri="{C3380CC4-5D6E-409C-BE32-E72D297353CC}">
              <c16:uniqueId val="{00000003-BC9D-4891-A34B-29B82D2A5417}"/>
            </c:ext>
          </c:extLst>
        </c:ser>
        <c:ser>
          <c:idx val="4"/>
          <c:order val="4"/>
          <c:tx>
            <c:strRef>
              <c:f>'9.1a,b'!$G$3</c:f>
              <c:strCache>
                <c:ptCount val="1"/>
                <c:pt idx="0">
                  <c:v>&lt;=220 g/km</c:v>
                </c:pt>
              </c:strCache>
            </c:strRef>
          </c:tx>
          <c:spPr>
            <a:solidFill>
              <a:srgbClr val="6FB976"/>
            </a:solidFill>
            <a:ln w="25400">
              <a:noFill/>
            </a:ln>
          </c:spPr>
          <c:cat>
            <c:numRef>
              <c:f>'9.1a,b'!$A$4:$A$46</c:f>
              <c:numCache>
                <c:formatCode>General</c:formatCode>
                <c:ptCount val="43"/>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numCache>
            </c:numRef>
          </c:cat>
          <c:val>
            <c:numRef>
              <c:f>'9.1a,b'!$G$58:$G$108</c:f>
              <c:numCache>
                <c:formatCode>General</c:formatCode>
                <c:ptCount val="51"/>
                <c:pt idx="0">
                  <c:v>3711</c:v>
                </c:pt>
                <c:pt idx="1">
                  <c:v>4331</c:v>
                </c:pt>
                <c:pt idx="2">
                  <c:v>3863</c:v>
                </c:pt>
                <c:pt idx="3">
                  <c:v>4569</c:v>
                </c:pt>
                <c:pt idx="4">
                  <c:v>4795</c:v>
                </c:pt>
                <c:pt idx="5">
                  <c:v>5072</c:v>
                </c:pt>
                <c:pt idx="6">
                  <c:v>4707</c:v>
                </c:pt>
                <c:pt idx="7">
                  <c:v>4513</c:v>
                </c:pt>
                <c:pt idx="8">
                  <c:v>4486</c:v>
                </c:pt>
                <c:pt idx="9">
                  <c:v>4679</c:v>
                </c:pt>
                <c:pt idx="10">
                  <c:v>4819</c:v>
                </c:pt>
                <c:pt idx="11">
                  <c:v>4843</c:v>
                </c:pt>
                <c:pt idx="12">
                  <c:v>4410</c:v>
                </c:pt>
                <c:pt idx="13">
                  <c:v>3843</c:v>
                </c:pt>
                <c:pt idx="14">
                  <c:v>3130</c:v>
                </c:pt>
                <c:pt idx="15">
                  <c:v>2872</c:v>
                </c:pt>
                <c:pt idx="16">
                  <c:v>2846</c:v>
                </c:pt>
                <c:pt idx="17">
                  <c:v>3117</c:v>
                </c:pt>
                <c:pt idx="18">
                  <c:v>2862</c:v>
                </c:pt>
                <c:pt idx="19">
                  <c:v>3314</c:v>
                </c:pt>
                <c:pt idx="20">
                  <c:v>3461</c:v>
                </c:pt>
                <c:pt idx="21">
                  <c:v>3279</c:v>
                </c:pt>
                <c:pt idx="22">
                  <c:v>2900</c:v>
                </c:pt>
                <c:pt idx="23">
                  <c:v>3252</c:v>
                </c:pt>
                <c:pt idx="24">
                  <c:v>3594</c:v>
                </c:pt>
                <c:pt idx="25">
                  <c:v>3713</c:v>
                </c:pt>
                <c:pt idx="26">
                  <c:v>3277</c:v>
                </c:pt>
                <c:pt idx="27">
                  <c:v>3337</c:v>
                </c:pt>
                <c:pt idx="28">
                  <c:v>4198</c:v>
                </c:pt>
                <c:pt idx="29">
                  <c:v>4586</c:v>
                </c:pt>
                <c:pt idx="30">
                  <c:v>4126</c:v>
                </c:pt>
                <c:pt idx="31">
                  <c:v>3922</c:v>
                </c:pt>
                <c:pt idx="32">
                  <c:v>4666</c:v>
                </c:pt>
                <c:pt idx="33">
                  <c:v>4938</c:v>
                </c:pt>
                <c:pt idx="34">
                  <c:v>4990</c:v>
                </c:pt>
                <c:pt idx="35">
                  <c:v>4102</c:v>
                </c:pt>
                <c:pt idx="36">
                  <c:v>4881</c:v>
                </c:pt>
                <c:pt idx="37">
                  <c:v>4193</c:v>
                </c:pt>
                <c:pt idx="38">
                  <c:v>3998</c:v>
                </c:pt>
                <c:pt idx="39">
                  <c:v>4479</c:v>
                </c:pt>
                <c:pt idx="40">
                  <c:v>4467</c:v>
                </c:pt>
                <c:pt idx="41">
                  <c:v>4824</c:v>
                </c:pt>
                <c:pt idx="42">
                  <c:v>4344</c:v>
                </c:pt>
                <c:pt idx="43">
                  <c:v>3763</c:v>
                </c:pt>
                <c:pt idx="44">
                  <c:v>4042</c:v>
                </c:pt>
                <c:pt idx="45">
                  <c:v>4041</c:v>
                </c:pt>
                <c:pt idx="46">
                  <c:v>4993</c:v>
                </c:pt>
                <c:pt idx="47">
                  <c:v>5424</c:v>
                </c:pt>
                <c:pt idx="48">
                  <c:v>6767</c:v>
                </c:pt>
                <c:pt idx="49">
                  <c:v>5513</c:v>
                </c:pt>
                <c:pt idx="50">
                  <c:v>6300</c:v>
                </c:pt>
              </c:numCache>
            </c:numRef>
          </c:val>
          <c:extLst>
            <c:ext xmlns:c16="http://schemas.microsoft.com/office/drawing/2014/chart" uri="{C3380CC4-5D6E-409C-BE32-E72D297353CC}">
              <c16:uniqueId val="{00000004-BC9D-4891-A34B-29B82D2A5417}"/>
            </c:ext>
          </c:extLst>
        </c:ser>
        <c:ser>
          <c:idx val="5"/>
          <c:order val="5"/>
          <c:tx>
            <c:strRef>
              <c:f>'9.1a,b'!$H$3</c:f>
              <c:strCache>
                <c:ptCount val="1"/>
                <c:pt idx="0">
                  <c:v>&lt;=250 g/km</c:v>
                </c:pt>
              </c:strCache>
            </c:strRef>
          </c:tx>
          <c:spPr>
            <a:solidFill>
              <a:srgbClr val="66B134"/>
            </a:solidFill>
            <a:ln w="25400">
              <a:noFill/>
            </a:ln>
          </c:spPr>
          <c:cat>
            <c:numRef>
              <c:f>'9.1a,b'!$A$4:$A$46</c:f>
              <c:numCache>
                <c:formatCode>General</c:formatCode>
                <c:ptCount val="43"/>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numCache>
            </c:numRef>
          </c:cat>
          <c:val>
            <c:numRef>
              <c:f>'9.1a,b'!$H$58:$H$108</c:f>
              <c:numCache>
                <c:formatCode>General</c:formatCode>
                <c:ptCount val="51"/>
                <c:pt idx="0">
                  <c:v>3290</c:v>
                </c:pt>
                <c:pt idx="1">
                  <c:v>2950</c:v>
                </c:pt>
                <c:pt idx="2">
                  <c:v>2896</c:v>
                </c:pt>
                <c:pt idx="3">
                  <c:v>3311</c:v>
                </c:pt>
                <c:pt idx="4">
                  <c:v>3329</c:v>
                </c:pt>
                <c:pt idx="5">
                  <c:v>3179</c:v>
                </c:pt>
                <c:pt idx="6">
                  <c:v>4203</c:v>
                </c:pt>
                <c:pt idx="7">
                  <c:v>5315</c:v>
                </c:pt>
                <c:pt idx="8">
                  <c:v>5523</c:v>
                </c:pt>
                <c:pt idx="9">
                  <c:v>6153</c:v>
                </c:pt>
                <c:pt idx="10">
                  <c:v>5565</c:v>
                </c:pt>
                <c:pt idx="11">
                  <c:v>5220</c:v>
                </c:pt>
                <c:pt idx="12">
                  <c:v>5398</c:v>
                </c:pt>
                <c:pt idx="13">
                  <c:v>4991</c:v>
                </c:pt>
                <c:pt idx="14">
                  <c:v>4920</c:v>
                </c:pt>
                <c:pt idx="15">
                  <c:v>3419</c:v>
                </c:pt>
                <c:pt idx="16">
                  <c:v>3521</c:v>
                </c:pt>
                <c:pt idx="17">
                  <c:v>3661</c:v>
                </c:pt>
                <c:pt idx="18">
                  <c:v>3934</c:v>
                </c:pt>
                <c:pt idx="19">
                  <c:v>3860</c:v>
                </c:pt>
                <c:pt idx="20">
                  <c:v>4893</c:v>
                </c:pt>
                <c:pt idx="21">
                  <c:v>4393</c:v>
                </c:pt>
                <c:pt idx="22">
                  <c:v>4857</c:v>
                </c:pt>
                <c:pt idx="23">
                  <c:v>4549</c:v>
                </c:pt>
                <c:pt idx="24">
                  <c:v>4301</c:v>
                </c:pt>
                <c:pt idx="25">
                  <c:v>4434</c:v>
                </c:pt>
                <c:pt idx="26">
                  <c:v>4595</c:v>
                </c:pt>
                <c:pt idx="27">
                  <c:v>4374</c:v>
                </c:pt>
                <c:pt idx="28">
                  <c:v>5481</c:v>
                </c:pt>
                <c:pt idx="29">
                  <c:v>5003</c:v>
                </c:pt>
                <c:pt idx="30">
                  <c:v>4447</c:v>
                </c:pt>
                <c:pt idx="31">
                  <c:v>4924</c:v>
                </c:pt>
                <c:pt idx="32">
                  <c:v>4934</c:v>
                </c:pt>
                <c:pt idx="33">
                  <c:v>4449</c:v>
                </c:pt>
                <c:pt idx="34">
                  <c:v>5142</c:v>
                </c:pt>
                <c:pt idx="35">
                  <c:v>5499</c:v>
                </c:pt>
                <c:pt idx="36">
                  <c:v>6681</c:v>
                </c:pt>
                <c:pt idx="37">
                  <c:v>6506</c:v>
                </c:pt>
                <c:pt idx="38">
                  <c:v>6362</c:v>
                </c:pt>
                <c:pt idx="39">
                  <c:v>5786</c:v>
                </c:pt>
                <c:pt idx="40">
                  <c:v>6708</c:v>
                </c:pt>
                <c:pt idx="41">
                  <c:v>6053</c:v>
                </c:pt>
                <c:pt idx="42">
                  <c:v>6217</c:v>
                </c:pt>
                <c:pt idx="43">
                  <c:v>5671</c:v>
                </c:pt>
                <c:pt idx="44">
                  <c:v>6910</c:v>
                </c:pt>
                <c:pt idx="45">
                  <c:v>7324</c:v>
                </c:pt>
                <c:pt idx="46">
                  <c:v>6562</c:v>
                </c:pt>
                <c:pt idx="47">
                  <c:v>5835</c:v>
                </c:pt>
                <c:pt idx="48">
                  <c:v>6132</c:v>
                </c:pt>
                <c:pt idx="49">
                  <c:v>5423</c:v>
                </c:pt>
                <c:pt idx="50">
                  <c:v>5564</c:v>
                </c:pt>
              </c:numCache>
            </c:numRef>
          </c:val>
          <c:extLst>
            <c:ext xmlns:c16="http://schemas.microsoft.com/office/drawing/2014/chart" uri="{C3380CC4-5D6E-409C-BE32-E72D297353CC}">
              <c16:uniqueId val="{00000005-BC9D-4891-A34B-29B82D2A5417}"/>
            </c:ext>
          </c:extLst>
        </c:ser>
        <c:ser>
          <c:idx val="6"/>
          <c:order val="6"/>
          <c:tx>
            <c:strRef>
              <c:f>'9.1a,b'!$I$3</c:f>
              <c:strCache>
                <c:ptCount val="1"/>
                <c:pt idx="0">
                  <c:v>&gt;250 g/km</c:v>
                </c:pt>
              </c:strCache>
            </c:strRef>
          </c:tx>
          <c:spPr>
            <a:solidFill>
              <a:srgbClr val="339966"/>
            </a:solidFill>
            <a:ln w="25400">
              <a:noFill/>
            </a:ln>
          </c:spPr>
          <c:cat>
            <c:numRef>
              <c:f>'9.1a,b'!$A$4:$A$46</c:f>
              <c:numCache>
                <c:formatCode>General</c:formatCode>
                <c:ptCount val="43"/>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numCache>
            </c:numRef>
          </c:cat>
          <c:val>
            <c:numRef>
              <c:f>'9.1a,b'!$I$58:$I$108</c:f>
              <c:numCache>
                <c:formatCode>General</c:formatCode>
                <c:ptCount val="51"/>
                <c:pt idx="0">
                  <c:v>8104</c:v>
                </c:pt>
                <c:pt idx="1">
                  <c:v>8444</c:v>
                </c:pt>
                <c:pt idx="2">
                  <c:v>7109</c:v>
                </c:pt>
                <c:pt idx="3">
                  <c:v>7514</c:v>
                </c:pt>
                <c:pt idx="4">
                  <c:v>6729</c:v>
                </c:pt>
                <c:pt idx="5">
                  <c:v>7298</c:v>
                </c:pt>
                <c:pt idx="6">
                  <c:v>6230</c:v>
                </c:pt>
                <c:pt idx="7">
                  <c:v>5951</c:v>
                </c:pt>
                <c:pt idx="8">
                  <c:v>5643</c:v>
                </c:pt>
                <c:pt idx="9">
                  <c:v>5630</c:v>
                </c:pt>
                <c:pt idx="10">
                  <c:v>5046</c:v>
                </c:pt>
                <c:pt idx="11">
                  <c:v>5128</c:v>
                </c:pt>
                <c:pt idx="12">
                  <c:v>4039</c:v>
                </c:pt>
                <c:pt idx="13">
                  <c:v>3853</c:v>
                </c:pt>
                <c:pt idx="14">
                  <c:v>3237</c:v>
                </c:pt>
                <c:pt idx="15">
                  <c:v>2630</c:v>
                </c:pt>
                <c:pt idx="16">
                  <c:v>2304</c:v>
                </c:pt>
                <c:pt idx="17">
                  <c:v>2364</c:v>
                </c:pt>
                <c:pt idx="18">
                  <c:v>1835</c:v>
                </c:pt>
                <c:pt idx="19">
                  <c:v>2169</c:v>
                </c:pt>
                <c:pt idx="20">
                  <c:v>2295</c:v>
                </c:pt>
                <c:pt idx="21">
                  <c:v>1958</c:v>
                </c:pt>
                <c:pt idx="22">
                  <c:v>1836</c:v>
                </c:pt>
                <c:pt idx="23">
                  <c:v>2103</c:v>
                </c:pt>
                <c:pt idx="24">
                  <c:v>1940</c:v>
                </c:pt>
                <c:pt idx="25">
                  <c:v>1957</c:v>
                </c:pt>
                <c:pt idx="26">
                  <c:v>1589</c:v>
                </c:pt>
                <c:pt idx="27">
                  <c:v>1657</c:v>
                </c:pt>
                <c:pt idx="28">
                  <c:v>1663</c:v>
                </c:pt>
                <c:pt idx="29">
                  <c:v>1215</c:v>
                </c:pt>
                <c:pt idx="30">
                  <c:v>1410</c:v>
                </c:pt>
                <c:pt idx="31">
                  <c:v>1259</c:v>
                </c:pt>
                <c:pt idx="32">
                  <c:v>1278</c:v>
                </c:pt>
                <c:pt idx="33">
                  <c:v>1249</c:v>
                </c:pt>
                <c:pt idx="34">
                  <c:v>1374</c:v>
                </c:pt>
                <c:pt idx="35">
                  <c:v>1269</c:v>
                </c:pt>
                <c:pt idx="36">
                  <c:v>1046</c:v>
                </c:pt>
                <c:pt idx="37">
                  <c:v>1087</c:v>
                </c:pt>
                <c:pt idx="38">
                  <c:v>857</c:v>
                </c:pt>
                <c:pt idx="39">
                  <c:v>1060</c:v>
                </c:pt>
                <c:pt idx="40">
                  <c:v>954</c:v>
                </c:pt>
                <c:pt idx="41">
                  <c:v>808</c:v>
                </c:pt>
                <c:pt idx="42">
                  <c:v>784</c:v>
                </c:pt>
                <c:pt idx="43">
                  <c:v>1165</c:v>
                </c:pt>
                <c:pt idx="44">
                  <c:v>1004</c:v>
                </c:pt>
                <c:pt idx="45">
                  <c:v>1080</c:v>
                </c:pt>
                <c:pt idx="46">
                  <c:v>961</c:v>
                </c:pt>
                <c:pt idx="47">
                  <c:v>1176</c:v>
                </c:pt>
                <c:pt idx="48">
                  <c:v>1091</c:v>
                </c:pt>
                <c:pt idx="49">
                  <c:v>1155</c:v>
                </c:pt>
                <c:pt idx="50">
                  <c:v>1075</c:v>
                </c:pt>
              </c:numCache>
            </c:numRef>
          </c:val>
          <c:extLst>
            <c:ext xmlns:c16="http://schemas.microsoft.com/office/drawing/2014/chart" uri="{C3380CC4-5D6E-409C-BE32-E72D297353CC}">
              <c16:uniqueId val="{00000006-BC9D-4891-A34B-29B82D2A5417}"/>
            </c:ext>
          </c:extLst>
        </c:ser>
        <c:ser>
          <c:idx val="7"/>
          <c:order val="7"/>
          <c:tx>
            <c:strRef>
              <c:f>'9.1a,b'!$J$3</c:f>
              <c:strCache>
                <c:ptCount val="1"/>
                <c:pt idx="0">
                  <c:v>No value</c:v>
                </c:pt>
              </c:strCache>
            </c:strRef>
          </c:tx>
          <c:spPr>
            <a:solidFill>
              <a:srgbClr val="BDC1C1"/>
            </a:solidFill>
            <a:ln w="25400">
              <a:noFill/>
            </a:ln>
          </c:spPr>
          <c:cat>
            <c:numRef>
              <c:f>'9.1a,b'!$A$4:$A$46</c:f>
              <c:numCache>
                <c:formatCode>General</c:formatCode>
                <c:ptCount val="43"/>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numCache>
            </c:numRef>
          </c:cat>
          <c:val>
            <c:numRef>
              <c:f>'9.1a,b'!$J$58:$J$108</c:f>
              <c:numCache>
                <c:formatCode>General</c:formatCode>
                <c:ptCount val="51"/>
                <c:pt idx="0">
                  <c:v>3568</c:v>
                </c:pt>
                <c:pt idx="1">
                  <c:v>1914</c:v>
                </c:pt>
                <c:pt idx="2">
                  <c:v>1000</c:v>
                </c:pt>
                <c:pt idx="3">
                  <c:v>817</c:v>
                </c:pt>
                <c:pt idx="4">
                  <c:v>624</c:v>
                </c:pt>
                <c:pt idx="5">
                  <c:v>575</c:v>
                </c:pt>
                <c:pt idx="6">
                  <c:v>265</c:v>
                </c:pt>
                <c:pt idx="7">
                  <c:v>217</c:v>
                </c:pt>
                <c:pt idx="8">
                  <c:v>170</c:v>
                </c:pt>
                <c:pt idx="9">
                  <c:v>131</c:v>
                </c:pt>
                <c:pt idx="10">
                  <c:v>115</c:v>
                </c:pt>
                <c:pt idx="11">
                  <c:v>83</c:v>
                </c:pt>
                <c:pt idx="12">
                  <c:v>67</c:v>
                </c:pt>
                <c:pt idx="13">
                  <c:v>81</c:v>
                </c:pt>
                <c:pt idx="14">
                  <c:v>98</c:v>
                </c:pt>
                <c:pt idx="15">
                  <c:v>78</c:v>
                </c:pt>
                <c:pt idx="16">
                  <c:v>68</c:v>
                </c:pt>
                <c:pt idx="17">
                  <c:v>119</c:v>
                </c:pt>
                <c:pt idx="18">
                  <c:v>104</c:v>
                </c:pt>
                <c:pt idx="19">
                  <c:v>97</c:v>
                </c:pt>
                <c:pt idx="20">
                  <c:v>73</c:v>
                </c:pt>
                <c:pt idx="21">
                  <c:v>105</c:v>
                </c:pt>
                <c:pt idx="22">
                  <c:v>96</c:v>
                </c:pt>
                <c:pt idx="23">
                  <c:v>126</c:v>
                </c:pt>
                <c:pt idx="24">
                  <c:v>82</c:v>
                </c:pt>
                <c:pt idx="25">
                  <c:v>80</c:v>
                </c:pt>
                <c:pt idx="26">
                  <c:v>108</c:v>
                </c:pt>
                <c:pt idx="27">
                  <c:v>83</c:v>
                </c:pt>
                <c:pt idx="28">
                  <c:v>67</c:v>
                </c:pt>
                <c:pt idx="29">
                  <c:v>80</c:v>
                </c:pt>
                <c:pt idx="30">
                  <c:v>111</c:v>
                </c:pt>
                <c:pt idx="31">
                  <c:v>91</c:v>
                </c:pt>
                <c:pt idx="32">
                  <c:v>67</c:v>
                </c:pt>
                <c:pt idx="33">
                  <c:v>69</c:v>
                </c:pt>
                <c:pt idx="34">
                  <c:v>84</c:v>
                </c:pt>
                <c:pt idx="35">
                  <c:v>120</c:v>
                </c:pt>
                <c:pt idx="36">
                  <c:v>168</c:v>
                </c:pt>
                <c:pt idx="37">
                  <c:v>149</c:v>
                </c:pt>
                <c:pt idx="38">
                  <c:v>218</c:v>
                </c:pt>
                <c:pt idx="39">
                  <c:v>227</c:v>
                </c:pt>
                <c:pt idx="40">
                  <c:v>189</c:v>
                </c:pt>
                <c:pt idx="41">
                  <c:v>225</c:v>
                </c:pt>
                <c:pt idx="42">
                  <c:v>210</c:v>
                </c:pt>
                <c:pt idx="43">
                  <c:v>220</c:v>
                </c:pt>
                <c:pt idx="44">
                  <c:v>332</c:v>
                </c:pt>
                <c:pt idx="45">
                  <c:v>347</c:v>
                </c:pt>
                <c:pt idx="46">
                  <c:v>467</c:v>
                </c:pt>
                <c:pt idx="47">
                  <c:v>442</c:v>
                </c:pt>
                <c:pt idx="48">
                  <c:v>451</c:v>
                </c:pt>
                <c:pt idx="49">
                  <c:v>460</c:v>
                </c:pt>
                <c:pt idx="50">
                  <c:v>597</c:v>
                </c:pt>
              </c:numCache>
            </c:numRef>
          </c:val>
          <c:extLst>
            <c:ext xmlns:c16="http://schemas.microsoft.com/office/drawing/2014/chart" uri="{C3380CC4-5D6E-409C-BE32-E72D297353CC}">
              <c16:uniqueId val="{00000007-BC9D-4891-A34B-29B82D2A5417}"/>
            </c:ext>
          </c:extLst>
        </c:ser>
        <c:dLbls>
          <c:showLegendKey val="0"/>
          <c:showVal val="0"/>
          <c:showCatName val="0"/>
          <c:showSerName val="0"/>
          <c:showPercent val="0"/>
          <c:showBubbleSize val="0"/>
        </c:dLbls>
        <c:axId val="165919360"/>
        <c:axId val="165942016"/>
      </c:areaChart>
      <c:catAx>
        <c:axId val="16591936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30503694444444862"/>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5942016"/>
        <c:crosses val="autoZero"/>
        <c:auto val="1"/>
        <c:lblAlgn val="ctr"/>
        <c:lblOffset val="100"/>
        <c:tickLblSkip val="8"/>
        <c:tickMarkSkip val="4"/>
        <c:noMultiLvlLbl val="0"/>
      </c:catAx>
      <c:valAx>
        <c:axId val="165942016"/>
        <c:scaling>
          <c:orientation val="minMax"/>
        </c:scaling>
        <c:delete val="0"/>
        <c:axPos val="l"/>
        <c:majorGridlines>
          <c:spPr>
            <a:ln w="12700">
              <a:solidFill>
                <a:srgbClr val="FFFFFF"/>
              </a:solidFill>
              <a:prstDash val="sysDash"/>
            </a:ln>
          </c:spPr>
        </c:majorGridlines>
        <c:numFmt formatCode="0%"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5919360"/>
        <c:crosses val="autoZero"/>
        <c:crossBetween val="midCat"/>
      </c:valAx>
      <c:spPr>
        <a:solidFill>
          <a:srgbClr val="FFFFFF"/>
        </a:solidFill>
        <a:ln w="25400">
          <a:noFill/>
        </a:ln>
      </c:spPr>
    </c:plotArea>
    <c:legend>
      <c:legendPos val="r"/>
      <c:layout>
        <c:manualLayout>
          <c:xMode val="edge"/>
          <c:yMode val="edge"/>
          <c:x val="0.7928327777777775"/>
          <c:y val="0.23975740740741119"/>
          <c:w val="0.19568944444444444"/>
          <c:h val="0.6108134259259255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a:pPr>
            <a:r>
              <a:rPr lang="en-NZ" sz="900" b="1" i="0"/>
              <a:t>Figure 9.1b : New light vehicle registrations</a:t>
            </a:r>
          </a:p>
          <a:p>
            <a:pPr>
              <a:defRPr sz="800" b="1" i="0"/>
            </a:pPr>
            <a:r>
              <a:rPr lang="en-NZ" sz="900" b="1" i="0"/>
              <a:t>CO</a:t>
            </a:r>
            <a:r>
              <a:rPr lang="en-NZ" sz="900" b="1" i="0" baseline="-25000"/>
              <a:t>2</a:t>
            </a:r>
            <a:r>
              <a:rPr lang="en-NZ" sz="900" b="1" i="0"/>
              <a:t> emissions per km driven</a:t>
            </a:r>
          </a:p>
        </c:rich>
      </c:tx>
      <c:layout>
        <c:manualLayout>
          <c:xMode val="edge"/>
          <c:yMode val="edge"/>
          <c:x val="0.17658633880595184"/>
          <c:y val="1.2594334799059213E-2"/>
        </c:manualLayout>
      </c:layout>
      <c:overlay val="0"/>
      <c:spPr>
        <a:noFill/>
        <a:ln w="25400">
          <a:noFill/>
        </a:ln>
      </c:spPr>
    </c:title>
    <c:autoTitleDeleted val="0"/>
    <c:plotArea>
      <c:layout>
        <c:manualLayout>
          <c:layoutTarget val="inner"/>
          <c:xMode val="edge"/>
          <c:yMode val="edge"/>
          <c:x val="0.11638678435516919"/>
          <c:y val="0.14157303370786894"/>
          <c:w val="0.68116055555555555"/>
          <c:h val="0.7004111111111111"/>
        </c:manualLayout>
      </c:layout>
      <c:areaChart>
        <c:grouping val="stacked"/>
        <c:varyColors val="0"/>
        <c:ser>
          <c:idx val="0"/>
          <c:order val="0"/>
          <c:tx>
            <c:strRef>
              <c:f>'9.1a,b'!$C$3</c:f>
              <c:strCache>
                <c:ptCount val="1"/>
                <c:pt idx="0">
                  <c:v>&lt;=120 g/km</c:v>
                </c:pt>
              </c:strCache>
            </c:strRef>
          </c:tx>
          <c:spPr>
            <a:solidFill>
              <a:srgbClr val="0093D3">
                <a:alpha val="28000"/>
              </a:srgbClr>
            </a:solidFill>
            <a:ln w="25400">
              <a:noFill/>
            </a:ln>
          </c:spPr>
          <c:cat>
            <c:numRef>
              <c:f>'9.1a,b'!$A$4:$A$54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'9.1a,b'!$C$58:$C$108</c:f>
              <c:numCache>
                <c:formatCode>General</c:formatCode>
                <c:ptCount val="51"/>
                <c:pt idx="0">
                  <c:v>106</c:v>
                </c:pt>
                <c:pt idx="1">
                  <c:v>187</c:v>
                </c:pt>
                <c:pt idx="2">
                  <c:v>102</c:v>
                </c:pt>
                <c:pt idx="3">
                  <c:v>153</c:v>
                </c:pt>
                <c:pt idx="4">
                  <c:v>223</c:v>
                </c:pt>
                <c:pt idx="5">
                  <c:v>156</c:v>
                </c:pt>
                <c:pt idx="6">
                  <c:v>150</c:v>
                </c:pt>
                <c:pt idx="7">
                  <c:v>227</c:v>
                </c:pt>
                <c:pt idx="8">
                  <c:v>239</c:v>
                </c:pt>
                <c:pt idx="9">
                  <c:v>193</c:v>
                </c:pt>
                <c:pt idx="10">
                  <c:v>205</c:v>
                </c:pt>
                <c:pt idx="11">
                  <c:v>337</c:v>
                </c:pt>
                <c:pt idx="12">
                  <c:v>462</c:v>
                </c:pt>
                <c:pt idx="13">
                  <c:v>366</c:v>
                </c:pt>
                <c:pt idx="14">
                  <c:v>195</c:v>
                </c:pt>
                <c:pt idx="15">
                  <c:v>249</c:v>
                </c:pt>
                <c:pt idx="16">
                  <c:v>185</c:v>
                </c:pt>
                <c:pt idx="17">
                  <c:v>334</c:v>
                </c:pt>
                <c:pt idx="18">
                  <c:v>168</c:v>
                </c:pt>
                <c:pt idx="19">
                  <c:v>173</c:v>
                </c:pt>
                <c:pt idx="20">
                  <c:v>127</c:v>
                </c:pt>
                <c:pt idx="21">
                  <c:v>157</c:v>
                </c:pt>
                <c:pt idx="22">
                  <c:v>332</c:v>
                </c:pt>
                <c:pt idx="23">
                  <c:v>410</c:v>
                </c:pt>
                <c:pt idx="24">
                  <c:v>331</c:v>
                </c:pt>
                <c:pt idx="25">
                  <c:v>431</c:v>
                </c:pt>
                <c:pt idx="26">
                  <c:v>339</c:v>
                </c:pt>
                <c:pt idx="27">
                  <c:v>554</c:v>
                </c:pt>
                <c:pt idx="28">
                  <c:v>697</c:v>
                </c:pt>
                <c:pt idx="29">
                  <c:v>495</c:v>
                </c:pt>
                <c:pt idx="30">
                  <c:v>617</c:v>
                </c:pt>
                <c:pt idx="31">
                  <c:v>1115</c:v>
                </c:pt>
                <c:pt idx="32">
                  <c:v>1110</c:v>
                </c:pt>
                <c:pt idx="33">
                  <c:v>1547</c:v>
                </c:pt>
                <c:pt idx="34">
                  <c:v>1098</c:v>
                </c:pt>
                <c:pt idx="35">
                  <c:v>1374</c:v>
                </c:pt>
                <c:pt idx="36">
                  <c:v>1265</c:v>
                </c:pt>
                <c:pt idx="37">
                  <c:v>1073</c:v>
                </c:pt>
                <c:pt idx="38">
                  <c:v>1439</c:v>
                </c:pt>
                <c:pt idx="39">
                  <c:v>2203</c:v>
                </c:pt>
                <c:pt idx="40">
                  <c:v>1796</c:v>
                </c:pt>
                <c:pt idx="41">
                  <c:v>1987</c:v>
                </c:pt>
                <c:pt idx="42">
                  <c:v>1978</c:v>
                </c:pt>
                <c:pt idx="43">
                  <c:v>2050</c:v>
                </c:pt>
                <c:pt idx="44">
                  <c:v>1983</c:v>
                </c:pt>
                <c:pt idx="45">
                  <c:v>2080</c:v>
                </c:pt>
                <c:pt idx="46">
                  <c:v>1941</c:v>
                </c:pt>
                <c:pt idx="47">
                  <c:v>2552</c:v>
                </c:pt>
                <c:pt idx="48">
                  <c:v>2108</c:v>
                </c:pt>
                <c:pt idx="49">
                  <c:v>2549</c:v>
                </c:pt>
                <c:pt idx="50">
                  <c:v>2447</c:v>
                </c:pt>
              </c:numCache>
            </c:numRef>
          </c:val>
          <c:extLst>
            <c:ext xmlns:c16="http://schemas.microsoft.com/office/drawing/2014/chart" uri="{C3380CC4-5D6E-409C-BE32-E72D297353CC}">
              <c16:uniqueId val="{00000000-9AFC-43C9-89F4-229012EDA664}"/>
            </c:ext>
          </c:extLst>
        </c:ser>
        <c:ser>
          <c:idx val="1"/>
          <c:order val="1"/>
          <c:tx>
            <c:strRef>
              <c:f>'9.1a,b'!$D$3</c:f>
              <c:strCache>
                <c:ptCount val="1"/>
                <c:pt idx="0">
                  <c:v>&lt;=150 g/km</c:v>
                </c:pt>
              </c:strCache>
            </c:strRef>
          </c:tx>
          <c:spPr>
            <a:solidFill>
              <a:srgbClr val="6BB5D9"/>
            </a:solidFill>
            <a:ln w="25400">
              <a:noFill/>
            </a:ln>
          </c:spPr>
          <c:cat>
            <c:numRef>
              <c:f>'9.1a,b'!$A$4:$A$54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'9.1a,b'!$D$58:$D$108</c:f>
              <c:numCache>
                <c:formatCode>General</c:formatCode>
                <c:ptCount val="51"/>
                <c:pt idx="0">
                  <c:v>1462</c:v>
                </c:pt>
                <c:pt idx="1">
                  <c:v>2253</c:v>
                </c:pt>
                <c:pt idx="2">
                  <c:v>2110</c:v>
                </c:pt>
                <c:pt idx="3">
                  <c:v>1845</c:v>
                </c:pt>
                <c:pt idx="4">
                  <c:v>1773</c:v>
                </c:pt>
                <c:pt idx="5">
                  <c:v>2070</c:v>
                </c:pt>
                <c:pt idx="6">
                  <c:v>1825</c:v>
                </c:pt>
                <c:pt idx="7">
                  <c:v>1850</c:v>
                </c:pt>
                <c:pt idx="8">
                  <c:v>1400</c:v>
                </c:pt>
                <c:pt idx="9">
                  <c:v>1881</c:v>
                </c:pt>
                <c:pt idx="10">
                  <c:v>1842</c:v>
                </c:pt>
                <c:pt idx="11">
                  <c:v>2251</c:v>
                </c:pt>
                <c:pt idx="12">
                  <c:v>2523</c:v>
                </c:pt>
                <c:pt idx="13">
                  <c:v>2262</c:v>
                </c:pt>
                <c:pt idx="14">
                  <c:v>2136</c:v>
                </c:pt>
                <c:pt idx="15">
                  <c:v>1724</c:v>
                </c:pt>
                <c:pt idx="16">
                  <c:v>1666</c:v>
                </c:pt>
                <c:pt idx="17">
                  <c:v>1942</c:v>
                </c:pt>
                <c:pt idx="18">
                  <c:v>1552</c:v>
                </c:pt>
                <c:pt idx="19">
                  <c:v>1976</c:v>
                </c:pt>
                <c:pt idx="20">
                  <c:v>1984</c:v>
                </c:pt>
                <c:pt idx="21">
                  <c:v>2315</c:v>
                </c:pt>
                <c:pt idx="22">
                  <c:v>2009</c:v>
                </c:pt>
                <c:pt idx="23">
                  <c:v>2751</c:v>
                </c:pt>
                <c:pt idx="24">
                  <c:v>2854</c:v>
                </c:pt>
                <c:pt idx="25">
                  <c:v>3379</c:v>
                </c:pt>
                <c:pt idx="26">
                  <c:v>3438</c:v>
                </c:pt>
                <c:pt idx="27">
                  <c:v>4860</c:v>
                </c:pt>
                <c:pt idx="28">
                  <c:v>4917</c:v>
                </c:pt>
                <c:pt idx="29">
                  <c:v>5079</c:v>
                </c:pt>
                <c:pt idx="30">
                  <c:v>6603</c:v>
                </c:pt>
                <c:pt idx="31">
                  <c:v>6148</c:v>
                </c:pt>
                <c:pt idx="32">
                  <c:v>5543</c:v>
                </c:pt>
                <c:pt idx="33">
                  <c:v>6089</c:v>
                </c:pt>
                <c:pt idx="34">
                  <c:v>6380</c:v>
                </c:pt>
                <c:pt idx="35">
                  <c:v>6689</c:v>
                </c:pt>
                <c:pt idx="36">
                  <c:v>5827</c:v>
                </c:pt>
                <c:pt idx="37">
                  <c:v>7437</c:v>
                </c:pt>
                <c:pt idx="38">
                  <c:v>7761</c:v>
                </c:pt>
                <c:pt idx="39">
                  <c:v>7017</c:v>
                </c:pt>
                <c:pt idx="40">
                  <c:v>6014</c:v>
                </c:pt>
                <c:pt idx="41">
                  <c:v>6691</c:v>
                </c:pt>
                <c:pt idx="42">
                  <c:v>7149</c:v>
                </c:pt>
                <c:pt idx="43">
                  <c:v>7078</c:v>
                </c:pt>
                <c:pt idx="44">
                  <c:v>6159</c:v>
                </c:pt>
                <c:pt idx="45">
                  <c:v>7362</c:v>
                </c:pt>
                <c:pt idx="46">
                  <c:v>8080</c:v>
                </c:pt>
                <c:pt idx="47">
                  <c:v>7522</c:v>
                </c:pt>
                <c:pt idx="48">
                  <c:v>6622</c:v>
                </c:pt>
                <c:pt idx="49">
                  <c:v>7074</c:v>
                </c:pt>
                <c:pt idx="50">
                  <c:v>8594</c:v>
                </c:pt>
              </c:numCache>
            </c:numRef>
          </c:val>
          <c:extLst>
            <c:ext xmlns:c16="http://schemas.microsoft.com/office/drawing/2014/chart" uri="{C3380CC4-5D6E-409C-BE32-E72D297353CC}">
              <c16:uniqueId val="{00000001-9AFC-43C9-89F4-229012EDA664}"/>
            </c:ext>
          </c:extLst>
        </c:ser>
        <c:ser>
          <c:idx val="2"/>
          <c:order val="2"/>
          <c:tx>
            <c:strRef>
              <c:f>'9.1a,b'!$E$3</c:f>
              <c:strCache>
                <c:ptCount val="1"/>
                <c:pt idx="0">
                  <c:v>&lt;=170 g/km</c:v>
                </c:pt>
              </c:strCache>
            </c:strRef>
          </c:tx>
          <c:spPr>
            <a:solidFill>
              <a:srgbClr val="0093D3"/>
            </a:solidFill>
            <a:ln w="25400">
              <a:noFill/>
            </a:ln>
          </c:spPr>
          <c:cat>
            <c:numRef>
              <c:f>'9.1a,b'!$A$4:$A$54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'9.1a,b'!$E$58:$E$108</c:f>
              <c:numCache>
                <c:formatCode>General</c:formatCode>
                <c:ptCount val="51"/>
                <c:pt idx="0">
                  <c:v>914</c:v>
                </c:pt>
                <c:pt idx="1">
                  <c:v>1481</c:v>
                </c:pt>
                <c:pt idx="2">
                  <c:v>1513</c:v>
                </c:pt>
                <c:pt idx="3">
                  <c:v>1679</c:v>
                </c:pt>
                <c:pt idx="4">
                  <c:v>1784</c:v>
                </c:pt>
                <c:pt idx="5">
                  <c:v>2094</c:v>
                </c:pt>
                <c:pt idx="6">
                  <c:v>1740</c:v>
                </c:pt>
                <c:pt idx="7">
                  <c:v>2004</c:v>
                </c:pt>
                <c:pt idx="8">
                  <c:v>2337</c:v>
                </c:pt>
                <c:pt idx="9">
                  <c:v>3354</c:v>
                </c:pt>
                <c:pt idx="10">
                  <c:v>3510</c:v>
                </c:pt>
                <c:pt idx="11">
                  <c:v>3383</c:v>
                </c:pt>
                <c:pt idx="12">
                  <c:v>2981</c:v>
                </c:pt>
                <c:pt idx="13">
                  <c:v>2712</c:v>
                </c:pt>
                <c:pt idx="14">
                  <c:v>3751</c:v>
                </c:pt>
                <c:pt idx="15">
                  <c:v>2926</c:v>
                </c:pt>
                <c:pt idx="16">
                  <c:v>2461</c:v>
                </c:pt>
                <c:pt idx="17">
                  <c:v>2685</c:v>
                </c:pt>
                <c:pt idx="18">
                  <c:v>2513</c:v>
                </c:pt>
                <c:pt idx="19">
                  <c:v>2458</c:v>
                </c:pt>
                <c:pt idx="20">
                  <c:v>2274</c:v>
                </c:pt>
                <c:pt idx="21">
                  <c:v>2409</c:v>
                </c:pt>
                <c:pt idx="22">
                  <c:v>3046</c:v>
                </c:pt>
                <c:pt idx="23">
                  <c:v>3204</c:v>
                </c:pt>
                <c:pt idx="24">
                  <c:v>2408</c:v>
                </c:pt>
                <c:pt idx="25">
                  <c:v>2446</c:v>
                </c:pt>
                <c:pt idx="26">
                  <c:v>2607</c:v>
                </c:pt>
                <c:pt idx="27">
                  <c:v>3594</c:v>
                </c:pt>
                <c:pt idx="28">
                  <c:v>3287</c:v>
                </c:pt>
                <c:pt idx="29">
                  <c:v>3171</c:v>
                </c:pt>
                <c:pt idx="30">
                  <c:v>3218</c:v>
                </c:pt>
                <c:pt idx="31">
                  <c:v>3532</c:v>
                </c:pt>
                <c:pt idx="32">
                  <c:v>3574</c:v>
                </c:pt>
                <c:pt idx="33">
                  <c:v>3572</c:v>
                </c:pt>
                <c:pt idx="34">
                  <c:v>3612</c:v>
                </c:pt>
                <c:pt idx="35">
                  <c:v>4427</c:v>
                </c:pt>
                <c:pt idx="36">
                  <c:v>3964</c:v>
                </c:pt>
                <c:pt idx="37">
                  <c:v>4304</c:v>
                </c:pt>
                <c:pt idx="38">
                  <c:v>4431</c:v>
                </c:pt>
                <c:pt idx="39">
                  <c:v>4417</c:v>
                </c:pt>
                <c:pt idx="40">
                  <c:v>4588</c:v>
                </c:pt>
                <c:pt idx="41">
                  <c:v>5319</c:v>
                </c:pt>
                <c:pt idx="42">
                  <c:v>5587</c:v>
                </c:pt>
                <c:pt idx="43">
                  <c:v>5965</c:v>
                </c:pt>
                <c:pt idx="44">
                  <c:v>5578</c:v>
                </c:pt>
                <c:pt idx="45">
                  <c:v>6578</c:v>
                </c:pt>
                <c:pt idx="46">
                  <c:v>6682</c:v>
                </c:pt>
                <c:pt idx="47">
                  <c:v>6465</c:v>
                </c:pt>
                <c:pt idx="48">
                  <c:v>6022</c:v>
                </c:pt>
                <c:pt idx="49">
                  <c:v>7132</c:v>
                </c:pt>
                <c:pt idx="50">
                  <c:v>7462</c:v>
                </c:pt>
              </c:numCache>
            </c:numRef>
          </c:val>
          <c:extLst>
            <c:ext xmlns:c16="http://schemas.microsoft.com/office/drawing/2014/chart" uri="{C3380CC4-5D6E-409C-BE32-E72D297353CC}">
              <c16:uniqueId val="{00000002-9AFC-43C9-89F4-229012EDA664}"/>
            </c:ext>
          </c:extLst>
        </c:ser>
        <c:ser>
          <c:idx val="3"/>
          <c:order val="3"/>
          <c:tx>
            <c:strRef>
              <c:f>'9.1a,b'!$F$3</c:f>
              <c:strCache>
                <c:ptCount val="1"/>
                <c:pt idx="0">
                  <c:v>&lt;=200 g/km</c:v>
                </c:pt>
              </c:strCache>
            </c:strRef>
          </c:tx>
          <c:spPr>
            <a:solidFill>
              <a:srgbClr val="B3D14C"/>
            </a:solidFill>
            <a:ln w="25400">
              <a:noFill/>
            </a:ln>
          </c:spPr>
          <c:cat>
            <c:numRef>
              <c:f>'9.1a,b'!$A$4:$A$54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'9.1a,b'!$F$58:$F$108</c:f>
              <c:numCache>
                <c:formatCode>General</c:formatCode>
                <c:ptCount val="51"/>
                <c:pt idx="0">
                  <c:v>3857</c:v>
                </c:pt>
                <c:pt idx="1">
                  <c:v>5069</c:v>
                </c:pt>
                <c:pt idx="2">
                  <c:v>5336</c:v>
                </c:pt>
                <c:pt idx="3">
                  <c:v>4450</c:v>
                </c:pt>
                <c:pt idx="4">
                  <c:v>3789</c:v>
                </c:pt>
                <c:pt idx="5">
                  <c:v>4402</c:v>
                </c:pt>
                <c:pt idx="6">
                  <c:v>4576</c:v>
                </c:pt>
                <c:pt idx="7">
                  <c:v>4239</c:v>
                </c:pt>
                <c:pt idx="8">
                  <c:v>3311</c:v>
                </c:pt>
                <c:pt idx="9">
                  <c:v>3596</c:v>
                </c:pt>
                <c:pt idx="10">
                  <c:v>4064</c:v>
                </c:pt>
                <c:pt idx="11">
                  <c:v>4145</c:v>
                </c:pt>
                <c:pt idx="12">
                  <c:v>3585</c:v>
                </c:pt>
                <c:pt idx="13">
                  <c:v>4191</c:v>
                </c:pt>
                <c:pt idx="14">
                  <c:v>4191</c:v>
                </c:pt>
                <c:pt idx="15">
                  <c:v>3197</c:v>
                </c:pt>
                <c:pt idx="16">
                  <c:v>2477</c:v>
                </c:pt>
                <c:pt idx="17">
                  <c:v>3400</c:v>
                </c:pt>
                <c:pt idx="18">
                  <c:v>4107</c:v>
                </c:pt>
                <c:pt idx="19">
                  <c:v>4787</c:v>
                </c:pt>
                <c:pt idx="20">
                  <c:v>4420</c:v>
                </c:pt>
                <c:pt idx="21">
                  <c:v>5037</c:v>
                </c:pt>
                <c:pt idx="22">
                  <c:v>4846</c:v>
                </c:pt>
                <c:pt idx="23">
                  <c:v>5150</c:v>
                </c:pt>
                <c:pt idx="24">
                  <c:v>3601</c:v>
                </c:pt>
                <c:pt idx="25">
                  <c:v>4319</c:v>
                </c:pt>
                <c:pt idx="26">
                  <c:v>4166</c:v>
                </c:pt>
                <c:pt idx="27">
                  <c:v>5165</c:v>
                </c:pt>
                <c:pt idx="28">
                  <c:v>4317</c:v>
                </c:pt>
                <c:pt idx="29">
                  <c:v>4727</c:v>
                </c:pt>
                <c:pt idx="30">
                  <c:v>4317</c:v>
                </c:pt>
                <c:pt idx="31">
                  <c:v>4938</c:v>
                </c:pt>
                <c:pt idx="32">
                  <c:v>5580</c:v>
                </c:pt>
                <c:pt idx="33">
                  <c:v>5862</c:v>
                </c:pt>
                <c:pt idx="34">
                  <c:v>5898</c:v>
                </c:pt>
                <c:pt idx="35">
                  <c:v>6250</c:v>
                </c:pt>
                <c:pt idx="36">
                  <c:v>6283</c:v>
                </c:pt>
                <c:pt idx="37">
                  <c:v>6038</c:v>
                </c:pt>
                <c:pt idx="38">
                  <c:v>6388</c:v>
                </c:pt>
                <c:pt idx="39">
                  <c:v>6903</c:v>
                </c:pt>
                <c:pt idx="40">
                  <c:v>6461</c:v>
                </c:pt>
                <c:pt idx="41">
                  <c:v>6717</c:v>
                </c:pt>
                <c:pt idx="42">
                  <c:v>6872</c:v>
                </c:pt>
                <c:pt idx="43">
                  <c:v>7277</c:v>
                </c:pt>
                <c:pt idx="44">
                  <c:v>7601</c:v>
                </c:pt>
                <c:pt idx="45">
                  <c:v>7745</c:v>
                </c:pt>
                <c:pt idx="46">
                  <c:v>8715</c:v>
                </c:pt>
                <c:pt idx="47">
                  <c:v>8622</c:v>
                </c:pt>
                <c:pt idx="48">
                  <c:v>8965</c:v>
                </c:pt>
                <c:pt idx="49">
                  <c:v>8092</c:v>
                </c:pt>
                <c:pt idx="50">
                  <c:v>8059</c:v>
                </c:pt>
              </c:numCache>
            </c:numRef>
          </c:val>
          <c:extLst>
            <c:ext xmlns:c16="http://schemas.microsoft.com/office/drawing/2014/chart" uri="{C3380CC4-5D6E-409C-BE32-E72D297353CC}">
              <c16:uniqueId val="{00000003-9AFC-43C9-89F4-229012EDA664}"/>
            </c:ext>
          </c:extLst>
        </c:ser>
        <c:ser>
          <c:idx val="4"/>
          <c:order val="4"/>
          <c:tx>
            <c:strRef>
              <c:f>'9.1a,b'!$G$3</c:f>
              <c:strCache>
                <c:ptCount val="1"/>
                <c:pt idx="0">
                  <c:v>&lt;=220 g/km</c:v>
                </c:pt>
              </c:strCache>
            </c:strRef>
          </c:tx>
          <c:spPr>
            <a:solidFill>
              <a:srgbClr val="6FB976"/>
            </a:solidFill>
            <a:ln w="25400">
              <a:noFill/>
            </a:ln>
          </c:spPr>
          <c:cat>
            <c:numRef>
              <c:f>'9.1a,b'!$A$4:$A$54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'9.1a,b'!$G$58:$G$108</c:f>
              <c:numCache>
                <c:formatCode>General</c:formatCode>
                <c:ptCount val="51"/>
                <c:pt idx="0">
                  <c:v>3711</c:v>
                </c:pt>
                <c:pt idx="1">
                  <c:v>4331</c:v>
                </c:pt>
                <c:pt idx="2">
                  <c:v>3863</c:v>
                </c:pt>
                <c:pt idx="3">
                  <c:v>4569</c:v>
                </c:pt>
                <c:pt idx="4">
                  <c:v>4795</c:v>
                </c:pt>
                <c:pt idx="5">
                  <c:v>5072</c:v>
                </c:pt>
                <c:pt idx="6">
                  <c:v>4707</c:v>
                </c:pt>
                <c:pt idx="7">
                  <c:v>4513</c:v>
                </c:pt>
                <c:pt idx="8">
                  <c:v>4486</c:v>
                </c:pt>
                <c:pt idx="9">
                  <c:v>4679</c:v>
                </c:pt>
                <c:pt idx="10">
                  <c:v>4819</c:v>
                </c:pt>
                <c:pt idx="11">
                  <c:v>4843</c:v>
                </c:pt>
                <c:pt idx="12">
                  <c:v>4410</c:v>
                </c:pt>
                <c:pt idx="13">
                  <c:v>3843</c:v>
                </c:pt>
                <c:pt idx="14">
                  <c:v>3130</c:v>
                </c:pt>
                <c:pt idx="15">
                  <c:v>2872</c:v>
                </c:pt>
                <c:pt idx="16">
                  <c:v>2846</c:v>
                </c:pt>
                <c:pt idx="17">
                  <c:v>3117</c:v>
                </c:pt>
                <c:pt idx="18">
                  <c:v>2862</c:v>
                </c:pt>
                <c:pt idx="19">
                  <c:v>3314</c:v>
                </c:pt>
                <c:pt idx="20">
                  <c:v>3461</c:v>
                </c:pt>
                <c:pt idx="21">
                  <c:v>3279</c:v>
                </c:pt>
                <c:pt idx="22">
                  <c:v>2900</c:v>
                </c:pt>
                <c:pt idx="23">
                  <c:v>3252</c:v>
                </c:pt>
                <c:pt idx="24">
                  <c:v>3594</c:v>
                </c:pt>
                <c:pt idx="25">
                  <c:v>3713</c:v>
                </c:pt>
                <c:pt idx="26">
                  <c:v>3277</c:v>
                </c:pt>
                <c:pt idx="27">
                  <c:v>3337</c:v>
                </c:pt>
                <c:pt idx="28">
                  <c:v>4198</c:v>
                </c:pt>
                <c:pt idx="29">
                  <c:v>4586</c:v>
                </c:pt>
                <c:pt idx="30">
                  <c:v>4126</c:v>
                </c:pt>
                <c:pt idx="31">
                  <c:v>3922</c:v>
                </c:pt>
                <c:pt idx="32">
                  <c:v>4666</c:v>
                </c:pt>
                <c:pt idx="33">
                  <c:v>4938</c:v>
                </c:pt>
                <c:pt idx="34">
                  <c:v>4990</c:v>
                </c:pt>
                <c:pt idx="35">
                  <c:v>4102</c:v>
                </c:pt>
                <c:pt idx="36">
                  <c:v>4881</c:v>
                </c:pt>
                <c:pt idx="37">
                  <c:v>4193</c:v>
                </c:pt>
                <c:pt idx="38">
                  <c:v>3998</c:v>
                </c:pt>
                <c:pt idx="39">
                  <c:v>4479</c:v>
                </c:pt>
                <c:pt idx="40">
                  <c:v>4467</c:v>
                </c:pt>
                <c:pt idx="41">
                  <c:v>4824</c:v>
                </c:pt>
                <c:pt idx="42">
                  <c:v>4344</c:v>
                </c:pt>
                <c:pt idx="43">
                  <c:v>3763</c:v>
                </c:pt>
                <c:pt idx="44">
                  <c:v>4042</c:v>
                </c:pt>
                <c:pt idx="45">
                  <c:v>4041</c:v>
                </c:pt>
                <c:pt idx="46">
                  <c:v>4993</c:v>
                </c:pt>
                <c:pt idx="47">
                  <c:v>5424</c:v>
                </c:pt>
                <c:pt idx="48">
                  <c:v>6767</c:v>
                </c:pt>
                <c:pt idx="49">
                  <c:v>5513</c:v>
                </c:pt>
                <c:pt idx="50">
                  <c:v>6300</c:v>
                </c:pt>
              </c:numCache>
            </c:numRef>
          </c:val>
          <c:extLst>
            <c:ext xmlns:c16="http://schemas.microsoft.com/office/drawing/2014/chart" uri="{C3380CC4-5D6E-409C-BE32-E72D297353CC}">
              <c16:uniqueId val="{00000004-9AFC-43C9-89F4-229012EDA664}"/>
            </c:ext>
          </c:extLst>
        </c:ser>
        <c:ser>
          <c:idx val="5"/>
          <c:order val="5"/>
          <c:tx>
            <c:strRef>
              <c:f>'9.1a,b'!$H$3</c:f>
              <c:strCache>
                <c:ptCount val="1"/>
                <c:pt idx="0">
                  <c:v>&lt;=250 g/km</c:v>
                </c:pt>
              </c:strCache>
            </c:strRef>
          </c:tx>
          <c:spPr>
            <a:solidFill>
              <a:srgbClr val="66B134"/>
            </a:solidFill>
            <a:ln w="25400">
              <a:noFill/>
            </a:ln>
          </c:spPr>
          <c:cat>
            <c:numRef>
              <c:f>'9.1a,b'!$A$4:$A$54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'9.1a,b'!$H$58:$H$108</c:f>
              <c:numCache>
                <c:formatCode>General</c:formatCode>
                <c:ptCount val="51"/>
                <c:pt idx="0">
                  <c:v>3290</c:v>
                </c:pt>
                <c:pt idx="1">
                  <c:v>2950</c:v>
                </c:pt>
                <c:pt idx="2">
                  <c:v>2896</c:v>
                </c:pt>
                <c:pt idx="3">
                  <c:v>3311</c:v>
                </c:pt>
                <c:pt idx="4">
                  <c:v>3329</c:v>
                </c:pt>
                <c:pt idx="5">
                  <c:v>3179</c:v>
                </c:pt>
                <c:pt idx="6">
                  <c:v>4203</c:v>
                </c:pt>
                <c:pt idx="7">
                  <c:v>5315</c:v>
                </c:pt>
                <c:pt idx="8">
                  <c:v>5523</c:v>
                </c:pt>
                <c:pt idx="9">
                  <c:v>6153</c:v>
                </c:pt>
                <c:pt idx="10">
                  <c:v>5565</c:v>
                </c:pt>
                <c:pt idx="11">
                  <c:v>5220</c:v>
                </c:pt>
                <c:pt idx="12">
                  <c:v>5398</c:v>
                </c:pt>
                <c:pt idx="13">
                  <c:v>4991</c:v>
                </c:pt>
                <c:pt idx="14">
                  <c:v>4920</c:v>
                </c:pt>
                <c:pt idx="15">
                  <c:v>3419</c:v>
                </c:pt>
                <c:pt idx="16">
                  <c:v>3521</c:v>
                </c:pt>
                <c:pt idx="17">
                  <c:v>3661</c:v>
                </c:pt>
                <c:pt idx="18">
                  <c:v>3934</c:v>
                </c:pt>
                <c:pt idx="19">
                  <c:v>3860</c:v>
                </c:pt>
                <c:pt idx="20">
                  <c:v>4893</c:v>
                </c:pt>
                <c:pt idx="21">
                  <c:v>4393</c:v>
                </c:pt>
                <c:pt idx="22">
                  <c:v>4857</c:v>
                </c:pt>
                <c:pt idx="23">
                  <c:v>4549</c:v>
                </c:pt>
                <c:pt idx="24">
                  <c:v>4301</c:v>
                </c:pt>
                <c:pt idx="25">
                  <c:v>4434</c:v>
                </c:pt>
                <c:pt idx="26">
                  <c:v>4595</c:v>
                </c:pt>
                <c:pt idx="27">
                  <c:v>4374</c:v>
                </c:pt>
                <c:pt idx="28">
                  <c:v>5481</c:v>
                </c:pt>
                <c:pt idx="29">
                  <c:v>5003</c:v>
                </c:pt>
                <c:pt idx="30">
                  <c:v>4447</c:v>
                </c:pt>
                <c:pt idx="31">
                  <c:v>4924</c:v>
                </c:pt>
                <c:pt idx="32">
                  <c:v>4934</c:v>
                </c:pt>
                <c:pt idx="33">
                  <c:v>4449</c:v>
                </c:pt>
                <c:pt idx="34">
                  <c:v>5142</c:v>
                </c:pt>
                <c:pt idx="35">
                  <c:v>5499</c:v>
                </c:pt>
                <c:pt idx="36">
                  <c:v>6681</c:v>
                </c:pt>
                <c:pt idx="37">
                  <c:v>6506</c:v>
                </c:pt>
                <c:pt idx="38">
                  <c:v>6362</c:v>
                </c:pt>
                <c:pt idx="39">
                  <c:v>5786</c:v>
                </c:pt>
                <c:pt idx="40">
                  <c:v>6708</c:v>
                </c:pt>
                <c:pt idx="41">
                  <c:v>6053</c:v>
                </c:pt>
                <c:pt idx="42">
                  <c:v>6217</c:v>
                </c:pt>
                <c:pt idx="43">
                  <c:v>5671</c:v>
                </c:pt>
                <c:pt idx="44">
                  <c:v>6910</c:v>
                </c:pt>
                <c:pt idx="45">
                  <c:v>7324</c:v>
                </c:pt>
                <c:pt idx="46">
                  <c:v>6562</c:v>
                </c:pt>
                <c:pt idx="47">
                  <c:v>5835</c:v>
                </c:pt>
                <c:pt idx="48">
                  <c:v>6132</c:v>
                </c:pt>
                <c:pt idx="49">
                  <c:v>5423</c:v>
                </c:pt>
                <c:pt idx="50">
                  <c:v>5564</c:v>
                </c:pt>
              </c:numCache>
            </c:numRef>
          </c:val>
          <c:extLst>
            <c:ext xmlns:c16="http://schemas.microsoft.com/office/drawing/2014/chart" uri="{C3380CC4-5D6E-409C-BE32-E72D297353CC}">
              <c16:uniqueId val="{00000005-9AFC-43C9-89F4-229012EDA664}"/>
            </c:ext>
          </c:extLst>
        </c:ser>
        <c:ser>
          <c:idx val="6"/>
          <c:order val="6"/>
          <c:tx>
            <c:strRef>
              <c:f>'9.1a,b'!$I$3</c:f>
              <c:strCache>
                <c:ptCount val="1"/>
                <c:pt idx="0">
                  <c:v>&gt;250 g/km</c:v>
                </c:pt>
              </c:strCache>
            </c:strRef>
          </c:tx>
          <c:spPr>
            <a:solidFill>
              <a:srgbClr val="339966"/>
            </a:solidFill>
            <a:ln w="25400">
              <a:noFill/>
            </a:ln>
          </c:spPr>
          <c:cat>
            <c:numRef>
              <c:f>'9.1a,b'!$A$4:$A$54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'9.1a,b'!$I$58:$I$108</c:f>
              <c:numCache>
                <c:formatCode>General</c:formatCode>
                <c:ptCount val="51"/>
                <c:pt idx="0">
                  <c:v>8104</c:v>
                </c:pt>
                <c:pt idx="1">
                  <c:v>8444</c:v>
                </c:pt>
                <c:pt idx="2">
                  <c:v>7109</c:v>
                </c:pt>
                <c:pt idx="3">
                  <c:v>7514</c:v>
                </c:pt>
                <c:pt idx="4">
                  <c:v>6729</c:v>
                </c:pt>
                <c:pt idx="5">
                  <c:v>7298</c:v>
                </c:pt>
                <c:pt idx="6">
                  <c:v>6230</c:v>
                </c:pt>
                <c:pt idx="7">
                  <c:v>5951</c:v>
                </c:pt>
                <c:pt idx="8">
                  <c:v>5643</c:v>
                </c:pt>
                <c:pt idx="9">
                  <c:v>5630</c:v>
                </c:pt>
                <c:pt idx="10">
                  <c:v>5046</c:v>
                </c:pt>
                <c:pt idx="11">
                  <c:v>5128</c:v>
                </c:pt>
                <c:pt idx="12">
                  <c:v>4039</c:v>
                </c:pt>
                <c:pt idx="13">
                  <c:v>3853</c:v>
                </c:pt>
                <c:pt idx="14">
                  <c:v>3237</c:v>
                </c:pt>
                <c:pt idx="15">
                  <c:v>2630</c:v>
                </c:pt>
                <c:pt idx="16">
                  <c:v>2304</c:v>
                </c:pt>
                <c:pt idx="17">
                  <c:v>2364</c:v>
                </c:pt>
                <c:pt idx="18">
                  <c:v>1835</c:v>
                </c:pt>
                <c:pt idx="19">
                  <c:v>2169</c:v>
                </c:pt>
                <c:pt idx="20">
                  <c:v>2295</c:v>
                </c:pt>
                <c:pt idx="21">
                  <c:v>1958</c:v>
                </c:pt>
                <c:pt idx="22">
                  <c:v>1836</c:v>
                </c:pt>
                <c:pt idx="23">
                  <c:v>2103</c:v>
                </c:pt>
                <c:pt idx="24">
                  <c:v>1940</c:v>
                </c:pt>
                <c:pt idx="25">
                  <c:v>1957</c:v>
                </c:pt>
                <c:pt idx="26">
                  <c:v>1589</c:v>
                </c:pt>
                <c:pt idx="27">
                  <c:v>1657</c:v>
                </c:pt>
                <c:pt idx="28">
                  <c:v>1663</c:v>
                </c:pt>
                <c:pt idx="29">
                  <c:v>1215</c:v>
                </c:pt>
                <c:pt idx="30">
                  <c:v>1410</c:v>
                </c:pt>
                <c:pt idx="31">
                  <c:v>1259</c:v>
                </c:pt>
                <c:pt idx="32">
                  <c:v>1278</c:v>
                </c:pt>
                <c:pt idx="33">
                  <c:v>1249</c:v>
                </c:pt>
                <c:pt idx="34">
                  <c:v>1374</c:v>
                </c:pt>
                <c:pt idx="35">
                  <c:v>1269</c:v>
                </c:pt>
                <c:pt idx="36">
                  <c:v>1046</c:v>
                </c:pt>
                <c:pt idx="37">
                  <c:v>1087</c:v>
                </c:pt>
                <c:pt idx="38">
                  <c:v>857</c:v>
                </c:pt>
                <c:pt idx="39">
                  <c:v>1060</c:v>
                </c:pt>
                <c:pt idx="40">
                  <c:v>954</c:v>
                </c:pt>
                <c:pt idx="41">
                  <c:v>808</c:v>
                </c:pt>
                <c:pt idx="42">
                  <c:v>784</c:v>
                </c:pt>
                <c:pt idx="43">
                  <c:v>1165</c:v>
                </c:pt>
                <c:pt idx="44">
                  <c:v>1004</c:v>
                </c:pt>
                <c:pt idx="45">
                  <c:v>1080</c:v>
                </c:pt>
                <c:pt idx="46">
                  <c:v>961</c:v>
                </c:pt>
                <c:pt idx="47">
                  <c:v>1176</c:v>
                </c:pt>
                <c:pt idx="48">
                  <c:v>1091</c:v>
                </c:pt>
                <c:pt idx="49">
                  <c:v>1155</c:v>
                </c:pt>
                <c:pt idx="50">
                  <c:v>1075</c:v>
                </c:pt>
              </c:numCache>
            </c:numRef>
          </c:val>
          <c:extLst>
            <c:ext xmlns:c16="http://schemas.microsoft.com/office/drawing/2014/chart" uri="{C3380CC4-5D6E-409C-BE32-E72D297353CC}">
              <c16:uniqueId val="{00000006-9AFC-43C9-89F4-229012EDA664}"/>
            </c:ext>
          </c:extLst>
        </c:ser>
        <c:ser>
          <c:idx val="7"/>
          <c:order val="7"/>
          <c:tx>
            <c:strRef>
              <c:f>'9.1a,b'!$J$3</c:f>
              <c:strCache>
                <c:ptCount val="1"/>
                <c:pt idx="0">
                  <c:v>No value</c:v>
                </c:pt>
              </c:strCache>
            </c:strRef>
          </c:tx>
          <c:spPr>
            <a:solidFill>
              <a:srgbClr val="BDC1C1"/>
            </a:solidFill>
            <a:ln w="25400">
              <a:noFill/>
            </a:ln>
          </c:spPr>
          <c:cat>
            <c:numRef>
              <c:f>'9.1a,b'!$A$4:$A$54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'9.1a,b'!$J$58:$J$108</c:f>
              <c:numCache>
                <c:formatCode>General</c:formatCode>
                <c:ptCount val="51"/>
                <c:pt idx="0">
                  <c:v>3568</c:v>
                </c:pt>
                <c:pt idx="1">
                  <c:v>1914</c:v>
                </c:pt>
                <c:pt idx="2">
                  <c:v>1000</c:v>
                </c:pt>
                <c:pt idx="3">
                  <c:v>817</c:v>
                </c:pt>
                <c:pt idx="4">
                  <c:v>624</c:v>
                </c:pt>
                <c:pt idx="5">
                  <c:v>575</c:v>
                </c:pt>
                <c:pt idx="6">
                  <c:v>265</c:v>
                </c:pt>
                <c:pt idx="7">
                  <c:v>217</c:v>
                </c:pt>
                <c:pt idx="8">
                  <c:v>170</c:v>
                </c:pt>
                <c:pt idx="9">
                  <c:v>131</c:v>
                </c:pt>
                <c:pt idx="10">
                  <c:v>115</c:v>
                </c:pt>
                <c:pt idx="11">
                  <c:v>83</c:v>
                </c:pt>
                <c:pt idx="12">
                  <c:v>67</c:v>
                </c:pt>
                <c:pt idx="13">
                  <c:v>81</c:v>
                </c:pt>
                <c:pt idx="14">
                  <c:v>98</c:v>
                </c:pt>
                <c:pt idx="15">
                  <c:v>78</c:v>
                </c:pt>
                <c:pt idx="16">
                  <c:v>68</c:v>
                </c:pt>
                <c:pt idx="17">
                  <c:v>119</c:v>
                </c:pt>
                <c:pt idx="18">
                  <c:v>104</c:v>
                </c:pt>
                <c:pt idx="19">
                  <c:v>97</c:v>
                </c:pt>
                <c:pt idx="20">
                  <c:v>73</c:v>
                </c:pt>
                <c:pt idx="21">
                  <c:v>105</c:v>
                </c:pt>
                <c:pt idx="22">
                  <c:v>96</c:v>
                </c:pt>
                <c:pt idx="23">
                  <c:v>126</c:v>
                </c:pt>
                <c:pt idx="24">
                  <c:v>82</c:v>
                </c:pt>
                <c:pt idx="25">
                  <c:v>80</c:v>
                </c:pt>
                <c:pt idx="26">
                  <c:v>108</c:v>
                </c:pt>
                <c:pt idx="27">
                  <c:v>83</c:v>
                </c:pt>
                <c:pt idx="28">
                  <c:v>67</c:v>
                </c:pt>
                <c:pt idx="29">
                  <c:v>80</c:v>
                </c:pt>
                <c:pt idx="30">
                  <c:v>111</c:v>
                </c:pt>
                <c:pt idx="31">
                  <c:v>91</c:v>
                </c:pt>
                <c:pt idx="32">
                  <c:v>67</c:v>
                </c:pt>
                <c:pt idx="33">
                  <c:v>69</c:v>
                </c:pt>
                <c:pt idx="34">
                  <c:v>84</c:v>
                </c:pt>
                <c:pt idx="35">
                  <c:v>120</c:v>
                </c:pt>
                <c:pt idx="36">
                  <c:v>168</c:v>
                </c:pt>
                <c:pt idx="37">
                  <c:v>149</c:v>
                </c:pt>
                <c:pt idx="38">
                  <c:v>218</c:v>
                </c:pt>
                <c:pt idx="39">
                  <c:v>227</c:v>
                </c:pt>
                <c:pt idx="40">
                  <c:v>189</c:v>
                </c:pt>
                <c:pt idx="41">
                  <c:v>225</c:v>
                </c:pt>
                <c:pt idx="42">
                  <c:v>210</c:v>
                </c:pt>
                <c:pt idx="43">
                  <c:v>220</c:v>
                </c:pt>
                <c:pt idx="44">
                  <c:v>332</c:v>
                </c:pt>
                <c:pt idx="45">
                  <c:v>347</c:v>
                </c:pt>
                <c:pt idx="46">
                  <c:v>467</c:v>
                </c:pt>
                <c:pt idx="47">
                  <c:v>442</c:v>
                </c:pt>
                <c:pt idx="48">
                  <c:v>451</c:v>
                </c:pt>
                <c:pt idx="49">
                  <c:v>460</c:v>
                </c:pt>
                <c:pt idx="50">
                  <c:v>597</c:v>
                </c:pt>
              </c:numCache>
            </c:numRef>
          </c:val>
          <c:extLst>
            <c:ext xmlns:c16="http://schemas.microsoft.com/office/drawing/2014/chart" uri="{C3380CC4-5D6E-409C-BE32-E72D297353CC}">
              <c16:uniqueId val="{00000007-9AFC-43C9-89F4-229012EDA664}"/>
            </c:ext>
          </c:extLst>
        </c:ser>
        <c:dLbls>
          <c:showLegendKey val="0"/>
          <c:showVal val="0"/>
          <c:showCatName val="0"/>
          <c:showSerName val="0"/>
          <c:showPercent val="0"/>
          <c:showBubbleSize val="0"/>
        </c:dLbls>
        <c:axId val="167797120"/>
        <c:axId val="167799040"/>
      </c:areaChart>
      <c:catAx>
        <c:axId val="167797120"/>
        <c:scaling>
          <c:orientation val="minMax"/>
        </c:scaling>
        <c:delete val="0"/>
        <c:axPos val="b"/>
        <c:title>
          <c:tx>
            <c:rich>
              <a:bodyPr/>
              <a:lstStyle/>
              <a:p>
                <a:pPr>
                  <a:defRPr sz="700" i="0"/>
                </a:pPr>
                <a:r>
                  <a:rPr lang="en-NZ" sz="700" i="0"/>
                  <a:t>Year and quarter registered</a:t>
                </a:r>
              </a:p>
            </c:rich>
          </c:tx>
          <c:layout>
            <c:manualLayout>
              <c:xMode val="edge"/>
              <c:yMode val="edge"/>
              <c:x val="0.34822944444444442"/>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i="0"/>
            </a:pPr>
            <a:endParaRPr lang="en-US"/>
          </a:p>
        </c:txPr>
        <c:crossAx val="167799040"/>
        <c:crosses val="autoZero"/>
        <c:auto val="1"/>
        <c:lblAlgn val="ctr"/>
        <c:lblOffset val="100"/>
        <c:tickLblSkip val="8"/>
        <c:tickMarkSkip val="4"/>
        <c:noMultiLvlLbl val="0"/>
      </c:catAx>
      <c:valAx>
        <c:axId val="167799040"/>
        <c:scaling>
          <c:orientation val="minMax"/>
          <c:max val="45000"/>
        </c:scaling>
        <c:delete val="0"/>
        <c:axPos val="l"/>
        <c:majorGridlines>
          <c:spPr>
            <a:ln w="12700">
              <a:solidFill>
                <a:srgbClr val="FFFFFF"/>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i="0"/>
            </a:pPr>
            <a:endParaRPr lang="en-US"/>
          </a:p>
        </c:txPr>
        <c:crossAx val="167797120"/>
        <c:crosses val="autoZero"/>
        <c:crossBetween val="midCat"/>
      </c:valAx>
      <c:spPr>
        <a:solidFill>
          <a:srgbClr val="FFFFFF"/>
        </a:solidFill>
        <a:ln w="25400">
          <a:noFill/>
        </a:ln>
      </c:spPr>
    </c:plotArea>
    <c:legend>
      <c:legendPos val="r"/>
      <c:layout>
        <c:manualLayout>
          <c:xMode val="edge"/>
          <c:yMode val="edge"/>
          <c:x val="0.80917333333333363"/>
          <c:y val="0.32359545965845182"/>
          <c:w val="0.17936527777777794"/>
          <c:h val="0.50998888888888894"/>
        </c:manualLayout>
      </c:layout>
      <c:overlay val="0"/>
      <c:spPr>
        <a:solidFill>
          <a:srgbClr val="FFFFFF"/>
        </a:solidFill>
        <a:ln w="25400">
          <a:noFill/>
        </a:ln>
      </c:spPr>
      <c:txPr>
        <a:bodyPr/>
        <a:lstStyle/>
        <a:p>
          <a:pPr>
            <a:defRPr sz="700" i="0"/>
          </a:pPr>
          <a:endParaRPr lang="en-US"/>
        </a:p>
      </c:txPr>
    </c:legend>
    <c:plotVisOnly val="1"/>
    <c:dispBlanksAs val="zero"/>
    <c:showDLblsOverMax val="0"/>
  </c:chart>
  <c:spPr>
    <a:solidFill>
      <a:srgbClr val="FFFFFF"/>
    </a:solidFill>
    <a:ln w="9525">
      <a:noFill/>
    </a:ln>
  </c:spPr>
  <c:txPr>
    <a:bodyPr/>
    <a:lstStyle/>
    <a:p>
      <a:pPr>
        <a:defRPr sz="825" b="0" i="1"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9.2a : Used import light petrol registrations</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12502277777777768"/>
          <c:y val="4.5370370370370373E-3"/>
        </c:manualLayout>
      </c:layout>
      <c:overlay val="0"/>
      <c:spPr>
        <a:noFill/>
        <a:ln w="25400">
          <a:noFill/>
        </a:ln>
      </c:spPr>
    </c:title>
    <c:autoTitleDeleted val="0"/>
    <c:plotArea>
      <c:layout>
        <c:manualLayout>
          <c:layoutTarget val="inner"/>
          <c:xMode val="edge"/>
          <c:yMode val="edge"/>
          <c:x val="0.11584138888888888"/>
          <c:y val="0.13541666666666671"/>
          <c:w val="0.6619338888888987"/>
          <c:h val="0.69166666666666654"/>
        </c:manualLayout>
      </c:layout>
      <c:areaChart>
        <c:grouping val="percentStacked"/>
        <c:varyColors val="0"/>
        <c:ser>
          <c:idx val="0"/>
          <c:order val="0"/>
          <c:tx>
            <c:strRef>
              <c:f>'9.2a,b'!$C$3</c:f>
              <c:strCache>
                <c:ptCount val="1"/>
                <c:pt idx="0">
                  <c:v>upto 120 g/km</c:v>
                </c:pt>
              </c:strCache>
            </c:strRef>
          </c:tx>
          <c:spPr>
            <a:solidFill>
              <a:srgbClr val="0093D3">
                <a:alpha val="28000"/>
              </a:srgbClr>
            </a:solidFill>
            <a:ln w="25400">
              <a:noFill/>
            </a:ln>
          </c:spPr>
          <c:cat>
            <c:numRef>
              <c:f>'9.2a,b'!$A$4:$A$54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'9.2a,b'!$C$4:$C$54</c:f>
              <c:numCache>
                <c:formatCode>0.0</c:formatCode>
                <c:ptCount val="51"/>
                <c:pt idx="0">
                  <c:v>795.63705976000006</c:v>
                </c:pt>
                <c:pt idx="1">
                  <c:v>829.88756998999997</c:v>
                </c:pt>
                <c:pt idx="2">
                  <c:v>759.89159228000005</c:v>
                </c:pt>
                <c:pt idx="3">
                  <c:v>931.14168935999999</c:v>
                </c:pt>
                <c:pt idx="4">
                  <c:v>1068.0028692999999</c:v>
                </c:pt>
                <c:pt idx="5">
                  <c:v>1111.3022724</c:v>
                </c:pt>
                <c:pt idx="6">
                  <c:v>946.11676847000001</c:v>
                </c:pt>
                <c:pt idx="7">
                  <c:v>1165.3061545</c:v>
                </c:pt>
                <c:pt idx="8">
                  <c:v>959.50125012000001</c:v>
                </c:pt>
                <c:pt idx="9">
                  <c:v>1116.1080426999999</c:v>
                </c:pt>
                <c:pt idx="10">
                  <c:v>823.6091639</c:v>
                </c:pt>
                <c:pt idx="11">
                  <c:v>787.41807125000003</c:v>
                </c:pt>
                <c:pt idx="12">
                  <c:v>765.78341150999995</c:v>
                </c:pt>
                <c:pt idx="13">
                  <c:v>713.82213318000004</c:v>
                </c:pt>
                <c:pt idx="14">
                  <c:v>508.82449611999999</c:v>
                </c:pt>
                <c:pt idx="15">
                  <c:v>430.48513291</c:v>
                </c:pt>
                <c:pt idx="16">
                  <c:v>601.91412523999998</c:v>
                </c:pt>
                <c:pt idx="17">
                  <c:v>582.45651178000003</c:v>
                </c:pt>
                <c:pt idx="18">
                  <c:v>755.68325021999999</c:v>
                </c:pt>
                <c:pt idx="19">
                  <c:v>636.05964645999995</c:v>
                </c:pt>
                <c:pt idx="20">
                  <c:v>596.40668528000003</c:v>
                </c:pt>
                <c:pt idx="21">
                  <c:v>594.62927827999999</c:v>
                </c:pt>
                <c:pt idx="22">
                  <c:v>585.21507269999995</c:v>
                </c:pt>
                <c:pt idx="23">
                  <c:v>608.59987320000005</c:v>
                </c:pt>
                <c:pt idx="24">
                  <c:v>563.71382587999994</c:v>
                </c:pt>
                <c:pt idx="25">
                  <c:v>544.86131255999999</c:v>
                </c:pt>
                <c:pt idx="26">
                  <c:v>556.87772028999996</c:v>
                </c:pt>
                <c:pt idx="27">
                  <c:v>766.86711506999995</c:v>
                </c:pt>
                <c:pt idx="28">
                  <c:v>1109.4323555000001</c:v>
                </c:pt>
                <c:pt idx="29">
                  <c:v>1214.6555989000001</c:v>
                </c:pt>
                <c:pt idx="30">
                  <c:v>1196.1222376999999</c:v>
                </c:pt>
                <c:pt idx="31">
                  <c:v>1565.8055349000001</c:v>
                </c:pt>
                <c:pt idx="32">
                  <c:v>1865.4894242</c:v>
                </c:pt>
                <c:pt idx="33">
                  <c:v>1933.70859</c:v>
                </c:pt>
                <c:pt idx="34">
                  <c:v>2210.7695530999999</c:v>
                </c:pt>
                <c:pt idx="35">
                  <c:v>2396.1943953999998</c:v>
                </c:pt>
                <c:pt idx="36">
                  <c:v>2275.1714069999998</c:v>
                </c:pt>
                <c:pt idx="37">
                  <c:v>2376.3328520999999</c:v>
                </c:pt>
                <c:pt idx="38">
                  <c:v>2844.3517342999999</c:v>
                </c:pt>
                <c:pt idx="39">
                  <c:v>3262.2486245999999</c:v>
                </c:pt>
                <c:pt idx="40">
                  <c:v>3640.2978951</c:v>
                </c:pt>
                <c:pt idx="41">
                  <c:v>3508.3771083000001</c:v>
                </c:pt>
                <c:pt idx="42">
                  <c:v>3287.0952701000001</c:v>
                </c:pt>
                <c:pt idx="43">
                  <c:v>3400.3882887999998</c:v>
                </c:pt>
                <c:pt idx="44">
                  <c:v>3354.4718429</c:v>
                </c:pt>
                <c:pt idx="45">
                  <c:v>3775.1457685999999</c:v>
                </c:pt>
                <c:pt idx="46">
                  <c:v>4046.7542638999998</c:v>
                </c:pt>
                <c:pt idx="47">
                  <c:v>4409.1228321999997</c:v>
                </c:pt>
                <c:pt idx="48">
                  <c:v>4283.6752092999996</c:v>
                </c:pt>
                <c:pt idx="49">
                  <c:v>4642.6994289000004</c:v>
                </c:pt>
                <c:pt idx="50">
                  <c:v>5342.8880689999996</c:v>
                </c:pt>
              </c:numCache>
            </c:numRef>
          </c:val>
          <c:extLst>
            <c:ext xmlns:c16="http://schemas.microsoft.com/office/drawing/2014/chart" uri="{C3380CC4-5D6E-409C-BE32-E72D297353CC}">
              <c16:uniqueId val="{00000000-21FD-4690-B37A-DE3A53EABFBD}"/>
            </c:ext>
          </c:extLst>
        </c:ser>
        <c:ser>
          <c:idx val="1"/>
          <c:order val="1"/>
          <c:tx>
            <c:strRef>
              <c:f>'9.2a,b'!$D$3</c:f>
              <c:strCache>
                <c:ptCount val="1"/>
                <c:pt idx="0">
                  <c:v>121-150 g/km</c:v>
                </c:pt>
              </c:strCache>
            </c:strRef>
          </c:tx>
          <c:spPr>
            <a:solidFill>
              <a:srgbClr val="6BB5D9"/>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'9.2a,b'!$D$4:$D$54</c:f>
              <c:numCache>
                <c:formatCode>0.0</c:formatCode>
                <c:ptCount val="51"/>
                <c:pt idx="0">
                  <c:v>3556.1713365000001</c:v>
                </c:pt>
                <c:pt idx="1">
                  <c:v>4067.3320241000001</c:v>
                </c:pt>
                <c:pt idx="2">
                  <c:v>3774.3039291999999</c:v>
                </c:pt>
                <c:pt idx="3">
                  <c:v>3601.4404982999999</c:v>
                </c:pt>
                <c:pt idx="4">
                  <c:v>3942.3799933</c:v>
                </c:pt>
                <c:pt idx="5">
                  <c:v>3532.9681578999998</c:v>
                </c:pt>
                <c:pt idx="6">
                  <c:v>3242.0262121000001</c:v>
                </c:pt>
                <c:pt idx="7">
                  <c:v>3769.2935848000002</c:v>
                </c:pt>
                <c:pt idx="8">
                  <c:v>3668.5610090999999</c:v>
                </c:pt>
                <c:pt idx="9">
                  <c:v>3394.2570685000001</c:v>
                </c:pt>
                <c:pt idx="10">
                  <c:v>3082.0335859000002</c:v>
                </c:pt>
                <c:pt idx="11">
                  <c:v>3293.2569008999999</c:v>
                </c:pt>
                <c:pt idx="12">
                  <c:v>2968.8162387000002</c:v>
                </c:pt>
                <c:pt idx="13">
                  <c:v>2893.1458074000002</c:v>
                </c:pt>
                <c:pt idx="14">
                  <c:v>2093.2734506000002</c:v>
                </c:pt>
                <c:pt idx="15">
                  <c:v>1758.6702488999999</c:v>
                </c:pt>
                <c:pt idx="16">
                  <c:v>2279.0288657999999</c:v>
                </c:pt>
                <c:pt idx="17">
                  <c:v>2714.2162825999999</c:v>
                </c:pt>
                <c:pt idx="18">
                  <c:v>2784.8114799999998</c:v>
                </c:pt>
                <c:pt idx="19">
                  <c:v>3084.0353371000001</c:v>
                </c:pt>
                <c:pt idx="20">
                  <c:v>2806.4811198000002</c:v>
                </c:pt>
                <c:pt idx="21">
                  <c:v>2740.8909251999999</c:v>
                </c:pt>
                <c:pt idx="22">
                  <c:v>2746.0133300000002</c:v>
                </c:pt>
                <c:pt idx="23">
                  <c:v>2808.1019597999998</c:v>
                </c:pt>
                <c:pt idx="24">
                  <c:v>2599.3962846999998</c:v>
                </c:pt>
                <c:pt idx="25">
                  <c:v>2456.0767575999998</c:v>
                </c:pt>
                <c:pt idx="26">
                  <c:v>2881.9585762000002</c:v>
                </c:pt>
                <c:pt idx="27">
                  <c:v>3303.4605787999999</c:v>
                </c:pt>
                <c:pt idx="28">
                  <c:v>4180.1415110999997</c:v>
                </c:pt>
                <c:pt idx="29">
                  <c:v>4567.8193983000001</c:v>
                </c:pt>
                <c:pt idx="30">
                  <c:v>5114.8657166000003</c:v>
                </c:pt>
                <c:pt idx="31">
                  <c:v>5238.6680523000005</c:v>
                </c:pt>
                <c:pt idx="32">
                  <c:v>5563.2503137000003</c:v>
                </c:pt>
                <c:pt idx="33">
                  <c:v>6145.5902362999996</c:v>
                </c:pt>
                <c:pt idx="34">
                  <c:v>6621.3928921999996</c:v>
                </c:pt>
                <c:pt idx="35">
                  <c:v>7212.6194162000002</c:v>
                </c:pt>
                <c:pt idx="36">
                  <c:v>7696.7555746999997</c:v>
                </c:pt>
                <c:pt idx="37">
                  <c:v>7929.0564336999996</c:v>
                </c:pt>
                <c:pt idx="38">
                  <c:v>7514.4628413</c:v>
                </c:pt>
                <c:pt idx="39">
                  <c:v>7166.0426367999999</c:v>
                </c:pt>
                <c:pt idx="40">
                  <c:v>7267.3787659</c:v>
                </c:pt>
                <c:pt idx="41">
                  <c:v>7952.4475602000002</c:v>
                </c:pt>
                <c:pt idx="42">
                  <c:v>7704.7203921999999</c:v>
                </c:pt>
                <c:pt idx="43">
                  <c:v>7556.2415288000002</c:v>
                </c:pt>
                <c:pt idx="44">
                  <c:v>7915.232317</c:v>
                </c:pt>
                <c:pt idx="45">
                  <c:v>8334.4708448000001</c:v>
                </c:pt>
                <c:pt idx="46">
                  <c:v>8498.6812589000001</c:v>
                </c:pt>
                <c:pt idx="47">
                  <c:v>8204.4431758999999</c:v>
                </c:pt>
                <c:pt idx="48">
                  <c:v>8012.2318881000001</c:v>
                </c:pt>
                <c:pt idx="49">
                  <c:v>8506.4464277000006</c:v>
                </c:pt>
                <c:pt idx="50">
                  <c:v>8878.0632618</c:v>
                </c:pt>
              </c:numCache>
            </c:numRef>
          </c:val>
          <c:extLst>
            <c:ext xmlns:c16="http://schemas.microsoft.com/office/drawing/2014/chart" uri="{C3380CC4-5D6E-409C-BE32-E72D297353CC}">
              <c16:uniqueId val="{00000001-21FD-4690-B37A-DE3A53EABFBD}"/>
            </c:ext>
          </c:extLst>
        </c:ser>
        <c:ser>
          <c:idx val="2"/>
          <c:order val="2"/>
          <c:tx>
            <c:strRef>
              <c:f>'9.2a,b'!$E$3</c:f>
              <c:strCache>
                <c:ptCount val="1"/>
                <c:pt idx="0">
                  <c:v>151-170 g/km</c:v>
                </c:pt>
              </c:strCache>
            </c:strRef>
          </c:tx>
          <c:spPr>
            <a:solidFill>
              <a:srgbClr val="0093D3"/>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'9.2a,b'!$E$4:$E$54</c:f>
              <c:numCache>
                <c:formatCode>0.0</c:formatCode>
                <c:ptCount val="51"/>
                <c:pt idx="0">
                  <c:v>3370.5486031</c:v>
                </c:pt>
                <c:pt idx="1">
                  <c:v>3630.7248162999999</c:v>
                </c:pt>
                <c:pt idx="2">
                  <c:v>3881.7819503000001</c:v>
                </c:pt>
                <c:pt idx="3">
                  <c:v>3612.9974593000002</c:v>
                </c:pt>
                <c:pt idx="4">
                  <c:v>3585.8950386000001</c:v>
                </c:pt>
                <c:pt idx="5">
                  <c:v>3253.1530852999999</c:v>
                </c:pt>
                <c:pt idx="6">
                  <c:v>3316.7825418000002</c:v>
                </c:pt>
                <c:pt idx="7">
                  <c:v>2581.1613123000002</c:v>
                </c:pt>
                <c:pt idx="8">
                  <c:v>2835.3230987000002</c:v>
                </c:pt>
                <c:pt idx="9">
                  <c:v>2915.2719050999999</c:v>
                </c:pt>
                <c:pt idx="10">
                  <c:v>3264.5557521999999</c:v>
                </c:pt>
                <c:pt idx="11">
                  <c:v>2846.6107044999999</c:v>
                </c:pt>
                <c:pt idx="12">
                  <c:v>2836.674446</c:v>
                </c:pt>
                <c:pt idx="13">
                  <c:v>2548.9344922</c:v>
                </c:pt>
                <c:pt idx="14">
                  <c:v>2367.6812331000001</c:v>
                </c:pt>
                <c:pt idx="15">
                  <c:v>1946.3213378999999</c:v>
                </c:pt>
                <c:pt idx="16">
                  <c:v>2556.0255117000002</c:v>
                </c:pt>
                <c:pt idx="17">
                  <c:v>3612.7917256999999</c:v>
                </c:pt>
                <c:pt idx="18">
                  <c:v>4726.5758575999998</c:v>
                </c:pt>
                <c:pt idx="19">
                  <c:v>4557.4622020999996</c:v>
                </c:pt>
                <c:pt idx="20">
                  <c:v>4149.6719804000004</c:v>
                </c:pt>
                <c:pt idx="21">
                  <c:v>4269.2415874999997</c:v>
                </c:pt>
                <c:pt idx="22">
                  <c:v>4475.9300245000004</c:v>
                </c:pt>
                <c:pt idx="23">
                  <c:v>3708.8384762000001</c:v>
                </c:pt>
                <c:pt idx="24">
                  <c:v>3536.5871502999998</c:v>
                </c:pt>
                <c:pt idx="25">
                  <c:v>3350.8239967</c:v>
                </c:pt>
                <c:pt idx="26">
                  <c:v>3874.1760921999999</c:v>
                </c:pt>
                <c:pt idx="27">
                  <c:v>3442.2991695000001</c:v>
                </c:pt>
                <c:pt idx="28">
                  <c:v>3219.5053114000002</c:v>
                </c:pt>
                <c:pt idx="29">
                  <c:v>3254.7131089</c:v>
                </c:pt>
                <c:pt idx="30">
                  <c:v>3740.0109852000001</c:v>
                </c:pt>
                <c:pt idx="31">
                  <c:v>3524.5117688999999</c:v>
                </c:pt>
                <c:pt idx="32">
                  <c:v>3471.9065402000001</c:v>
                </c:pt>
                <c:pt idx="33">
                  <c:v>3776.0316161999999</c:v>
                </c:pt>
                <c:pt idx="34">
                  <c:v>3822.2945840000002</c:v>
                </c:pt>
                <c:pt idx="35">
                  <c:v>3804.2114830999999</c:v>
                </c:pt>
                <c:pt idx="36">
                  <c:v>4076.2793516000002</c:v>
                </c:pt>
                <c:pt idx="37">
                  <c:v>4397.4041329000001</c:v>
                </c:pt>
                <c:pt idx="38">
                  <c:v>4447.0595983000003</c:v>
                </c:pt>
                <c:pt idx="39">
                  <c:v>4024.6221862000002</c:v>
                </c:pt>
                <c:pt idx="40">
                  <c:v>4086.7972937</c:v>
                </c:pt>
                <c:pt idx="41">
                  <c:v>4531.3571580999997</c:v>
                </c:pt>
                <c:pt idx="42">
                  <c:v>4072.8946449</c:v>
                </c:pt>
                <c:pt idx="43">
                  <c:v>4101.0599535000001</c:v>
                </c:pt>
                <c:pt idx="44">
                  <c:v>4229.9039866000003</c:v>
                </c:pt>
                <c:pt idx="45">
                  <c:v>4271.3654599000001</c:v>
                </c:pt>
                <c:pt idx="46">
                  <c:v>4109.9339284999996</c:v>
                </c:pt>
                <c:pt idx="47">
                  <c:v>4225.3376343999998</c:v>
                </c:pt>
                <c:pt idx="48">
                  <c:v>4179.1491335999999</c:v>
                </c:pt>
                <c:pt idx="49">
                  <c:v>4152.7802469999997</c:v>
                </c:pt>
                <c:pt idx="50">
                  <c:v>3942.7174897</c:v>
                </c:pt>
              </c:numCache>
            </c:numRef>
          </c:val>
          <c:extLst>
            <c:ext xmlns:c16="http://schemas.microsoft.com/office/drawing/2014/chart" uri="{C3380CC4-5D6E-409C-BE32-E72D297353CC}">
              <c16:uniqueId val="{00000002-21FD-4690-B37A-DE3A53EABFBD}"/>
            </c:ext>
          </c:extLst>
        </c:ser>
        <c:ser>
          <c:idx val="3"/>
          <c:order val="3"/>
          <c:tx>
            <c:strRef>
              <c:f>'9.2a,b'!$F$3</c:f>
              <c:strCache>
                <c:ptCount val="1"/>
                <c:pt idx="0">
                  <c:v>171-200 g/km</c:v>
                </c:pt>
              </c:strCache>
            </c:strRef>
          </c:tx>
          <c:spPr>
            <a:solidFill>
              <a:srgbClr val="B3D14C"/>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'9.2a,b'!$F$4:$F$54</c:f>
              <c:numCache>
                <c:formatCode>0.0</c:formatCode>
                <c:ptCount val="51"/>
                <c:pt idx="0">
                  <c:v>7763.6568628000005</c:v>
                </c:pt>
                <c:pt idx="1">
                  <c:v>8210.1038442999998</c:v>
                </c:pt>
                <c:pt idx="2">
                  <c:v>7901.1436291999999</c:v>
                </c:pt>
                <c:pt idx="3">
                  <c:v>7568.3776246999996</c:v>
                </c:pt>
                <c:pt idx="4">
                  <c:v>7321.6791660999997</c:v>
                </c:pt>
                <c:pt idx="5">
                  <c:v>6579.2807790999996</c:v>
                </c:pt>
                <c:pt idx="6">
                  <c:v>6216.3163991000001</c:v>
                </c:pt>
                <c:pt idx="7">
                  <c:v>6827.5235154000002</c:v>
                </c:pt>
                <c:pt idx="8">
                  <c:v>5925.6736331000002</c:v>
                </c:pt>
                <c:pt idx="9">
                  <c:v>6438.8323522999999</c:v>
                </c:pt>
                <c:pt idx="10">
                  <c:v>6025.8815394000003</c:v>
                </c:pt>
                <c:pt idx="11">
                  <c:v>5694.6093907000004</c:v>
                </c:pt>
                <c:pt idx="12">
                  <c:v>5184.5853997000004</c:v>
                </c:pt>
                <c:pt idx="13">
                  <c:v>4812.4444657000004</c:v>
                </c:pt>
                <c:pt idx="14">
                  <c:v>3794.8675733999999</c:v>
                </c:pt>
                <c:pt idx="15">
                  <c:v>3211.1937076999998</c:v>
                </c:pt>
                <c:pt idx="16">
                  <c:v>3690.8096372</c:v>
                </c:pt>
                <c:pt idx="17">
                  <c:v>4471.8698709999999</c:v>
                </c:pt>
                <c:pt idx="18">
                  <c:v>5003.8843540999997</c:v>
                </c:pt>
                <c:pt idx="19">
                  <c:v>5530.8791356000002</c:v>
                </c:pt>
                <c:pt idx="20">
                  <c:v>5825.2145914000002</c:v>
                </c:pt>
                <c:pt idx="21">
                  <c:v>6136.3340811999997</c:v>
                </c:pt>
                <c:pt idx="22">
                  <c:v>5701.8849625000003</c:v>
                </c:pt>
                <c:pt idx="23">
                  <c:v>5537.0869787000001</c:v>
                </c:pt>
                <c:pt idx="24">
                  <c:v>5252.0956976999996</c:v>
                </c:pt>
                <c:pt idx="25">
                  <c:v>5051.9711593000002</c:v>
                </c:pt>
                <c:pt idx="26">
                  <c:v>5031.8085142999998</c:v>
                </c:pt>
                <c:pt idx="27">
                  <c:v>4582.2613042000003</c:v>
                </c:pt>
                <c:pt idx="28">
                  <c:v>4446.3314993000004</c:v>
                </c:pt>
                <c:pt idx="29">
                  <c:v>4761.5204377</c:v>
                </c:pt>
                <c:pt idx="30">
                  <c:v>4971.3802894</c:v>
                </c:pt>
                <c:pt idx="31">
                  <c:v>5365.6410999</c:v>
                </c:pt>
                <c:pt idx="32">
                  <c:v>5615.4365195</c:v>
                </c:pt>
                <c:pt idx="33">
                  <c:v>6097.6483324000001</c:v>
                </c:pt>
                <c:pt idx="34">
                  <c:v>6399.0992825000003</c:v>
                </c:pt>
                <c:pt idx="35">
                  <c:v>6616.1609746000004</c:v>
                </c:pt>
                <c:pt idx="36">
                  <c:v>7710.8895194999996</c:v>
                </c:pt>
                <c:pt idx="37">
                  <c:v>8773.5619114000001</c:v>
                </c:pt>
                <c:pt idx="38">
                  <c:v>8903.2644089999994</c:v>
                </c:pt>
                <c:pt idx="39">
                  <c:v>8941.0451950999995</c:v>
                </c:pt>
                <c:pt idx="40">
                  <c:v>9190.2160530000001</c:v>
                </c:pt>
                <c:pt idx="41">
                  <c:v>9751.3548704999994</c:v>
                </c:pt>
                <c:pt idx="42">
                  <c:v>9085.7806</c:v>
                </c:pt>
                <c:pt idx="43">
                  <c:v>9118.4759878999994</c:v>
                </c:pt>
                <c:pt idx="44">
                  <c:v>9454.0026431999995</c:v>
                </c:pt>
                <c:pt idx="45">
                  <c:v>10040.001514</c:v>
                </c:pt>
                <c:pt idx="46">
                  <c:v>9974.8599747999997</c:v>
                </c:pt>
                <c:pt idx="47">
                  <c:v>10136.693057</c:v>
                </c:pt>
                <c:pt idx="48">
                  <c:v>10476.622867</c:v>
                </c:pt>
                <c:pt idx="49">
                  <c:v>11008.457757</c:v>
                </c:pt>
                <c:pt idx="50">
                  <c:v>11024.949198</c:v>
                </c:pt>
              </c:numCache>
            </c:numRef>
          </c:val>
          <c:extLst>
            <c:ext xmlns:c16="http://schemas.microsoft.com/office/drawing/2014/chart" uri="{C3380CC4-5D6E-409C-BE32-E72D297353CC}">
              <c16:uniqueId val="{00000003-21FD-4690-B37A-DE3A53EABFBD}"/>
            </c:ext>
          </c:extLst>
        </c:ser>
        <c:ser>
          <c:idx val="4"/>
          <c:order val="4"/>
          <c:tx>
            <c:strRef>
              <c:f>'9.2a,b'!$G$3</c:f>
              <c:strCache>
                <c:ptCount val="1"/>
                <c:pt idx="0">
                  <c:v>201-220 g/km</c:v>
                </c:pt>
              </c:strCache>
            </c:strRef>
          </c:tx>
          <c:spPr>
            <a:solidFill>
              <a:srgbClr val="6FB976"/>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'9.2a,b'!$G$4:$G$54</c:f>
              <c:numCache>
                <c:formatCode>0.0</c:formatCode>
                <c:ptCount val="51"/>
                <c:pt idx="0">
                  <c:v>11094.447645</c:v>
                </c:pt>
                <c:pt idx="1">
                  <c:v>10553.059375000001</c:v>
                </c:pt>
                <c:pt idx="2">
                  <c:v>9319.3086600000006</c:v>
                </c:pt>
                <c:pt idx="3">
                  <c:v>8780.5467361999999</c:v>
                </c:pt>
                <c:pt idx="4">
                  <c:v>6995.8464907999996</c:v>
                </c:pt>
                <c:pt idx="5">
                  <c:v>6746.1547763999997</c:v>
                </c:pt>
                <c:pt idx="6">
                  <c:v>6616.2326861000001</c:v>
                </c:pt>
                <c:pt idx="7">
                  <c:v>7228.1404624999996</c:v>
                </c:pt>
                <c:pt idx="8">
                  <c:v>7861.9911656000004</c:v>
                </c:pt>
                <c:pt idx="9">
                  <c:v>8108.6953759999997</c:v>
                </c:pt>
                <c:pt idx="10">
                  <c:v>6809.6559893000003</c:v>
                </c:pt>
                <c:pt idx="11">
                  <c:v>6441.0444973000003</c:v>
                </c:pt>
                <c:pt idx="12">
                  <c:v>5742.2179182999998</c:v>
                </c:pt>
                <c:pt idx="13">
                  <c:v>5120.0427971999998</c:v>
                </c:pt>
                <c:pt idx="14">
                  <c:v>4698.6017347999996</c:v>
                </c:pt>
                <c:pt idx="15">
                  <c:v>3568.1045598999999</c:v>
                </c:pt>
                <c:pt idx="16">
                  <c:v>2850.4306311999999</c:v>
                </c:pt>
                <c:pt idx="17">
                  <c:v>2741.6570772</c:v>
                </c:pt>
                <c:pt idx="18">
                  <c:v>2776.0811096000002</c:v>
                </c:pt>
                <c:pt idx="19">
                  <c:v>3214.1289302</c:v>
                </c:pt>
                <c:pt idx="20">
                  <c:v>3726.9178575999999</c:v>
                </c:pt>
                <c:pt idx="21">
                  <c:v>4003.0789307999999</c:v>
                </c:pt>
                <c:pt idx="22">
                  <c:v>3798.7858465999998</c:v>
                </c:pt>
                <c:pt idx="23">
                  <c:v>3596.6038414999998</c:v>
                </c:pt>
                <c:pt idx="24">
                  <c:v>3436.0063605999999</c:v>
                </c:pt>
                <c:pt idx="25">
                  <c:v>3490.6363077999999</c:v>
                </c:pt>
                <c:pt idx="26">
                  <c:v>3489.5248133999999</c:v>
                </c:pt>
                <c:pt idx="27">
                  <c:v>2858.7806267999999</c:v>
                </c:pt>
                <c:pt idx="28">
                  <c:v>2717.7030966000002</c:v>
                </c:pt>
                <c:pt idx="29">
                  <c:v>2615.0826514999999</c:v>
                </c:pt>
                <c:pt idx="30">
                  <c:v>2792.5054347999999</c:v>
                </c:pt>
                <c:pt idx="31">
                  <c:v>2881.8675763000001</c:v>
                </c:pt>
                <c:pt idx="32">
                  <c:v>3374.3449516999999</c:v>
                </c:pt>
                <c:pt idx="33">
                  <c:v>3585.6027287000002</c:v>
                </c:pt>
                <c:pt idx="34">
                  <c:v>3754.7351282999998</c:v>
                </c:pt>
                <c:pt idx="35">
                  <c:v>3848.7727885999998</c:v>
                </c:pt>
                <c:pt idx="36">
                  <c:v>4201.8184770999997</c:v>
                </c:pt>
                <c:pt idx="37">
                  <c:v>4867.1078244</c:v>
                </c:pt>
                <c:pt idx="38">
                  <c:v>4930.1829275999999</c:v>
                </c:pt>
                <c:pt idx="39">
                  <c:v>4922.4370366000003</c:v>
                </c:pt>
                <c:pt idx="40">
                  <c:v>5218.4733233999996</c:v>
                </c:pt>
                <c:pt idx="41">
                  <c:v>5276.2373223000004</c:v>
                </c:pt>
                <c:pt idx="42">
                  <c:v>5008.1743561000003</c:v>
                </c:pt>
                <c:pt idx="43">
                  <c:v>5044.6898014999997</c:v>
                </c:pt>
                <c:pt idx="44">
                  <c:v>5153.8538292000003</c:v>
                </c:pt>
                <c:pt idx="45">
                  <c:v>5238.5148488000004</c:v>
                </c:pt>
                <c:pt idx="46">
                  <c:v>4843.2003670000004</c:v>
                </c:pt>
                <c:pt idx="47">
                  <c:v>5288.8370576999996</c:v>
                </c:pt>
                <c:pt idx="48">
                  <c:v>5595.1240146</c:v>
                </c:pt>
                <c:pt idx="49">
                  <c:v>5820.1675051000002</c:v>
                </c:pt>
                <c:pt idx="50">
                  <c:v>5573.8935315999997</c:v>
                </c:pt>
              </c:numCache>
            </c:numRef>
          </c:val>
          <c:extLst>
            <c:ext xmlns:c16="http://schemas.microsoft.com/office/drawing/2014/chart" uri="{C3380CC4-5D6E-409C-BE32-E72D297353CC}">
              <c16:uniqueId val="{00000004-21FD-4690-B37A-DE3A53EABFBD}"/>
            </c:ext>
          </c:extLst>
        </c:ser>
        <c:ser>
          <c:idx val="5"/>
          <c:order val="5"/>
          <c:tx>
            <c:strRef>
              <c:f>'9.2a,b'!$H$3</c:f>
              <c:strCache>
                <c:ptCount val="1"/>
                <c:pt idx="0">
                  <c:v>221-250 g/km</c:v>
                </c:pt>
              </c:strCache>
            </c:strRef>
          </c:tx>
          <c:spPr>
            <a:solidFill>
              <a:srgbClr val="66B134"/>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'9.2a,b'!$H$4:$H$54</c:f>
              <c:numCache>
                <c:formatCode>0.0</c:formatCode>
                <c:ptCount val="51"/>
                <c:pt idx="0">
                  <c:v>4526.1319292999997</c:v>
                </c:pt>
                <c:pt idx="1">
                  <c:v>4468.5618459999996</c:v>
                </c:pt>
                <c:pt idx="2">
                  <c:v>4200.1737649999995</c:v>
                </c:pt>
                <c:pt idx="3">
                  <c:v>4094.9011718000002</c:v>
                </c:pt>
                <c:pt idx="4">
                  <c:v>3830.3100519</c:v>
                </c:pt>
                <c:pt idx="5">
                  <c:v>3390.8827166999999</c:v>
                </c:pt>
                <c:pt idx="6">
                  <c:v>3833.6489815999998</c:v>
                </c:pt>
                <c:pt idx="7">
                  <c:v>3856.8006326</c:v>
                </c:pt>
                <c:pt idx="8">
                  <c:v>4289.7381719000005</c:v>
                </c:pt>
                <c:pt idx="9">
                  <c:v>4201.1540397999997</c:v>
                </c:pt>
                <c:pt idx="10">
                  <c:v>3750.6482882999999</c:v>
                </c:pt>
                <c:pt idx="11">
                  <c:v>3681.5536576</c:v>
                </c:pt>
                <c:pt idx="12">
                  <c:v>3048.4851342000002</c:v>
                </c:pt>
                <c:pt idx="13">
                  <c:v>2780.4605233000002</c:v>
                </c:pt>
                <c:pt idx="14">
                  <c:v>2767.7569807999998</c:v>
                </c:pt>
                <c:pt idx="15">
                  <c:v>2301.4957109000002</c:v>
                </c:pt>
                <c:pt idx="16">
                  <c:v>1969.2523718</c:v>
                </c:pt>
                <c:pt idx="17">
                  <c:v>2298.8560910000001</c:v>
                </c:pt>
                <c:pt idx="18">
                  <c:v>2406.7394878999999</c:v>
                </c:pt>
                <c:pt idx="19">
                  <c:v>2470.9786853999999</c:v>
                </c:pt>
                <c:pt idx="20">
                  <c:v>2689.5369040999999</c:v>
                </c:pt>
                <c:pt idx="21">
                  <c:v>2873.5394612</c:v>
                </c:pt>
                <c:pt idx="22">
                  <c:v>2900.1275144000001</c:v>
                </c:pt>
                <c:pt idx="23">
                  <c:v>2323.1690632999998</c:v>
                </c:pt>
                <c:pt idx="24">
                  <c:v>2455.1104599999999</c:v>
                </c:pt>
                <c:pt idx="25">
                  <c:v>2785.7393756000001</c:v>
                </c:pt>
                <c:pt idx="26">
                  <c:v>2504.5253683999999</c:v>
                </c:pt>
                <c:pt idx="27">
                  <c:v>1990.9946728</c:v>
                </c:pt>
                <c:pt idx="28">
                  <c:v>1611.3191336</c:v>
                </c:pt>
                <c:pt idx="29">
                  <c:v>1589.1715177999999</c:v>
                </c:pt>
                <c:pt idx="30">
                  <c:v>1696.4195298</c:v>
                </c:pt>
                <c:pt idx="31">
                  <c:v>1696.5078298999999</c:v>
                </c:pt>
                <c:pt idx="32">
                  <c:v>1982.1838028</c:v>
                </c:pt>
                <c:pt idx="33">
                  <c:v>2170.4546999999998</c:v>
                </c:pt>
                <c:pt idx="34">
                  <c:v>2399.3715603000001</c:v>
                </c:pt>
                <c:pt idx="35">
                  <c:v>2483.4897907</c:v>
                </c:pt>
                <c:pt idx="36">
                  <c:v>2748.7088487999999</c:v>
                </c:pt>
                <c:pt idx="37">
                  <c:v>3122.676461</c:v>
                </c:pt>
                <c:pt idx="38">
                  <c:v>3209.5669727</c:v>
                </c:pt>
                <c:pt idx="39">
                  <c:v>3146.0094822000001</c:v>
                </c:pt>
                <c:pt idx="40">
                  <c:v>3239.5958077</c:v>
                </c:pt>
                <c:pt idx="41">
                  <c:v>3361.6861508000002</c:v>
                </c:pt>
                <c:pt idx="42">
                  <c:v>3245.3102147</c:v>
                </c:pt>
                <c:pt idx="43">
                  <c:v>2993.8759320999998</c:v>
                </c:pt>
                <c:pt idx="44">
                  <c:v>3157.3670913999999</c:v>
                </c:pt>
                <c:pt idx="45">
                  <c:v>3419.3288981000001</c:v>
                </c:pt>
                <c:pt idx="46">
                  <c:v>3520.0717711000002</c:v>
                </c:pt>
                <c:pt idx="47">
                  <c:v>3591.8593128000002</c:v>
                </c:pt>
                <c:pt idx="48">
                  <c:v>3525.2930848000001</c:v>
                </c:pt>
                <c:pt idx="49">
                  <c:v>3924.5494177999999</c:v>
                </c:pt>
                <c:pt idx="50">
                  <c:v>3804.3576732000001</c:v>
                </c:pt>
              </c:numCache>
            </c:numRef>
          </c:val>
          <c:extLst>
            <c:ext xmlns:c16="http://schemas.microsoft.com/office/drawing/2014/chart" uri="{C3380CC4-5D6E-409C-BE32-E72D297353CC}">
              <c16:uniqueId val="{00000005-21FD-4690-B37A-DE3A53EABFBD}"/>
            </c:ext>
          </c:extLst>
        </c:ser>
        <c:ser>
          <c:idx val="6"/>
          <c:order val="6"/>
          <c:tx>
            <c:strRef>
              <c:f>'9.2a,b'!$I$3</c:f>
              <c:strCache>
                <c:ptCount val="1"/>
                <c:pt idx="0">
                  <c:v>Over 250 g/km</c:v>
                </c:pt>
              </c:strCache>
            </c:strRef>
          </c:tx>
          <c:spPr>
            <a:solidFill>
              <a:srgbClr val="339966"/>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'9.2a,b'!$I$4:$I$54</c:f>
              <c:numCache>
                <c:formatCode>0.0</c:formatCode>
                <c:ptCount val="51"/>
                <c:pt idx="0">
                  <c:v>3332.4065638000002</c:v>
                </c:pt>
                <c:pt idx="1">
                  <c:v>2935.3305243</c:v>
                </c:pt>
                <c:pt idx="2">
                  <c:v>3051.3964738999998</c:v>
                </c:pt>
                <c:pt idx="3">
                  <c:v>3032.5948204000001</c:v>
                </c:pt>
                <c:pt idx="4">
                  <c:v>2335.8863898999998</c:v>
                </c:pt>
                <c:pt idx="5">
                  <c:v>2202.2582123000002</c:v>
                </c:pt>
                <c:pt idx="6">
                  <c:v>2386.8764108</c:v>
                </c:pt>
                <c:pt idx="7">
                  <c:v>2556.7743378999999</c:v>
                </c:pt>
                <c:pt idx="8">
                  <c:v>3342.2116713999999</c:v>
                </c:pt>
                <c:pt idx="9">
                  <c:v>3974.6812156000001</c:v>
                </c:pt>
                <c:pt idx="10">
                  <c:v>4116.6156811000001</c:v>
                </c:pt>
                <c:pt idx="11">
                  <c:v>3569.5067779000001</c:v>
                </c:pt>
                <c:pt idx="12">
                  <c:v>3065.4374515999998</c:v>
                </c:pt>
                <c:pt idx="13">
                  <c:v>2623.1497810999999</c:v>
                </c:pt>
                <c:pt idx="14">
                  <c:v>2809.9945312</c:v>
                </c:pt>
                <c:pt idx="15">
                  <c:v>1970.7293018</c:v>
                </c:pt>
                <c:pt idx="16">
                  <c:v>1538.5388571000001</c:v>
                </c:pt>
                <c:pt idx="17">
                  <c:v>1732.1524406999999</c:v>
                </c:pt>
                <c:pt idx="18">
                  <c:v>2075.2244605999999</c:v>
                </c:pt>
                <c:pt idx="19">
                  <c:v>2152.4560630999999</c:v>
                </c:pt>
                <c:pt idx="20">
                  <c:v>2328.7708613999998</c:v>
                </c:pt>
                <c:pt idx="21">
                  <c:v>2532.2857358000001</c:v>
                </c:pt>
                <c:pt idx="22">
                  <c:v>2756.0432492999998</c:v>
                </c:pt>
                <c:pt idx="23">
                  <c:v>2357.5998073000001</c:v>
                </c:pt>
                <c:pt idx="24">
                  <c:v>2271.0902209000001</c:v>
                </c:pt>
                <c:pt idx="25">
                  <c:v>2607.8910903999999</c:v>
                </c:pt>
                <c:pt idx="26">
                  <c:v>2701.1289152999998</c:v>
                </c:pt>
                <c:pt idx="27">
                  <c:v>2119.3365328999998</c:v>
                </c:pt>
                <c:pt idx="28">
                  <c:v>1761.5670926</c:v>
                </c:pt>
                <c:pt idx="29">
                  <c:v>1618.0372867999999</c:v>
                </c:pt>
                <c:pt idx="30">
                  <c:v>1669.6958064</c:v>
                </c:pt>
                <c:pt idx="31">
                  <c:v>1775.9981376999999</c:v>
                </c:pt>
                <c:pt idx="32">
                  <c:v>2093.3884478999998</c:v>
                </c:pt>
                <c:pt idx="33">
                  <c:v>2304.9637963999999</c:v>
                </c:pt>
                <c:pt idx="34">
                  <c:v>2491.3369997</c:v>
                </c:pt>
                <c:pt idx="35">
                  <c:v>2861.5511514</c:v>
                </c:pt>
                <c:pt idx="36">
                  <c:v>3169.3768214000002</c:v>
                </c:pt>
                <c:pt idx="37">
                  <c:v>3627.8603846000001</c:v>
                </c:pt>
                <c:pt idx="38">
                  <c:v>3759.1115169</c:v>
                </c:pt>
                <c:pt idx="39">
                  <c:v>3795.5948385000002</c:v>
                </c:pt>
                <c:pt idx="40">
                  <c:v>3861.2408611999999</c:v>
                </c:pt>
                <c:pt idx="41">
                  <c:v>3920.5398298</c:v>
                </c:pt>
                <c:pt idx="42">
                  <c:v>3679.0245221</c:v>
                </c:pt>
                <c:pt idx="43">
                  <c:v>3977.2685074000001</c:v>
                </c:pt>
                <c:pt idx="44">
                  <c:v>4049.1682897000001</c:v>
                </c:pt>
                <c:pt idx="45">
                  <c:v>4252.1726656000001</c:v>
                </c:pt>
                <c:pt idx="46">
                  <c:v>4169.4984358000002</c:v>
                </c:pt>
                <c:pt idx="47">
                  <c:v>4074.7069295000001</c:v>
                </c:pt>
                <c:pt idx="48">
                  <c:v>4230.9038026999997</c:v>
                </c:pt>
                <c:pt idx="49">
                  <c:v>4356.8992164000001</c:v>
                </c:pt>
                <c:pt idx="50">
                  <c:v>4314.1307763000004</c:v>
                </c:pt>
              </c:numCache>
            </c:numRef>
          </c:val>
          <c:extLst>
            <c:ext xmlns:c16="http://schemas.microsoft.com/office/drawing/2014/chart" uri="{C3380CC4-5D6E-409C-BE32-E72D297353CC}">
              <c16:uniqueId val="{00000006-21FD-4690-B37A-DE3A53EABFBD}"/>
            </c:ext>
          </c:extLst>
        </c:ser>
        <c:dLbls>
          <c:showLegendKey val="0"/>
          <c:showVal val="0"/>
          <c:showCatName val="0"/>
          <c:showSerName val="0"/>
          <c:showPercent val="0"/>
          <c:showBubbleSize val="0"/>
        </c:dLbls>
        <c:axId val="168710144"/>
        <c:axId val="168712064"/>
      </c:areaChart>
      <c:catAx>
        <c:axId val="16871014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39118824702678406"/>
              <c:y val="0.9062501278249179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712064"/>
        <c:crosses val="autoZero"/>
        <c:auto val="1"/>
        <c:lblAlgn val="ctr"/>
        <c:lblOffset val="100"/>
        <c:tickLblSkip val="8"/>
        <c:tickMarkSkip val="4"/>
        <c:noMultiLvlLbl val="0"/>
      </c:catAx>
      <c:valAx>
        <c:axId val="168712064"/>
        <c:scaling>
          <c:orientation val="minMax"/>
        </c:scaling>
        <c:delete val="0"/>
        <c:axPos val="l"/>
        <c:majorGridlines>
          <c:spPr>
            <a:ln w="12700">
              <a:solidFill>
                <a:srgbClr val="FFFFFF"/>
              </a:solidFill>
              <a:prstDash val="sysDash"/>
            </a:ln>
          </c:spPr>
        </c:majorGridlines>
        <c:numFmt formatCode="0%"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710144"/>
        <c:crosses val="autoZero"/>
        <c:crossBetween val="midCat"/>
      </c:valAx>
      <c:spPr>
        <a:solidFill>
          <a:srgbClr val="FFFFFF"/>
        </a:solidFill>
        <a:ln w="25400">
          <a:noFill/>
        </a:ln>
      </c:spPr>
    </c:plotArea>
    <c:legend>
      <c:legendPos val="r"/>
      <c:layout>
        <c:manualLayout>
          <c:xMode val="edge"/>
          <c:yMode val="edge"/>
          <c:x val="0.79679861111111761"/>
          <c:y val="0.23509259259259568"/>
          <c:w val="0.20320138888888944"/>
          <c:h val="0.56557731481481477"/>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9.2b : Used import light petrol registrations</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1162211111111127"/>
          <c:y val="1.0394907407407408E-2"/>
        </c:manualLayout>
      </c:layout>
      <c:overlay val="0"/>
      <c:spPr>
        <a:noFill/>
        <a:ln w="25400">
          <a:noFill/>
        </a:ln>
      </c:spPr>
    </c:title>
    <c:autoTitleDeleted val="0"/>
    <c:plotArea>
      <c:layout>
        <c:manualLayout>
          <c:layoutTarget val="inner"/>
          <c:xMode val="edge"/>
          <c:yMode val="edge"/>
          <c:x val="0.13097222222222221"/>
          <c:y val="0.13513513513513944"/>
          <c:w val="0.64308333333334189"/>
          <c:h val="0.71258588957055213"/>
        </c:manualLayout>
      </c:layout>
      <c:areaChart>
        <c:grouping val="stacked"/>
        <c:varyColors val="0"/>
        <c:ser>
          <c:idx val="0"/>
          <c:order val="0"/>
          <c:tx>
            <c:strRef>
              <c:f>'9.2a,b'!$C$3</c:f>
              <c:strCache>
                <c:ptCount val="1"/>
                <c:pt idx="0">
                  <c:v>upto 120 g/km</c:v>
                </c:pt>
              </c:strCache>
            </c:strRef>
          </c:tx>
          <c:spPr>
            <a:solidFill>
              <a:srgbClr val="0093D3">
                <a:alpha val="28000"/>
              </a:srgbClr>
            </a:solidFill>
            <a:ln w="25400">
              <a:noFill/>
            </a:ln>
          </c:spPr>
          <c:cat>
            <c:numRef>
              <c:f>'9.2a,b'!$A$4:$A$54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'9.2a,b'!$C$4:$C$54</c:f>
              <c:numCache>
                <c:formatCode>0.0</c:formatCode>
                <c:ptCount val="51"/>
                <c:pt idx="0">
                  <c:v>795.63705976000006</c:v>
                </c:pt>
                <c:pt idx="1">
                  <c:v>829.88756998999997</c:v>
                </c:pt>
                <c:pt idx="2">
                  <c:v>759.89159228000005</c:v>
                </c:pt>
                <c:pt idx="3">
                  <c:v>931.14168935999999</c:v>
                </c:pt>
                <c:pt idx="4">
                  <c:v>1068.0028692999999</c:v>
                </c:pt>
                <c:pt idx="5">
                  <c:v>1111.3022724</c:v>
                </c:pt>
                <c:pt idx="6">
                  <c:v>946.11676847000001</c:v>
                </c:pt>
                <c:pt idx="7">
                  <c:v>1165.3061545</c:v>
                </c:pt>
                <c:pt idx="8">
                  <c:v>959.50125012000001</c:v>
                </c:pt>
                <c:pt idx="9">
                  <c:v>1116.1080426999999</c:v>
                </c:pt>
                <c:pt idx="10">
                  <c:v>823.6091639</c:v>
                </c:pt>
                <c:pt idx="11">
                  <c:v>787.41807125000003</c:v>
                </c:pt>
                <c:pt idx="12">
                  <c:v>765.78341150999995</c:v>
                </c:pt>
                <c:pt idx="13">
                  <c:v>713.82213318000004</c:v>
                </c:pt>
                <c:pt idx="14">
                  <c:v>508.82449611999999</c:v>
                </c:pt>
                <c:pt idx="15">
                  <c:v>430.48513291</c:v>
                </c:pt>
                <c:pt idx="16">
                  <c:v>601.91412523999998</c:v>
                </c:pt>
                <c:pt idx="17">
                  <c:v>582.45651178000003</c:v>
                </c:pt>
                <c:pt idx="18">
                  <c:v>755.68325021999999</c:v>
                </c:pt>
                <c:pt idx="19">
                  <c:v>636.05964645999995</c:v>
                </c:pt>
                <c:pt idx="20">
                  <c:v>596.40668528000003</c:v>
                </c:pt>
                <c:pt idx="21">
                  <c:v>594.62927827999999</c:v>
                </c:pt>
                <c:pt idx="22">
                  <c:v>585.21507269999995</c:v>
                </c:pt>
                <c:pt idx="23">
                  <c:v>608.59987320000005</c:v>
                </c:pt>
                <c:pt idx="24">
                  <c:v>563.71382587999994</c:v>
                </c:pt>
                <c:pt idx="25">
                  <c:v>544.86131255999999</c:v>
                </c:pt>
                <c:pt idx="26">
                  <c:v>556.87772028999996</c:v>
                </c:pt>
                <c:pt idx="27">
                  <c:v>766.86711506999995</c:v>
                </c:pt>
                <c:pt idx="28">
                  <c:v>1109.4323555000001</c:v>
                </c:pt>
                <c:pt idx="29">
                  <c:v>1214.6555989000001</c:v>
                </c:pt>
                <c:pt idx="30">
                  <c:v>1196.1222376999999</c:v>
                </c:pt>
                <c:pt idx="31">
                  <c:v>1565.8055349000001</c:v>
                </c:pt>
                <c:pt idx="32">
                  <c:v>1865.4894242</c:v>
                </c:pt>
                <c:pt idx="33">
                  <c:v>1933.70859</c:v>
                </c:pt>
                <c:pt idx="34">
                  <c:v>2210.7695530999999</c:v>
                </c:pt>
                <c:pt idx="35">
                  <c:v>2396.1943953999998</c:v>
                </c:pt>
                <c:pt idx="36">
                  <c:v>2275.1714069999998</c:v>
                </c:pt>
                <c:pt idx="37">
                  <c:v>2376.3328520999999</c:v>
                </c:pt>
                <c:pt idx="38">
                  <c:v>2844.3517342999999</c:v>
                </c:pt>
                <c:pt idx="39">
                  <c:v>3262.2486245999999</c:v>
                </c:pt>
                <c:pt idx="40">
                  <c:v>3640.2978951</c:v>
                </c:pt>
                <c:pt idx="41">
                  <c:v>3508.3771083000001</c:v>
                </c:pt>
                <c:pt idx="42">
                  <c:v>3287.0952701000001</c:v>
                </c:pt>
                <c:pt idx="43">
                  <c:v>3400.3882887999998</c:v>
                </c:pt>
                <c:pt idx="44">
                  <c:v>3354.4718429</c:v>
                </c:pt>
                <c:pt idx="45">
                  <c:v>3775.1457685999999</c:v>
                </c:pt>
                <c:pt idx="46">
                  <c:v>4046.7542638999998</c:v>
                </c:pt>
                <c:pt idx="47">
                  <c:v>4409.1228321999997</c:v>
                </c:pt>
                <c:pt idx="48">
                  <c:v>4283.6752092999996</c:v>
                </c:pt>
                <c:pt idx="49">
                  <c:v>4642.6994289000004</c:v>
                </c:pt>
                <c:pt idx="50">
                  <c:v>5342.8880689999996</c:v>
                </c:pt>
              </c:numCache>
            </c:numRef>
          </c:val>
          <c:extLst>
            <c:ext xmlns:c16="http://schemas.microsoft.com/office/drawing/2014/chart" uri="{C3380CC4-5D6E-409C-BE32-E72D297353CC}">
              <c16:uniqueId val="{00000000-7BF4-4148-8F44-DCEC80680227}"/>
            </c:ext>
          </c:extLst>
        </c:ser>
        <c:ser>
          <c:idx val="1"/>
          <c:order val="1"/>
          <c:tx>
            <c:strRef>
              <c:f>'9.2a,b'!$D$3</c:f>
              <c:strCache>
                <c:ptCount val="1"/>
                <c:pt idx="0">
                  <c:v>121-150 g/km</c:v>
                </c:pt>
              </c:strCache>
            </c:strRef>
          </c:tx>
          <c:spPr>
            <a:solidFill>
              <a:srgbClr val="6BB5D9"/>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'9.2a,b'!$D$4:$D$54</c:f>
              <c:numCache>
                <c:formatCode>0.0</c:formatCode>
                <c:ptCount val="51"/>
                <c:pt idx="0">
                  <c:v>3556.1713365000001</c:v>
                </c:pt>
                <c:pt idx="1">
                  <c:v>4067.3320241000001</c:v>
                </c:pt>
                <c:pt idx="2">
                  <c:v>3774.3039291999999</c:v>
                </c:pt>
                <c:pt idx="3">
                  <c:v>3601.4404982999999</c:v>
                </c:pt>
                <c:pt idx="4">
                  <c:v>3942.3799933</c:v>
                </c:pt>
                <c:pt idx="5">
                  <c:v>3532.9681578999998</c:v>
                </c:pt>
                <c:pt idx="6">
                  <c:v>3242.0262121000001</c:v>
                </c:pt>
                <c:pt idx="7">
                  <c:v>3769.2935848000002</c:v>
                </c:pt>
                <c:pt idx="8">
                  <c:v>3668.5610090999999</c:v>
                </c:pt>
                <c:pt idx="9">
                  <c:v>3394.2570685000001</c:v>
                </c:pt>
                <c:pt idx="10">
                  <c:v>3082.0335859000002</c:v>
                </c:pt>
                <c:pt idx="11">
                  <c:v>3293.2569008999999</c:v>
                </c:pt>
                <c:pt idx="12">
                  <c:v>2968.8162387000002</c:v>
                </c:pt>
                <c:pt idx="13">
                  <c:v>2893.1458074000002</c:v>
                </c:pt>
                <c:pt idx="14">
                  <c:v>2093.2734506000002</c:v>
                </c:pt>
                <c:pt idx="15">
                  <c:v>1758.6702488999999</c:v>
                </c:pt>
                <c:pt idx="16">
                  <c:v>2279.0288657999999</c:v>
                </c:pt>
                <c:pt idx="17">
                  <c:v>2714.2162825999999</c:v>
                </c:pt>
                <c:pt idx="18">
                  <c:v>2784.8114799999998</c:v>
                </c:pt>
                <c:pt idx="19">
                  <c:v>3084.0353371000001</c:v>
                </c:pt>
                <c:pt idx="20">
                  <c:v>2806.4811198000002</c:v>
                </c:pt>
                <c:pt idx="21">
                  <c:v>2740.8909251999999</c:v>
                </c:pt>
                <c:pt idx="22">
                  <c:v>2746.0133300000002</c:v>
                </c:pt>
                <c:pt idx="23">
                  <c:v>2808.1019597999998</c:v>
                </c:pt>
                <c:pt idx="24">
                  <c:v>2599.3962846999998</c:v>
                </c:pt>
                <c:pt idx="25">
                  <c:v>2456.0767575999998</c:v>
                </c:pt>
                <c:pt idx="26">
                  <c:v>2881.9585762000002</c:v>
                </c:pt>
                <c:pt idx="27">
                  <c:v>3303.4605787999999</c:v>
                </c:pt>
                <c:pt idx="28">
                  <c:v>4180.1415110999997</c:v>
                </c:pt>
                <c:pt idx="29">
                  <c:v>4567.8193983000001</c:v>
                </c:pt>
                <c:pt idx="30">
                  <c:v>5114.8657166000003</c:v>
                </c:pt>
                <c:pt idx="31">
                  <c:v>5238.6680523000005</c:v>
                </c:pt>
                <c:pt idx="32">
                  <c:v>5563.2503137000003</c:v>
                </c:pt>
                <c:pt idx="33">
                  <c:v>6145.5902362999996</c:v>
                </c:pt>
                <c:pt idx="34">
                  <c:v>6621.3928921999996</c:v>
                </c:pt>
                <c:pt idx="35">
                  <c:v>7212.6194162000002</c:v>
                </c:pt>
                <c:pt idx="36">
                  <c:v>7696.7555746999997</c:v>
                </c:pt>
                <c:pt idx="37">
                  <c:v>7929.0564336999996</c:v>
                </c:pt>
                <c:pt idx="38">
                  <c:v>7514.4628413</c:v>
                </c:pt>
                <c:pt idx="39">
                  <c:v>7166.0426367999999</c:v>
                </c:pt>
                <c:pt idx="40">
                  <c:v>7267.3787659</c:v>
                </c:pt>
                <c:pt idx="41">
                  <c:v>7952.4475602000002</c:v>
                </c:pt>
                <c:pt idx="42">
                  <c:v>7704.7203921999999</c:v>
                </c:pt>
                <c:pt idx="43">
                  <c:v>7556.2415288000002</c:v>
                </c:pt>
                <c:pt idx="44">
                  <c:v>7915.232317</c:v>
                </c:pt>
                <c:pt idx="45">
                  <c:v>8334.4708448000001</c:v>
                </c:pt>
                <c:pt idx="46">
                  <c:v>8498.6812589000001</c:v>
                </c:pt>
                <c:pt idx="47">
                  <c:v>8204.4431758999999</c:v>
                </c:pt>
                <c:pt idx="48">
                  <c:v>8012.2318881000001</c:v>
                </c:pt>
                <c:pt idx="49">
                  <c:v>8506.4464277000006</c:v>
                </c:pt>
                <c:pt idx="50">
                  <c:v>8878.0632618</c:v>
                </c:pt>
              </c:numCache>
            </c:numRef>
          </c:val>
          <c:extLst>
            <c:ext xmlns:c16="http://schemas.microsoft.com/office/drawing/2014/chart" uri="{C3380CC4-5D6E-409C-BE32-E72D297353CC}">
              <c16:uniqueId val="{00000001-7BF4-4148-8F44-DCEC80680227}"/>
            </c:ext>
          </c:extLst>
        </c:ser>
        <c:ser>
          <c:idx val="2"/>
          <c:order val="2"/>
          <c:tx>
            <c:strRef>
              <c:f>'9.2a,b'!$E$3</c:f>
              <c:strCache>
                <c:ptCount val="1"/>
                <c:pt idx="0">
                  <c:v>151-170 g/km</c:v>
                </c:pt>
              </c:strCache>
            </c:strRef>
          </c:tx>
          <c:spPr>
            <a:solidFill>
              <a:srgbClr val="0093D3"/>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'9.2a,b'!$E$4:$E$54</c:f>
              <c:numCache>
                <c:formatCode>0.0</c:formatCode>
                <c:ptCount val="51"/>
                <c:pt idx="0">
                  <c:v>3370.5486031</c:v>
                </c:pt>
                <c:pt idx="1">
                  <c:v>3630.7248162999999</c:v>
                </c:pt>
                <c:pt idx="2">
                  <c:v>3881.7819503000001</c:v>
                </c:pt>
                <c:pt idx="3">
                  <c:v>3612.9974593000002</c:v>
                </c:pt>
                <c:pt idx="4">
                  <c:v>3585.8950386000001</c:v>
                </c:pt>
                <c:pt idx="5">
                  <c:v>3253.1530852999999</c:v>
                </c:pt>
                <c:pt idx="6">
                  <c:v>3316.7825418000002</c:v>
                </c:pt>
                <c:pt idx="7">
                  <c:v>2581.1613123000002</c:v>
                </c:pt>
                <c:pt idx="8">
                  <c:v>2835.3230987000002</c:v>
                </c:pt>
                <c:pt idx="9">
                  <c:v>2915.2719050999999</c:v>
                </c:pt>
                <c:pt idx="10">
                  <c:v>3264.5557521999999</c:v>
                </c:pt>
                <c:pt idx="11">
                  <c:v>2846.6107044999999</c:v>
                </c:pt>
                <c:pt idx="12">
                  <c:v>2836.674446</c:v>
                </c:pt>
                <c:pt idx="13">
                  <c:v>2548.9344922</c:v>
                </c:pt>
                <c:pt idx="14">
                  <c:v>2367.6812331000001</c:v>
                </c:pt>
                <c:pt idx="15">
                  <c:v>1946.3213378999999</c:v>
                </c:pt>
                <c:pt idx="16">
                  <c:v>2556.0255117000002</c:v>
                </c:pt>
                <c:pt idx="17">
                  <c:v>3612.7917256999999</c:v>
                </c:pt>
                <c:pt idx="18">
                  <c:v>4726.5758575999998</c:v>
                </c:pt>
                <c:pt idx="19">
                  <c:v>4557.4622020999996</c:v>
                </c:pt>
                <c:pt idx="20">
                  <c:v>4149.6719804000004</c:v>
                </c:pt>
                <c:pt idx="21">
                  <c:v>4269.2415874999997</c:v>
                </c:pt>
                <c:pt idx="22">
                  <c:v>4475.9300245000004</c:v>
                </c:pt>
                <c:pt idx="23">
                  <c:v>3708.8384762000001</c:v>
                </c:pt>
                <c:pt idx="24">
                  <c:v>3536.5871502999998</c:v>
                </c:pt>
                <c:pt idx="25">
                  <c:v>3350.8239967</c:v>
                </c:pt>
                <c:pt idx="26">
                  <c:v>3874.1760921999999</c:v>
                </c:pt>
                <c:pt idx="27">
                  <c:v>3442.2991695000001</c:v>
                </c:pt>
                <c:pt idx="28">
                  <c:v>3219.5053114000002</c:v>
                </c:pt>
                <c:pt idx="29">
                  <c:v>3254.7131089</c:v>
                </c:pt>
                <c:pt idx="30">
                  <c:v>3740.0109852000001</c:v>
                </c:pt>
                <c:pt idx="31">
                  <c:v>3524.5117688999999</c:v>
                </c:pt>
                <c:pt idx="32">
                  <c:v>3471.9065402000001</c:v>
                </c:pt>
                <c:pt idx="33">
                  <c:v>3776.0316161999999</c:v>
                </c:pt>
                <c:pt idx="34">
                  <c:v>3822.2945840000002</c:v>
                </c:pt>
                <c:pt idx="35">
                  <c:v>3804.2114830999999</c:v>
                </c:pt>
                <c:pt idx="36">
                  <c:v>4076.2793516000002</c:v>
                </c:pt>
                <c:pt idx="37">
                  <c:v>4397.4041329000001</c:v>
                </c:pt>
                <c:pt idx="38">
                  <c:v>4447.0595983000003</c:v>
                </c:pt>
                <c:pt idx="39">
                  <c:v>4024.6221862000002</c:v>
                </c:pt>
                <c:pt idx="40">
                  <c:v>4086.7972937</c:v>
                </c:pt>
                <c:pt idx="41">
                  <c:v>4531.3571580999997</c:v>
                </c:pt>
                <c:pt idx="42">
                  <c:v>4072.8946449</c:v>
                </c:pt>
                <c:pt idx="43">
                  <c:v>4101.0599535000001</c:v>
                </c:pt>
                <c:pt idx="44">
                  <c:v>4229.9039866000003</c:v>
                </c:pt>
                <c:pt idx="45">
                  <c:v>4271.3654599000001</c:v>
                </c:pt>
                <c:pt idx="46">
                  <c:v>4109.9339284999996</c:v>
                </c:pt>
                <c:pt idx="47">
                  <c:v>4225.3376343999998</c:v>
                </c:pt>
                <c:pt idx="48">
                  <c:v>4179.1491335999999</c:v>
                </c:pt>
                <c:pt idx="49">
                  <c:v>4152.7802469999997</c:v>
                </c:pt>
                <c:pt idx="50">
                  <c:v>3942.7174897</c:v>
                </c:pt>
              </c:numCache>
            </c:numRef>
          </c:val>
          <c:extLst>
            <c:ext xmlns:c16="http://schemas.microsoft.com/office/drawing/2014/chart" uri="{C3380CC4-5D6E-409C-BE32-E72D297353CC}">
              <c16:uniqueId val="{00000002-7BF4-4148-8F44-DCEC80680227}"/>
            </c:ext>
          </c:extLst>
        </c:ser>
        <c:ser>
          <c:idx val="3"/>
          <c:order val="3"/>
          <c:tx>
            <c:strRef>
              <c:f>'9.2a,b'!$F$3</c:f>
              <c:strCache>
                <c:ptCount val="1"/>
                <c:pt idx="0">
                  <c:v>171-200 g/km</c:v>
                </c:pt>
              </c:strCache>
            </c:strRef>
          </c:tx>
          <c:spPr>
            <a:solidFill>
              <a:srgbClr val="B3D14C"/>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'9.2a,b'!$F$4:$F$54</c:f>
              <c:numCache>
                <c:formatCode>0.0</c:formatCode>
                <c:ptCount val="51"/>
                <c:pt idx="0">
                  <c:v>7763.6568628000005</c:v>
                </c:pt>
                <c:pt idx="1">
                  <c:v>8210.1038442999998</c:v>
                </c:pt>
                <c:pt idx="2">
                  <c:v>7901.1436291999999</c:v>
                </c:pt>
                <c:pt idx="3">
                  <c:v>7568.3776246999996</c:v>
                </c:pt>
                <c:pt idx="4">
                  <c:v>7321.6791660999997</c:v>
                </c:pt>
                <c:pt idx="5">
                  <c:v>6579.2807790999996</c:v>
                </c:pt>
                <c:pt idx="6">
                  <c:v>6216.3163991000001</c:v>
                </c:pt>
                <c:pt idx="7">
                  <c:v>6827.5235154000002</c:v>
                </c:pt>
                <c:pt idx="8">
                  <c:v>5925.6736331000002</c:v>
                </c:pt>
                <c:pt idx="9">
                  <c:v>6438.8323522999999</c:v>
                </c:pt>
                <c:pt idx="10">
                  <c:v>6025.8815394000003</c:v>
                </c:pt>
                <c:pt idx="11">
                  <c:v>5694.6093907000004</c:v>
                </c:pt>
                <c:pt idx="12">
                  <c:v>5184.5853997000004</c:v>
                </c:pt>
                <c:pt idx="13">
                  <c:v>4812.4444657000004</c:v>
                </c:pt>
                <c:pt idx="14">
                  <c:v>3794.8675733999999</c:v>
                </c:pt>
                <c:pt idx="15">
                  <c:v>3211.1937076999998</c:v>
                </c:pt>
                <c:pt idx="16">
                  <c:v>3690.8096372</c:v>
                </c:pt>
                <c:pt idx="17">
                  <c:v>4471.8698709999999</c:v>
                </c:pt>
                <c:pt idx="18">
                  <c:v>5003.8843540999997</c:v>
                </c:pt>
                <c:pt idx="19">
                  <c:v>5530.8791356000002</c:v>
                </c:pt>
                <c:pt idx="20">
                  <c:v>5825.2145914000002</c:v>
                </c:pt>
                <c:pt idx="21">
                  <c:v>6136.3340811999997</c:v>
                </c:pt>
                <c:pt idx="22">
                  <c:v>5701.8849625000003</c:v>
                </c:pt>
                <c:pt idx="23">
                  <c:v>5537.0869787000001</c:v>
                </c:pt>
                <c:pt idx="24">
                  <c:v>5252.0956976999996</c:v>
                </c:pt>
                <c:pt idx="25">
                  <c:v>5051.9711593000002</c:v>
                </c:pt>
                <c:pt idx="26">
                  <c:v>5031.8085142999998</c:v>
                </c:pt>
                <c:pt idx="27">
                  <c:v>4582.2613042000003</c:v>
                </c:pt>
                <c:pt idx="28">
                  <c:v>4446.3314993000004</c:v>
                </c:pt>
                <c:pt idx="29">
                  <c:v>4761.5204377</c:v>
                </c:pt>
                <c:pt idx="30">
                  <c:v>4971.3802894</c:v>
                </c:pt>
                <c:pt idx="31">
                  <c:v>5365.6410999</c:v>
                </c:pt>
                <c:pt idx="32">
                  <c:v>5615.4365195</c:v>
                </c:pt>
                <c:pt idx="33">
                  <c:v>6097.6483324000001</c:v>
                </c:pt>
                <c:pt idx="34">
                  <c:v>6399.0992825000003</c:v>
                </c:pt>
                <c:pt idx="35">
                  <c:v>6616.1609746000004</c:v>
                </c:pt>
                <c:pt idx="36">
                  <c:v>7710.8895194999996</c:v>
                </c:pt>
                <c:pt idx="37">
                  <c:v>8773.5619114000001</c:v>
                </c:pt>
                <c:pt idx="38">
                  <c:v>8903.2644089999994</c:v>
                </c:pt>
                <c:pt idx="39">
                  <c:v>8941.0451950999995</c:v>
                </c:pt>
                <c:pt idx="40">
                  <c:v>9190.2160530000001</c:v>
                </c:pt>
                <c:pt idx="41">
                  <c:v>9751.3548704999994</c:v>
                </c:pt>
                <c:pt idx="42">
                  <c:v>9085.7806</c:v>
                </c:pt>
                <c:pt idx="43">
                  <c:v>9118.4759878999994</c:v>
                </c:pt>
                <c:pt idx="44">
                  <c:v>9454.0026431999995</c:v>
                </c:pt>
                <c:pt idx="45">
                  <c:v>10040.001514</c:v>
                </c:pt>
                <c:pt idx="46">
                  <c:v>9974.8599747999997</c:v>
                </c:pt>
                <c:pt idx="47">
                  <c:v>10136.693057</c:v>
                </c:pt>
                <c:pt idx="48">
                  <c:v>10476.622867</c:v>
                </c:pt>
                <c:pt idx="49">
                  <c:v>11008.457757</c:v>
                </c:pt>
                <c:pt idx="50">
                  <c:v>11024.949198</c:v>
                </c:pt>
              </c:numCache>
            </c:numRef>
          </c:val>
          <c:extLst>
            <c:ext xmlns:c16="http://schemas.microsoft.com/office/drawing/2014/chart" uri="{C3380CC4-5D6E-409C-BE32-E72D297353CC}">
              <c16:uniqueId val="{00000003-7BF4-4148-8F44-DCEC80680227}"/>
            </c:ext>
          </c:extLst>
        </c:ser>
        <c:ser>
          <c:idx val="4"/>
          <c:order val="4"/>
          <c:tx>
            <c:strRef>
              <c:f>'9.2a,b'!$G$3</c:f>
              <c:strCache>
                <c:ptCount val="1"/>
                <c:pt idx="0">
                  <c:v>201-220 g/km</c:v>
                </c:pt>
              </c:strCache>
            </c:strRef>
          </c:tx>
          <c:spPr>
            <a:solidFill>
              <a:srgbClr val="6FB976"/>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'9.2a,b'!$G$4:$G$54</c:f>
              <c:numCache>
                <c:formatCode>0.0</c:formatCode>
                <c:ptCount val="51"/>
                <c:pt idx="0">
                  <c:v>11094.447645</c:v>
                </c:pt>
                <c:pt idx="1">
                  <c:v>10553.059375000001</c:v>
                </c:pt>
                <c:pt idx="2">
                  <c:v>9319.3086600000006</c:v>
                </c:pt>
                <c:pt idx="3">
                  <c:v>8780.5467361999999</c:v>
                </c:pt>
                <c:pt idx="4">
                  <c:v>6995.8464907999996</c:v>
                </c:pt>
                <c:pt idx="5">
                  <c:v>6746.1547763999997</c:v>
                </c:pt>
                <c:pt idx="6">
                  <c:v>6616.2326861000001</c:v>
                </c:pt>
                <c:pt idx="7">
                  <c:v>7228.1404624999996</c:v>
                </c:pt>
                <c:pt idx="8">
                  <c:v>7861.9911656000004</c:v>
                </c:pt>
                <c:pt idx="9">
                  <c:v>8108.6953759999997</c:v>
                </c:pt>
                <c:pt idx="10">
                  <c:v>6809.6559893000003</c:v>
                </c:pt>
                <c:pt idx="11">
                  <c:v>6441.0444973000003</c:v>
                </c:pt>
                <c:pt idx="12">
                  <c:v>5742.2179182999998</c:v>
                </c:pt>
                <c:pt idx="13">
                  <c:v>5120.0427971999998</c:v>
                </c:pt>
                <c:pt idx="14">
                  <c:v>4698.6017347999996</c:v>
                </c:pt>
                <c:pt idx="15">
                  <c:v>3568.1045598999999</c:v>
                </c:pt>
                <c:pt idx="16">
                  <c:v>2850.4306311999999</c:v>
                </c:pt>
                <c:pt idx="17">
                  <c:v>2741.6570772</c:v>
                </c:pt>
                <c:pt idx="18">
                  <c:v>2776.0811096000002</c:v>
                </c:pt>
                <c:pt idx="19">
                  <c:v>3214.1289302</c:v>
                </c:pt>
                <c:pt idx="20">
                  <c:v>3726.9178575999999</c:v>
                </c:pt>
                <c:pt idx="21">
                  <c:v>4003.0789307999999</c:v>
                </c:pt>
                <c:pt idx="22">
                  <c:v>3798.7858465999998</c:v>
                </c:pt>
                <c:pt idx="23">
                  <c:v>3596.6038414999998</c:v>
                </c:pt>
                <c:pt idx="24">
                  <c:v>3436.0063605999999</c:v>
                </c:pt>
                <c:pt idx="25">
                  <c:v>3490.6363077999999</c:v>
                </c:pt>
                <c:pt idx="26">
                  <c:v>3489.5248133999999</c:v>
                </c:pt>
                <c:pt idx="27">
                  <c:v>2858.7806267999999</c:v>
                </c:pt>
                <c:pt idx="28">
                  <c:v>2717.7030966000002</c:v>
                </c:pt>
                <c:pt idx="29">
                  <c:v>2615.0826514999999</c:v>
                </c:pt>
                <c:pt idx="30">
                  <c:v>2792.5054347999999</c:v>
                </c:pt>
                <c:pt idx="31">
                  <c:v>2881.8675763000001</c:v>
                </c:pt>
                <c:pt idx="32">
                  <c:v>3374.3449516999999</c:v>
                </c:pt>
                <c:pt idx="33">
                  <c:v>3585.6027287000002</c:v>
                </c:pt>
                <c:pt idx="34">
                  <c:v>3754.7351282999998</c:v>
                </c:pt>
                <c:pt idx="35">
                  <c:v>3848.7727885999998</c:v>
                </c:pt>
                <c:pt idx="36">
                  <c:v>4201.8184770999997</c:v>
                </c:pt>
                <c:pt idx="37">
                  <c:v>4867.1078244</c:v>
                </c:pt>
                <c:pt idx="38">
                  <c:v>4930.1829275999999</c:v>
                </c:pt>
                <c:pt idx="39">
                  <c:v>4922.4370366000003</c:v>
                </c:pt>
                <c:pt idx="40">
                  <c:v>5218.4733233999996</c:v>
                </c:pt>
                <c:pt idx="41">
                  <c:v>5276.2373223000004</c:v>
                </c:pt>
                <c:pt idx="42">
                  <c:v>5008.1743561000003</c:v>
                </c:pt>
                <c:pt idx="43">
                  <c:v>5044.6898014999997</c:v>
                </c:pt>
                <c:pt idx="44">
                  <c:v>5153.8538292000003</c:v>
                </c:pt>
                <c:pt idx="45">
                  <c:v>5238.5148488000004</c:v>
                </c:pt>
                <c:pt idx="46">
                  <c:v>4843.2003670000004</c:v>
                </c:pt>
                <c:pt idx="47">
                  <c:v>5288.8370576999996</c:v>
                </c:pt>
                <c:pt idx="48">
                  <c:v>5595.1240146</c:v>
                </c:pt>
                <c:pt idx="49">
                  <c:v>5820.1675051000002</c:v>
                </c:pt>
                <c:pt idx="50">
                  <c:v>5573.8935315999997</c:v>
                </c:pt>
              </c:numCache>
            </c:numRef>
          </c:val>
          <c:extLst>
            <c:ext xmlns:c16="http://schemas.microsoft.com/office/drawing/2014/chart" uri="{C3380CC4-5D6E-409C-BE32-E72D297353CC}">
              <c16:uniqueId val="{00000004-7BF4-4148-8F44-DCEC80680227}"/>
            </c:ext>
          </c:extLst>
        </c:ser>
        <c:ser>
          <c:idx val="5"/>
          <c:order val="5"/>
          <c:tx>
            <c:strRef>
              <c:f>'9.2a,b'!$H$3</c:f>
              <c:strCache>
                <c:ptCount val="1"/>
                <c:pt idx="0">
                  <c:v>221-250 g/km</c:v>
                </c:pt>
              </c:strCache>
            </c:strRef>
          </c:tx>
          <c:spPr>
            <a:solidFill>
              <a:srgbClr val="66B134"/>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'9.2a,b'!$H$4:$H$54</c:f>
              <c:numCache>
                <c:formatCode>0.0</c:formatCode>
                <c:ptCount val="51"/>
                <c:pt idx="0">
                  <c:v>4526.1319292999997</c:v>
                </c:pt>
                <c:pt idx="1">
                  <c:v>4468.5618459999996</c:v>
                </c:pt>
                <c:pt idx="2">
                  <c:v>4200.1737649999995</c:v>
                </c:pt>
                <c:pt idx="3">
                  <c:v>4094.9011718000002</c:v>
                </c:pt>
                <c:pt idx="4">
                  <c:v>3830.3100519</c:v>
                </c:pt>
                <c:pt idx="5">
                  <c:v>3390.8827166999999</c:v>
                </c:pt>
                <c:pt idx="6">
                  <c:v>3833.6489815999998</c:v>
                </c:pt>
                <c:pt idx="7">
                  <c:v>3856.8006326</c:v>
                </c:pt>
                <c:pt idx="8">
                  <c:v>4289.7381719000005</c:v>
                </c:pt>
                <c:pt idx="9">
                  <c:v>4201.1540397999997</c:v>
                </c:pt>
                <c:pt idx="10">
                  <c:v>3750.6482882999999</c:v>
                </c:pt>
                <c:pt idx="11">
                  <c:v>3681.5536576</c:v>
                </c:pt>
                <c:pt idx="12">
                  <c:v>3048.4851342000002</c:v>
                </c:pt>
                <c:pt idx="13">
                  <c:v>2780.4605233000002</c:v>
                </c:pt>
                <c:pt idx="14">
                  <c:v>2767.7569807999998</c:v>
                </c:pt>
                <c:pt idx="15">
                  <c:v>2301.4957109000002</c:v>
                </c:pt>
                <c:pt idx="16">
                  <c:v>1969.2523718</c:v>
                </c:pt>
                <c:pt idx="17">
                  <c:v>2298.8560910000001</c:v>
                </c:pt>
                <c:pt idx="18">
                  <c:v>2406.7394878999999</c:v>
                </c:pt>
                <c:pt idx="19">
                  <c:v>2470.9786853999999</c:v>
                </c:pt>
                <c:pt idx="20">
                  <c:v>2689.5369040999999</c:v>
                </c:pt>
                <c:pt idx="21">
                  <c:v>2873.5394612</c:v>
                </c:pt>
                <c:pt idx="22">
                  <c:v>2900.1275144000001</c:v>
                </c:pt>
                <c:pt idx="23">
                  <c:v>2323.1690632999998</c:v>
                </c:pt>
                <c:pt idx="24">
                  <c:v>2455.1104599999999</c:v>
                </c:pt>
                <c:pt idx="25">
                  <c:v>2785.7393756000001</c:v>
                </c:pt>
                <c:pt idx="26">
                  <c:v>2504.5253683999999</c:v>
                </c:pt>
                <c:pt idx="27">
                  <c:v>1990.9946728</c:v>
                </c:pt>
                <c:pt idx="28">
                  <c:v>1611.3191336</c:v>
                </c:pt>
                <c:pt idx="29">
                  <c:v>1589.1715177999999</c:v>
                </c:pt>
                <c:pt idx="30">
                  <c:v>1696.4195298</c:v>
                </c:pt>
                <c:pt idx="31">
                  <c:v>1696.5078298999999</c:v>
                </c:pt>
                <c:pt idx="32">
                  <c:v>1982.1838028</c:v>
                </c:pt>
                <c:pt idx="33">
                  <c:v>2170.4546999999998</c:v>
                </c:pt>
                <c:pt idx="34">
                  <c:v>2399.3715603000001</c:v>
                </c:pt>
                <c:pt idx="35">
                  <c:v>2483.4897907</c:v>
                </c:pt>
                <c:pt idx="36">
                  <c:v>2748.7088487999999</c:v>
                </c:pt>
                <c:pt idx="37">
                  <c:v>3122.676461</c:v>
                </c:pt>
                <c:pt idx="38">
                  <c:v>3209.5669727</c:v>
                </c:pt>
                <c:pt idx="39">
                  <c:v>3146.0094822000001</c:v>
                </c:pt>
                <c:pt idx="40">
                  <c:v>3239.5958077</c:v>
                </c:pt>
                <c:pt idx="41">
                  <c:v>3361.6861508000002</c:v>
                </c:pt>
                <c:pt idx="42">
                  <c:v>3245.3102147</c:v>
                </c:pt>
                <c:pt idx="43">
                  <c:v>2993.8759320999998</c:v>
                </c:pt>
                <c:pt idx="44">
                  <c:v>3157.3670913999999</c:v>
                </c:pt>
                <c:pt idx="45">
                  <c:v>3419.3288981000001</c:v>
                </c:pt>
                <c:pt idx="46">
                  <c:v>3520.0717711000002</c:v>
                </c:pt>
                <c:pt idx="47">
                  <c:v>3591.8593128000002</c:v>
                </c:pt>
                <c:pt idx="48">
                  <c:v>3525.2930848000001</c:v>
                </c:pt>
                <c:pt idx="49">
                  <c:v>3924.5494177999999</c:v>
                </c:pt>
                <c:pt idx="50">
                  <c:v>3804.3576732000001</c:v>
                </c:pt>
              </c:numCache>
            </c:numRef>
          </c:val>
          <c:extLst>
            <c:ext xmlns:c16="http://schemas.microsoft.com/office/drawing/2014/chart" uri="{C3380CC4-5D6E-409C-BE32-E72D297353CC}">
              <c16:uniqueId val="{00000005-7BF4-4148-8F44-DCEC80680227}"/>
            </c:ext>
          </c:extLst>
        </c:ser>
        <c:ser>
          <c:idx val="6"/>
          <c:order val="6"/>
          <c:tx>
            <c:strRef>
              <c:f>'9.2a,b'!$I$3</c:f>
              <c:strCache>
                <c:ptCount val="1"/>
                <c:pt idx="0">
                  <c:v>Over 250 g/km</c:v>
                </c:pt>
              </c:strCache>
            </c:strRef>
          </c:tx>
          <c:spPr>
            <a:solidFill>
              <a:srgbClr val="339966"/>
            </a:solidFill>
            <a:ln w="25400">
              <a:noFill/>
            </a:ln>
          </c:spPr>
          <c:cat>
            <c:numRef>
              <c:f>'9.2a,b'!$A$4:$A$38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'9.2a,b'!$I$4:$I$54</c:f>
              <c:numCache>
                <c:formatCode>0.0</c:formatCode>
                <c:ptCount val="51"/>
                <c:pt idx="0">
                  <c:v>3332.4065638000002</c:v>
                </c:pt>
                <c:pt idx="1">
                  <c:v>2935.3305243</c:v>
                </c:pt>
                <c:pt idx="2">
                  <c:v>3051.3964738999998</c:v>
                </c:pt>
                <c:pt idx="3">
                  <c:v>3032.5948204000001</c:v>
                </c:pt>
                <c:pt idx="4">
                  <c:v>2335.8863898999998</c:v>
                </c:pt>
                <c:pt idx="5">
                  <c:v>2202.2582123000002</c:v>
                </c:pt>
                <c:pt idx="6">
                  <c:v>2386.8764108</c:v>
                </c:pt>
                <c:pt idx="7">
                  <c:v>2556.7743378999999</c:v>
                </c:pt>
                <c:pt idx="8">
                  <c:v>3342.2116713999999</c:v>
                </c:pt>
                <c:pt idx="9">
                  <c:v>3974.6812156000001</c:v>
                </c:pt>
                <c:pt idx="10">
                  <c:v>4116.6156811000001</c:v>
                </c:pt>
                <c:pt idx="11">
                  <c:v>3569.5067779000001</c:v>
                </c:pt>
                <c:pt idx="12">
                  <c:v>3065.4374515999998</c:v>
                </c:pt>
                <c:pt idx="13">
                  <c:v>2623.1497810999999</c:v>
                </c:pt>
                <c:pt idx="14">
                  <c:v>2809.9945312</c:v>
                </c:pt>
                <c:pt idx="15">
                  <c:v>1970.7293018</c:v>
                </c:pt>
                <c:pt idx="16">
                  <c:v>1538.5388571000001</c:v>
                </c:pt>
                <c:pt idx="17">
                  <c:v>1732.1524406999999</c:v>
                </c:pt>
                <c:pt idx="18">
                  <c:v>2075.2244605999999</c:v>
                </c:pt>
                <c:pt idx="19">
                  <c:v>2152.4560630999999</c:v>
                </c:pt>
                <c:pt idx="20">
                  <c:v>2328.7708613999998</c:v>
                </c:pt>
                <c:pt idx="21">
                  <c:v>2532.2857358000001</c:v>
                </c:pt>
                <c:pt idx="22">
                  <c:v>2756.0432492999998</c:v>
                </c:pt>
                <c:pt idx="23">
                  <c:v>2357.5998073000001</c:v>
                </c:pt>
                <c:pt idx="24">
                  <c:v>2271.0902209000001</c:v>
                </c:pt>
                <c:pt idx="25">
                  <c:v>2607.8910903999999</c:v>
                </c:pt>
                <c:pt idx="26">
                  <c:v>2701.1289152999998</c:v>
                </c:pt>
                <c:pt idx="27">
                  <c:v>2119.3365328999998</c:v>
                </c:pt>
                <c:pt idx="28">
                  <c:v>1761.5670926</c:v>
                </c:pt>
                <c:pt idx="29">
                  <c:v>1618.0372867999999</c:v>
                </c:pt>
                <c:pt idx="30">
                  <c:v>1669.6958064</c:v>
                </c:pt>
                <c:pt idx="31">
                  <c:v>1775.9981376999999</c:v>
                </c:pt>
                <c:pt idx="32">
                  <c:v>2093.3884478999998</c:v>
                </c:pt>
                <c:pt idx="33">
                  <c:v>2304.9637963999999</c:v>
                </c:pt>
                <c:pt idx="34">
                  <c:v>2491.3369997</c:v>
                </c:pt>
                <c:pt idx="35">
                  <c:v>2861.5511514</c:v>
                </c:pt>
                <c:pt idx="36">
                  <c:v>3169.3768214000002</c:v>
                </c:pt>
                <c:pt idx="37">
                  <c:v>3627.8603846000001</c:v>
                </c:pt>
                <c:pt idx="38">
                  <c:v>3759.1115169</c:v>
                </c:pt>
                <c:pt idx="39">
                  <c:v>3795.5948385000002</c:v>
                </c:pt>
                <c:pt idx="40">
                  <c:v>3861.2408611999999</c:v>
                </c:pt>
                <c:pt idx="41">
                  <c:v>3920.5398298</c:v>
                </c:pt>
                <c:pt idx="42">
                  <c:v>3679.0245221</c:v>
                </c:pt>
                <c:pt idx="43">
                  <c:v>3977.2685074000001</c:v>
                </c:pt>
                <c:pt idx="44">
                  <c:v>4049.1682897000001</c:v>
                </c:pt>
                <c:pt idx="45">
                  <c:v>4252.1726656000001</c:v>
                </c:pt>
                <c:pt idx="46">
                  <c:v>4169.4984358000002</c:v>
                </c:pt>
                <c:pt idx="47">
                  <c:v>4074.7069295000001</c:v>
                </c:pt>
                <c:pt idx="48">
                  <c:v>4230.9038026999997</c:v>
                </c:pt>
                <c:pt idx="49">
                  <c:v>4356.8992164000001</c:v>
                </c:pt>
                <c:pt idx="50">
                  <c:v>4314.1307763000004</c:v>
                </c:pt>
              </c:numCache>
            </c:numRef>
          </c:val>
          <c:extLst>
            <c:ext xmlns:c16="http://schemas.microsoft.com/office/drawing/2014/chart" uri="{C3380CC4-5D6E-409C-BE32-E72D297353CC}">
              <c16:uniqueId val="{00000006-7BF4-4148-8F44-DCEC80680227}"/>
            </c:ext>
          </c:extLst>
        </c:ser>
        <c:dLbls>
          <c:showLegendKey val="0"/>
          <c:showVal val="0"/>
          <c:showCatName val="0"/>
          <c:showSerName val="0"/>
          <c:showPercent val="0"/>
          <c:showBubbleSize val="0"/>
        </c:dLbls>
        <c:axId val="168856576"/>
        <c:axId val="168862848"/>
      </c:areaChart>
      <c:catAx>
        <c:axId val="16885657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28819472222222231"/>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862848"/>
        <c:crosses val="autoZero"/>
        <c:auto val="1"/>
        <c:lblAlgn val="ctr"/>
        <c:lblOffset val="100"/>
        <c:tickLblSkip val="8"/>
        <c:tickMarkSkip val="4"/>
        <c:noMultiLvlLbl val="0"/>
      </c:catAx>
      <c:valAx>
        <c:axId val="168862848"/>
        <c:scaling>
          <c:orientation val="minMax"/>
        </c:scaling>
        <c:delete val="0"/>
        <c:axPos val="l"/>
        <c:majorGridlines>
          <c:spPr>
            <a:ln w="12700">
              <a:solidFill>
                <a:srgbClr val="FFFFFF"/>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8856576"/>
        <c:crosses val="autoZero"/>
        <c:crossBetween val="midCat"/>
      </c:valAx>
      <c:spPr>
        <a:solidFill>
          <a:srgbClr val="FFFFFF"/>
        </a:solidFill>
        <a:ln w="25400">
          <a:noFill/>
        </a:ln>
      </c:spPr>
    </c:plotArea>
    <c:legend>
      <c:legendPos val="r"/>
      <c:layout>
        <c:manualLayout>
          <c:xMode val="edge"/>
          <c:yMode val="edge"/>
          <c:x val="0.79096944444444461"/>
          <c:y val="0.19913101851851817"/>
          <c:w val="0.20542083333333341"/>
          <c:h val="0.61902129629630986"/>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9.3a : New and used light petrol </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20666702994305367"/>
          <c:y val="1.0395064253331971E-2"/>
        </c:manualLayout>
      </c:layout>
      <c:overlay val="0"/>
      <c:spPr>
        <a:noFill/>
        <a:ln w="25400">
          <a:noFill/>
        </a:ln>
      </c:spPr>
    </c:title>
    <c:autoTitleDeleted val="0"/>
    <c:plotArea>
      <c:layout>
        <c:manualLayout>
          <c:layoutTarget val="inner"/>
          <c:xMode val="edge"/>
          <c:yMode val="edge"/>
          <c:x val="0.10000013020850312"/>
          <c:y val="0.13513527231604922"/>
          <c:w val="0.63729638888888884"/>
          <c:h val="0.72557246212771054"/>
        </c:manualLayout>
      </c:layout>
      <c:areaChart>
        <c:grouping val="percentStacked"/>
        <c:varyColors val="0"/>
        <c:ser>
          <c:idx val="0"/>
          <c:order val="0"/>
          <c:tx>
            <c:strRef>
              <c:f>'9.3abcd'!$C$3</c:f>
              <c:strCache>
                <c:ptCount val="1"/>
                <c:pt idx="0">
                  <c:v>Petrol &lt;=120 g/km</c:v>
                </c:pt>
              </c:strCache>
            </c:strRef>
          </c:tx>
          <c:spPr>
            <a:solidFill>
              <a:srgbClr val="0093D3">
                <a:alpha val="28000"/>
              </a:srgbClr>
            </a:solidFill>
            <a:ln w="25400">
              <a:noFill/>
            </a:ln>
          </c:spPr>
          <c:cat>
            <c:numRef>
              <c:f>'9.3abcd'!$A$4:$A$54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'9.3abcd'!$C$4:$C$54</c:f>
              <c:numCache>
                <c:formatCode>0.0</c:formatCode>
                <c:ptCount val="51"/>
                <c:pt idx="0">
                  <c:v>901.63705976000006</c:v>
                </c:pt>
                <c:pt idx="1">
                  <c:v>1016.88757</c:v>
                </c:pt>
                <c:pt idx="2">
                  <c:v>859.89159228000005</c:v>
                </c:pt>
                <c:pt idx="3">
                  <c:v>1083.1416893999999</c:v>
                </c:pt>
                <c:pt idx="4">
                  <c:v>1289.0028692999999</c:v>
                </c:pt>
                <c:pt idx="5">
                  <c:v>1263.3022724</c:v>
                </c:pt>
                <c:pt idx="6">
                  <c:v>1069.1167685</c:v>
                </c:pt>
                <c:pt idx="7">
                  <c:v>1332.3061545</c:v>
                </c:pt>
                <c:pt idx="8">
                  <c:v>1091.5012501000001</c:v>
                </c:pt>
                <c:pt idx="9">
                  <c:v>1257.1080426999999</c:v>
                </c:pt>
                <c:pt idx="10">
                  <c:v>962.6091639</c:v>
                </c:pt>
                <c:pt idx="11">
                  <c:v>1005.4180713</c:v>
                </c:pt>
                <c:pt idx="12">
                  <c:v>993.78341150999995</c:v>
                </c:pt>
                <c:pt idx="13">
                  <c:v>938.82213318000004</c:v>
                </c:pt>
                <c:pt idx="14">
                  <c:v>638.82449612000005</c:v>
                </c:pt>
                <c:pt idx="15">
                  <c:v>550.48513290999995</c:v>
                </c:pt>
                <c:pt idx="16">
                  <c:v>723.91412523999998</c:v>
                </c:pt>
                <c:pt idx="17">
                  <c:v>814.45651178000003</c:v>
                </c:pt>
                <c:pt idx="18">
                  <c:v>880.68325021999999</c:v>
                </c:pt>
                <c:pt idx="19">
                  <c:v>791.05964645999995</c:v>
                </c:pt>
                <c:pt idx="20">
                  <c:v>711.40668528000003</c:v>
                </c:pt>
                <c:pt idx="21">
                  <c:v>740.62927827999999</c:v>
                </c:pt>
                <c:pt idx="22">
                  <c:v>881.21507269999995</c:v>
                </c:pt>
                <c:pt idx="23">
                  <c:v>977.59987320000005</c:v>
                </c:pt>
                <c:pt idx="24">
                  <c:v>832.71382587999994</c:v>
                </c:pt>
                <c:pt idx="25">
                  <c:v>915.86131255999999</c:v>
                </c:pt>
                <c:pt idx="26">
                  <c:v>857.87772028999996</c:v>
                </c:pt>
                <c:pt idx="27">
                  <c:v>1188.8671151000001</c:v>
                </c:pt>
                <c:pt idx="28">
                  <c:v>1689.4323555000001</c:v>
                </c:pt>
                <c:pt idx="29">
                  <c:v>1611.6555989000001</c:v>
                </c:pt>
                <c:pt idx="30">
                  <c:v>1695.1222376999999</c:v>
                </c:pt>
                <c:pt idx="31">
                  <c:v>2442.8055349000001</c:v>
                </c:pt>
                <c:pt idx="32">
                  <c:v>2722.4894242</c:v>
                </c:pt>
                <c:pt idx="33">
                  <c:v>3262.7085900000002</c:v>
                </c:pt>
                <c:pt idx="34">
                  <c:v>3161.7695530999999</c:v>
                </c:pt>
                <c:pt idx="35">
                  <c:v>3548.1943953999998</c:v>
                </c:pt>
                <c:pt idx="36">
                  <c:v>3318.1714069999998</c:v>
                </c:pt>
                <c:pt idx="37">
                  <c:v>3291.3328520999999</c:v>
                </c:pt>
                <c:pt idx="38">
                  <c:v>4083.3517342999999</c:v>
                </c:pt>
                <c:pt idx="39">
                  <c:v>5217.2486245999999</c:v>
                </c:pt>
                <c:pt idx="40">
                  <c:v>5196.2978950999996</c:v>
                </c:pt>
                <c:pt idx="41">
                  <c:v>5253.3771083000001</c:v>
                </c:pt>
                <c:pt idx="42">
                  <c:v>5028.0952700999997</c:v>
                </c:pt>
                <c:pt idx="43">
                  <c:v>5188.3882887999998</c:v>
                </c:pt>
                <c:pt idx="44">
                  <c:v>5097.4718429000004</c:v>
                </c:pt>
                <c:pt idx="45">
                  <c:v>5617.1457686000003</c:v>
                </c:pt>
                <c:pt idx="46">
                  <c:v>5775.7542639000003</c:v>
                </c:pt>
                <c:pt idx="47">
                  <c:v>6797.1228321999997</c:v>
                </c:pt>
                <c:pt idx="48">
                  <c:v>6238.6752092999996</c:v>
                </c:pt>
                <c:pt idx="49">
                  <c:v>7031.6994289000004</c:v>
                </c:pt>
                <c:pt idx="50">
                  <c:v>7688.8880689999996</c:v>
                </c:pt>
              </c:numCache>
            </c:numRef>
          </c:val>
          <c:extLst>
            <c:ext xmlns:c16="http://schemas.microsoft.com/office/drawing/2014/chart" uri="{C3380CC4-5D6E-409C-BE32-E72D297353CC}">
              <c16:uniqueId val="{00000000-4C6B-4FBC-934F-C114531DB6F8}"/>
            </c:ext>
          </c:extLst>
        </c:ser>
        <c:ser>
          <c:idx val="1"/>
          <c:order val="1"/>
          <c:tx>
            <c:strRef>
              <c:f>'9.3abcd'!$D$3</c:f>
              <c:strCache>
                <c:ptCount val="1"/>
                <c:pt idx="0">
                  <c:v>Petrol &lt;=150 g/km</c:v>
                </c:pt>
              </c:strCache>
            </c:strRef>
          </c:tx>
          <c:spPr>
            <a:solidFill>
              <a:srgbClr val="6BB5D9"/>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'9.3abcd'!$D$4:$D$54</c:f>
              <c:numCache>
                <c:formatCode>0.0</c:formatCode>
                <c:ptCount val="51"/>
                <c:pt idx="0">
                  <c:v>4969.1713364999996</c:v>
                </c:pt>
                <c:pt idx="1">
                  <c:v>6249.3320241000001</c:v>
                </c:pt>
                <c:pt idx="2">
                  <c:v>5828.3039292000003</c:v>
                </c:pt>
                <c:pt idx="3">
                  <c:v>5402.4404983000004</c:v>
                </c:pt>
                <c:pt idx="4">
                  <c:v>5616.3799933</c:v>
                </c:pt>
                <c:pt idx="5">
                  <c:v>5425.9681578999998</c:v>
                </c:pt>
                <c:pt idx="6">
                  <c:v>4978.0262120999996</c:v>
                </c:pt>
                <c:pt idx="7">
                  <c:v>5442.2935847999997</c:v>
                </c:pt>
                <c:pt idx="8">
                  <c:v>4935.5610090999999</c:v>
                </c:pt>
                <c:pt idx="9">
                  <c:v>5105.2570685000001</c:v>
                </c:pt>
                <c:pt idx="10">
                  <c:v>4795.0335858999997</c:v>
                </c:pt>
                <c:pt idx="11">
                  <c:v>5446.2569008999999</c:v>
                </c:pt>
                <c:pt idx="12">
                  <c:v>5151.8162387000002</c:v>
                </c:pt>
                <c:pt idx="13">
                  <c:v>4921.1458074000002</c:v>
                </c:pt>
                <c:pt idx="14">
                  <c:v>3909.2734506000002</c:v>
                </c:pt>
                <c:pt idx="15">
                  <c:v>3118.6702488999999</c:v>
                </c:pt>
                <c:pt idx="16">
                  <c:v>3563.0288657999999</c:v>
                </c:pt>
                <c:pt idx="17">
                  <c:v>4143.2162826000003</c:v>
                </c:pt>
                <c:pt idx="18">
                  <c:v>4145.8114800000003</c:v>
                </c:pt>
                <c:pt idx="19">
                  <c:v>4755.0353371000001</c:v>
                </c:pt>
                <c:pt idx="20">
                  <c:v>4539.4811197999998</c:v>
                </c:pt>
                <c:pt idx="21">
                  <c:v>4717.8909252000003</c:v>
                </c:pt>
                <c:pt idx="22">
                  <c:v>4574.0133299999998</c:v>
                </c:pt>
                <c:pt idx="23">
                  <c:v>5190.1019598000003</c:v>
                </c:pt>
                <c:pt idx="24">
                  <c:v>4720.3962847000003</c:v>
                </c:pt>
                <c:pt idx="25">
                  <c:v>5194.0767575999998</c:v>
                </c:pt>
                <c:pt idx="26">
                  <c:v>5896.9585761999997</c:v>
                </c:pt>
                <c:pt idx="27">
                  <c:v>7443.4605787999999</c:v>
                </c:pt>
                <c:pt idx="28">
                  <c:v>8195.1415111000006</c:v>
                </c:pt>
                <c:pt idx="29">
                  <c:v>8892.8193983000001</c:v>
                </c:pt>
                <c:pt idx="30">
                  <c:v>10882.865717000001</c:v>
                </c:pt>
                <c:pt idx="31">
                  <c:v>10466.668052000001</c:v>
                </c:pt>
                <c:pt idx="32">
                  <c:v>10219.250314000001</c:v>
                </c:pt>
                <c:pt idx="33">
                  <c:v>11413.590236</c:v>
                </c:pt>
                <c:pt idx="34">
                  <c:v>12356.392892</c:v>
                </c:pt>
                <c:pt idx="35">
                  <c:v>13079.619416</c:v>
                </c:pt>
                <c:pt idx="36">
                  <c:v>12777.755574999999</c:v>
                </c:pt>
                <c:pt idx="37">
                  <c:v>14662.056434</c:v>
                </c:pt>
                <c:pt idx="38">
                  <c:v>14730.462841</c:v>
                </c:pt>
                <c:pt idx="39">
                  <c:v>13478.042637</c:v>
                </c:pt>
                <c:pt idx="40">
                  <c:v>12510.378766</c:v>
                </c:pt>
                <c:pt idx="41">
                  <c:v>13887.447560000001</c:v>
                </c:pt>
                <c:pt idx="42">
                  <c:v>14126.720391999999</c:v>
                </c:pt>
                <c:pt idx="43">
                  <c:v>13801.241529000001</c:v>
                </c:pt>
                <c:pt idx="44">
                  <c:v>13240.232317</c:v>
                </c:pt>
                <c:pt idx="45">
                  <c:v>14795.470845</c:v>
                </c:pt>
                <c:pt idx="46">
                  <c:v>15821.681259000001</c:v>
                </c:pt>
                <c:pt idx="47">
                  <c:v>14830.443176000001</c:v>
                </c:pt>
                <c:pt idx="48">
                  <c:v>13915.231888</c:v>
                </c:pt>
                <c:pt idx="49">
                  <c:v>14950.446427999999</c:v>
                </c:pt>
                <c:pt idx="50">
                  <c:v>16964.063262</c:v>
                </c:pt>
              </c:numCache>
            </c:numRef>
          </c:val>
          <c:extLst>
            <c:ext xmlns:c16="http://schemas.microsoft.com/office/drawing/2014/chart" uri="{C3380CC4-5D6E-409C-BE32-E72D297353CC}">
              <c16:uniqueId val="{00000001-4C6B-4FBC-934F-C114531DB6F8}"/>
            </c:ext>
          </c:extLst>
        </c:ser>
        <c:ser>
          <c:idx val="2"/>
          <c:order val="2"/>
          <c:tx>
            <c:strRef>
              <c:f>'9.3abcd'!$E$3</c:f>
              <c:strCache>
                <c:ptCount val="1"/>
                <c:pt idx="0">
                  <c:v>Petrol &lt;=170 g/km</c:v>
                </c:pt>
              </c:strCache>
            </c:strRef>
          </c:tx>
          <c:spPr>
            <a:solidFill>
              <a:srgbClr val="0093D3"/>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'9.3abcd'!$E$4:$E$54</c:f>
              <c:numCache>
                <c:formatCode>0.0</c:formatCode>
                <c:ptCount val="51"/>
                <c:pt idx="0">
                  <c:v>4231.5486031</c:v>
                </c:pt>
                <c:pt idx="1">
                  <c:v>5010.7248163000004</c:v>
                </c:pt>
                <c:pt idx="2">
                  <c:v>5303.7819503000001</c:v>
                </c:pt>
                <c:pt idx="3">
                  <c:v>5124.9974592999997</c:v>
                </c:pt>
                <c:pt idx="4">
                  <c:v>5201.8950385999997</c:v>
                </c:pt>
                <c:pt idx="5">
                  <c:v>5166.1530853000004</c:v>
                </c:pt>
                <c:pt idx="6">
                  <c:v>4951.7825418000002</c:v>
                </c:pt>
                <c:pt idx="7">
                  <c:v>4365.1613122999997</c:v>
                </c:pt>
                <c:pt idx="8">
                  <c:v>4853.3230986999997</c:v>
                </c:pt>
                <c:pt idx="9">
                  <c:v>5822.2719051000004</c:v>
                </c:pt>
                <c:pt idx="10">
                  <c:v>6436.5557521999999</c:v>
                </c:pt>
                <c:pt idx="11">
                  <c:v>5739.6107044999999</c:v>
                </c:pt>
                <c:pt idx="12">
                  <c:v>5271.674446</c:v>
                </c:pt>
                <c:pt idx="13">
                  <c:v>4796.9344922</c:v>
                </c:pt>
                <c:pt idx="14">
                  <c:v>5631.6812331000001</c:v>
                </c:pt>
                <c:pt idx="15">
                  <c:v>4329.3213378999999</c:v>
                </c:pt>
                <c:pt idx="16">
                  <c:v>4591.0255116999997</c:v>
                </c:pt>
                <c:pt idx="17">
                  <c:v>5772.7917256999999</c:v>
                </c:pt>
                <c:pt idx="18">
                  <c:v>6853.5758575999998</c:v>
                </c:pt>
                <c:pt idx="19">
                  <c:v>6646.4622020999996</c:v>
                </c:pt>
                <c:pt idx="20">
                  <c:v>5945.6719804000004</c:v>
                </c:pt>
                <c:pt idx="21">
                  <c:v>6270.2415874999997</c:v>
                </c:pt>
                <c:pt idx="22">
                  <c:v>7215.9300245000004</c:v>
                </c:pt>
                <c:pt idx="23">
                  <c:v>6405.8384761999996</c:v>
                </c:pt>
                <c:pt idx="24">
                  <c:v>5637.5871502999998</c:v>
                </c:pt>
                <c:pt idx="25">
                  <c:v>5475.8239967</c:v>
                </c:pt>
                <c:pt idx="26">
                  <c:v>6177.1760922000003</c:v>
                </c:pt>
                <c:pt idx="27">
                  <c:v>6538.2991695000001</c:v>
                </c:pt>
                <c:pt idx="28">
                  <c:v>5980.5053114000002</c:v>
                </c:pt>
                <c:pt idx="29">
                  <c:v>5971.7131089000004</c:v>
                </c:pt>
                <c:pt idx="30">
                  <c:v>6524.0109851999996</c:v>
                </c:pt>
                <c:pt idx="31">
                  <c:v>6403.5117688999999</c:v>
                </c:pt>
                <c:pt idx="32">
                  <c:v>6217.9065401999997</c:v>
                </c:pt>
                <c:pt idx="33">
                  <c:v>6640.0316161999999</c:v>
                </c:pt>
                <c:pt idx="34">
                  <c:v>6772.2945840000002</c:v>
                </c:pt>
                <c:pt idx="35">
                  <c:v>7398.2114830999999</c:v>
                </c:pt>
                <c:pt idx="36">
                  <c:v>7310.2793516000002</c:v>
                </c:pt>
                <c:pt idx="37">
                  <c:v>7908.4041329000001</c:v>
                </c:pt>
                <c:pt idx="38">
                  <c:v>8300.0595983000003</c:v>
                </c:pt>
                <c:pt idx="39">
                  <c:v>7825.6221862000002</c:v>
                </c:pt>
                <c:pt idx="40">
                  <c:v>7996.7972937000004</c:v>
                </c:pt>
                <c:pt idx="41">
                  <c:v>8998.3571580999997</c:v>
                </c:pt>
                <c:pt idx="42">
                  <c:v>8944.8946448999995</c:v>
                </c:pt>
                <c:pt idx="43">
                  <c:v>9193.0599535000001</c:v>
                </c:pt>
                <c:pt idx="44">
                  <c:v>8911.9039866000003</c:v>
                </c:pt>
                <c:pt idx="45">
                  <c:v>9924.3654599000001</c:v>
                </c:pt>
                <c:pt idx="46">
                  <c:v>9974.9339285000005</c:v>
                </c:pt>
                <c:pt idx="47">
                  <c:v>9810.3376344000008</c:v>
                </c:pt>
                <c:pt idx="48">
                  <c:v>9200.1491335999999</c:v>
                </c:pt>
                <c:pt idx="49">
                  <c:v>10079.780247000001</c:v>
                </c:pt>
                <c:pt idx="50">
                  <c:v>10289.717490000001</c:v>
                </c:pt>
              </c:numCache>
            </c:numRef>
          </c:val>
          <c:extLst>
            <c:ext xmlns:c16="http://schemas.microsoft.com/office/drawing/2014/chart" uri="{C3380CC4-5D6E-409C-BE32-E72D297353CC}">
              <c16:uniqueId val="{00000002-4C6B-4FBC-934F-C114531DB6F8}"/>
            </c:ext>
          </c:extLst>
        </c:ser>
        <c:ser>
          <c:idx val="3"/>
          <c:order val="3"/>
          <c:tx>
            <c:strRef>
              <c:f>'9.3abcd'!$F$3</c:f>
              <c:strCache>
                <c:ptCount val="1"/>
                <c:pt idx="0">
                  <c:v>Petrol &lt;=200 g/km</c:v>
                </c:pt>
              </c:strCache>
            </c:strRef>
          </c:tx>
          <c:spPr>
            <a:solidFill>
              <a:srgbClr val="B3D14C"/>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'9.3abcd'!$F$4:$F$54</c:f>
              <c:numCache>
                <c:formatCode>0.0</c:formatCode>
                <c:ptCount val="51"/>
                <c:pt idx="0">
                  <c:v>11485.656863</c:v>
                </c:pt>
                <c:pt idx="1">
                  <c:v>13062.103843999999</c:v>
                </c:pt>
                <c:pt idx="2">
                  <c:v>13138.143629</c:v>
                </c:pt>
                <c:pt idx="3">
                  <c:v>11823.377624999999</c:v>
                </c:pt>
                <c:pt idx="4">
                  <c:v>10886.679166</c:v>
                </c:pt>
                <c:pt idx="5">
                  <c:v>10714.280779000001</c:v>
                </c:pt>
                <c:pt idx="6">
                  <c:v>10614.316398999999</c:v>
                </c:pt>
                <c:pt idx="7">
                  <c:v>10733.523515000001</c:v>
                </c:pt>
                <c:pt idx="8">
                  <c:v>8892.6736330999993</c:v>
                </c:pt>
                <c:pt idx="9">
                  <c:v>9666.8323522999999</c:v>
                </c:pt>
                <c:pt idx="10">
                  <c:v>9668.8815393999994</c:v>
                </c:pt>
                <c:pt idx="11">
                  <c:v>9350.6093906999995</c:v>
                </c:pt>
                <c:pt idx="12">
                  <c:v>8079.5853997000004</c:v>
                </c:pt>
                <c:pt idx="13">
                  <c:v>8248.4444657000004</c:v>
                </c:pt>
                <c:pt idx="14">
                  <c:v>7413.8675733999999</c:v>
                </c:pt>
                <c:pt idx="15">
                  <c:v>5866.1937077000002</c:v>
                </c:pt>
                <c:pt idx="16">
                  <c:v>5665.8096372</c:v>
                </c:pt>
                <c:pt idx="17">
                  <c:v>7148.8698709999999</c:v>
                </c:pt>
                <c:pt idx="18">
                  <c:v>8327.8843541000006</c:v>
                </c:pt>
                <c:pt idx="19">
                  <c:v>9244.8791356000002</c:v>
                </c:pt>
                <c:pt idx="20">
                  <c:v>8936.2145913999993</c:v>
                </c:pt>
                <c:pt idx="21">
                  <c:v>10040.334081000001</c:v>
                </c:pt>
                <c:pt idx="22">
                  <c:v>9640.8849625000003</c:v>
                </c:pt>
                <c:pt idx="23">
                  <c:v>9539.0869786999992</c:v>
                </c:pt>
                <c:pt idx="24">
                  <c:v>7830.0956976999996</c:v>
                </c:pt>
                <c:pt idx="25">
                  <c:v>8230.9711592999993</c:v>
                </c:pt>
                <c:pt idx="26">
                  <c:v>8389.8085143000008</c:v>
                </c:pt>
                <c:pt idx="27">
                  <c:v>8509.2613041999994</c:v>
                </c:pt>
                <c:pt idx="28">
                  <c:v>7497.3314993000004</c:v>
                </c:pt>
                <c:pt idx="29">
                  <c:v>8238.5204376999991</c:v>
                </c:pt>
                <c:pt idx="30">
                  <c:v>8121.3802894</c:v>
                </c:pt>
                <c:pt idx="31">
                  <c:v>8812.6410999</c:v>
                </c:pt>
                <c:pt idx="32">
                  <c:v>9443.4365194999991</c:v>
                </c:pt>
                <c:pt idx="33">
                  <c:v>10754.648332000001</c:v>
                </c:pt>
                <c:pt idx="34">
                  <c:v>11237.099281999999</c:v>
                </c:pt>
                <c:pt idx="35">
                  <c:v>11353.160975000001</c:v>
                </c:pt>
                <c:pt idx="36">
                  <c:v>12460.889519</c:v>
                </c:pt>
                <c:pt idx="37">
                  <c:v>13343.561911000001</c:v>
                </c:pt>
                <c:pt idx="38">
                  <c:v>13962.264408999999</c:v>
                </c:pt>
                <c:pt idx="39">
                  <c:v>14066.045195000001</c:v>
                </c:pt>
                <c:pt idx="40">
                  <c:v>13498.216053</c:v>
                </c:pt>
                <c:pt idx="41">
                  <c:v>14121.354871</c:v>
                </c:pt>
                <c:pt idx="42">
                  <c:v>13398.7806</c:v>
                </c:pt>
                <c:pt idx="43">
                  <c:v>13202.475988</c:v>
                </c:pt>
                <c:pt idx="44">
                  <c:v>13703.002643</c:v>
                </c:pt>
                <c:pt idx="45">
                  <c:v>14640.001514</c:v>
                </c:pt>
                <c:pt idx="46">
                  <c:v>15432.859974999999</c:v>
                </c:pt>
                <c:pt idx="47">
                  <c:v>15242.693057</c:v>
                </c:pt>
                <c:pt idx="48">
                  <c:v>15435.622867</c:v>
                </c:pt>
                <c:pt idx="49">
                  <c:v>15592.457757</c:v>
                </c:pt>
                <c:pt idx="50">
                  <c:v>16027.949198</c:v>
                </c:pt>
              </c:numCache>
            </c:numRef>
          </c:val>
          <c:extLst>
            <c:ext xmlns:c16="http://schemas.microsoft.com/office/drawing/2014/chart" uri="{C3380CC4-5D6E-409C-BE32-E72D297353CC}">
              <c16:uniqueId val="{00000003-4C6B-4FBC-934F-C114531DB6F8}"/>
            </c:ext>
          </c:extLst>
        </c:ser>
        <c:ser>
          <c:idx val="4"/>
          <c:order val="4"/>
          <c:tx>
            <c:strRef>
              <c:f>'9.3abcd'!$G$3</c:f>
              <c:strCache>
                <c:ptCount val="1"/>
                <c:pt idx="0">
                  <c:v>Petrol &lt;=220 g/km</c:v>
                </c:pt>
              </c:strCache>
            </c:strRef>
          </c:tx>
          <c:spPr>
            <a:solidFill>
              <a:srgbClr val="6FB976"/>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'9.3abcd'!$G$4:$G$54</c:f>
              <c:numCache>
                <c:formatCode>0.0</c:formatCode>
                <c:ptCount val="51"/>
                <c:pt idx="0">
                  <c:v>13840.447645</c:v>
                </c:pt>
                <c:pt idx="1">
                  <c:v>13573.059375000001</c:v>
                </c:pt>
                <c:pt idx="2">
                  <c:v>12065.308660000001</c:v>
                </c:pt>
                <c:pt idx="3">
                  <c:v>11873.546736</c:v>
                </c:pt>
                <c:pt idx="4">
                  <c:v>10338.846491</c:v>
                </c:pt>
                <c:pt idx="5">
                  <c:v>10363.154775999999</c:v>
                </c:pt>
                <c:pt idx="6">
                  <c:v>10028.232685999999</c:v>
                </c:pt>
                <c:pt idx="7">
                  <c:v>10249.140461999999</c:v>
                </c:pt>
                <c:pt idx="8">
                  <c:v>10584.991166</c:v>
                </c:pt>
                <c:pt idx="9">
                  <c:v>10968.695376</c:v>
                </c:pt>
                <c:pt idx="10">
                  <c:v>10050.655989000001</c:v>
                </c:pt>
                <c:pt idx="11">
                  <c:v>9465.0444972999994</c:v>
                </c:pt>
                <c:pt idx="12">
                  <c:v>8313.2179183000007</c:v>
                </c:pt>
                <c:pt idx="13">
                  <c:v>7549.0427971999998</c:v>
                </c:pt>
                <c:pt idx="14">
                  <c:v>6649.6017347999996</c:v>
                </c:pt>
                <c:pt idx="15">
                  <c:v>5389.1045598999999</c:v>
                </c:pt>
                <c:pt idx="16">
                  <c:v>4340.4306311999999</c:v>
                </c:pt>
                <c:pt idx="17">
                  <c:v>4847.6570771999995</c:v>
                </c:pt>
                <c:pt idx="18">
                  <c:v>4629.0811095999998</c:v>
                </c:pt>
                <c:pt idx="19">
                  <c:v>5195.1289301999996</c:v>
                </c:pt>
                <c:pt idx="20">
                  <c:v>5552.9178576000004</c:v>
                </c:pt>
                <c:pt idx="21">
                  <c:v>6162.0789308000003</c:v>
                </c:pt>
                <c:pt idx="22">
                  <c:v>5670.7858465999998</c:v>
                </c:pt>
                <c:pt idx="23">
                  <c:v>5277.6038415000003</c:v>
                </c:pt>
                <c:pt idx="24">
                  <c:v>5350.0063606000003</c:v>
                </c:pt>
                <c:pt idx="25">
                  <c:v>5660.6363078000004</c:v>
                </c:pt>
                <c:pt idx="26">
                  <c:v>5434.5248134000003</c:v>
                </c:pt>
                <c:pt idx="27">
                  <c:v>4830.7806268000004</c:v>
                </c:pt>
                <c:pt idx="28">
                  <c:v>4386.7030966000002</c:v>
                </c:pt>
                <c:pt idx="29">
                  <c:v>4529.0826514999999</c:v>
                </c:pt>
                <c:pt idx="30">
                  <c:v>4599.5054348000003</c:v>
                </c:pt>
                <c:pt idx="31">
                  <c:v>4144.8675763000001</c:v>
                </c:pt>
                <c:pt idx="32">
                  <c:v>4745.3449516999999</c:v>
                </c:pt>
                <c:pt idx="33">
                  <c:v>5343.6027286999997</c:v>
                </c:pt>
                <c:pt idx="34">
                  <c:v>5858.7351282999998</c:v>
                </c:pt>
                <c:pt idx="35">
                  <c:v>5155.7727886000002</c:v>
                </c:pt>
                <c:pt idx="36">
                  <c:v>5323.8184770999997</c:v>
                </c:pt>
                <c:pt idx="37">
                  <c:v>6061.1078244</c:v>
                </c:pt>
                <c:pt idx="38">
                  <c:v>6143.1829275999999</c:v>
                </c:pt>
                <c:pt idx="39">
                  <c:v>6360.4370366000003</c:v>
                </c:pt>
                <c:pt idx="40">
                  <c:v>6455.4733233999996</c:v>
                </c:pt>
                <c:pt idx="41">
                  <c:v>6776.2373223000004</c:v>
                </c:pt>
                <c:pt idx="42">
                  <c:v>6384.1743561000003</c:v>
                </c:pt>
                <c:pt idx="43">
                  <c:v>5993.6898014999997</c:v>
                </c:pt>
                <c:pt idx="44">
                  <c:v>5881.8538292000003</c:v>
                </c:pt>
                <c:pt idx="45">
                  <c:v>6118.5148488000004</c:v>
                </c:pt>
                <c:pt idx="46">
                  <c:v>6112.2003670000004</c:v>
                </c:pt>
                <c:pt idx="47">
                  <c:v>6661.8370576999996</c:v>
                </c:pt>
                <c:pt idx="48">
                  <c:v>7203.1240146</c:v>
                </c:pt>
                <c:pt idx="49">
                  <c:v>7103.1675051000002</c:v>
                </c:pt>
                <c:pt idx="50">
                  <c:v>7681.8935315999997</c:v>
                </c:pt>
              </c:numCache>
            </c:numRef>
          </c:val>
          <c:extLst>
            <c:ext xmlns:c16="http://schemas.microsoft.com/office/drawing/2014/chart" uri="{C3380CC4-5D6E-409C-BE32-E72D297353CC}">
              <c16:uniqueId val="{00000004-4C6B-4FBC-934F-C114531DB6F8}"/>
            </c:ext>
          </c:extLst>
        </c:ser>
        <c:ser>
          <c:idx val="5"/>
          <c:order val="5"/>
          <c:tx>
            <c:strRef>
              <c:f>'9.3abcd'!$H$3</c:f>
              <c:strCache>
                <c:ptCount val="1"/>
                <c:pt idx="0">
                  <c:v>Petrol &lt;=250 g/km</c:v>
                </c:pt>
              </c:strCache>
            </c:strRef>
          </c:tx>
          <c:spPr>
            <a:solidFill>
              <a:srgbClr val="66B134"/>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'9.3abcd'!$H$4:$H$54</c:f>
              <c:numCache>
                <c:formatCode>0.0</c:formatCode>
                <c:ptCount val="51"/>
                <c:pt idx="0">
                  <c:v>6718.1319292999997</c:v>
                </c:pt>
                <c:pt idx="1">
                  <c:v>6214.5618459999996</c:v>
                </c:pt>
                <c:pt idx="2">
                  <c:v>6039.1737649999995</c:v>
                </c:pt>
                <c:pt idx="3">
                  <c:v>6112.9011718000002</c:v>
                </c:pt>
                <c:pt idx="4">
                  <c:v>5865.3100519</c:v>
                </c:pt>
                <c:pt idx="5">
                  <c:v>5530.8827166999999</c:v>
                </c:pt>
                <c:pt idx="6">
                  <c:v>6487.6489816000003</c:v>
                </c:pt>
                <c:pt idx="7">
                  <c:v>6737.8006326000004</c:v>
                </c:pt>
                <c:pt idx="8">
                  <c:v>7053.7381719000005</c:v>
                </c:pt>
                <c:pt idx="9">
                  <c:v>7610.1540397999997</c:v>
                </c:pt>
                <c:pt idx="10">
                  <c:v>7039.6482882999999</c:v>
                </c:pt>
                <c:pt idx="11">
                  <c:v>6371.5536576000004</c:v>
                </c:pt>
                <c:pt idx="12">
                  <c:v>5542.4851342000002</c:v>
                </c:pt>
                <c:pt idx="13">
                  <c:v>5444.4605233000002</c:v>
                </c:pt>
                <c:pt idx="14">
                  <c:v>5728.7569807999998</c:v>
                </c:pt>
                <c:pt idx="15">
                  <c:v>4230.4957108999997</c:v>
                </c:pt>
                <c:pt idx="16">
                  <c:v>3702.2523718000002</c:v>
                </c:pt>
                <c:pt idx="17">
                  <c:v>4375.8560909999997</c:v>
                </c:pt>
                <c:pt idx="18">
                  <c:v>4827.7394879000003</c:v>
                </c:pt>
                <c:pt idx="19">
                  <c:v>4655.9786854000004</c:v>
                </c:pt>
                <c:pt idx="20">
                  <c:v>5100.5369041000004</c:v>
                </c:pt>
                <c:pt idx="21">
                  <c:v>5008.5394612</c:v>
                </c:pt>
                <c:pt idx="22">
                  <c:v>5710.1275144000001</c:v>
                </c:pt>
                <c:pt idx="23">
                  <c:v>4732.1690632999998</c:v>
                </c:pt>
                <c:pt idx="24">
                  <c:v>4009.1104599999999</c:v>
                </c:pt>
                <c:pt idx="25">
                  <c:v>4599.7393756000001</c:v>
                </c:pt>
                <c:pt idx="26">
                  <c:v>4802.5253683999999</c:v>
                </c:pt>
                <c:pt idx="27">
                  <c:v>3844.9946728</c:v>
                </c:pt>
                <c:pt idx="28">
                  <c:v>3392.3191336</c:v>
                </c:pt>
                <c:pt idx="29">
                  <c:v>3601.1715177999999</c:v>
                </c:pt>
                <c:pt idx="30">
                  <c:v>3729.4195298</c:v>
                </c:pt>
                <c:pt idx="31">
                  <c:v>3659.5078299000002</c:v>
                </c:pt>
                <c:pt idx="32">
                  <c:v>3338.1838028000002</c:v>
                </c:pt>
                <c:pt idx="33">
                  <c:v>3432.4546999999998</c:v>
                </c:pt>
                <c:pt idx="34">
                  <c:v>3876.3715603000001</c:v>
                </c:pt>
                <c:pt idx="35">
                  <c:v>4310.4897907000004</c:v>
                </c:pt>
                <c:pt idx="36">
                  <c:v>4809.7088487999999</c:v>
                </c:pt>
                <c:pt idx="37">
                  <c:v>4997.676461</c:v>
                </c:pt>
                <c:pt idx="38">
                  <c:v>4945.5669727000004</c:v>
                </c:pt>
                <c:pt idx="39">
                  <c:v>4578.0094822000001</c:v>
                </c:pt>
                <c:pt idx="40">
                  <c:v>4911.5958076999996</c:v>
                </c:pt>
                <c:pt idx="41">
                  <c:v>4958.6861508000002</c:v>
                </c:pt>
                <c:pt idx="42">
                  <c:v>5156.3102147</c:v>
                </c:pt>
                <c:pt idx="43">
                  <c:v>4361.8759320999998</c:v>
                </c:pt>
                <c:pt idx="44">
                  <c:v>4916.3670914000004</c:v>
                </c:pt>
                <c:pt idx="45">
                  <c:v>5034.3288980999996</c:v>
                </c:pt>
                <c:pt idx="46">
                  <c:v>5355.0717710999998</c:v>
                </c:pt>
                <c:pt idx="47">
                  <c:v>4953.8593128000002</c:v>
                </c:pt>
                <c:pt idx="48">
                  <c:v>4452.2930847999996</c:v>
                </c:pt>
                <c:pt idx="49">
                  <c:v>4692.5494177999999</c:v>
                </c:pt>
                <c:pt idx="50">
                  <c:v>4666.3576732000001</c:v>
                </c:pt>
              </c:numCache>
            </c:numRef>
          </c:val>
          <c:extLst>
            <c:ext xmlns:c16="http://schemas.microsoft.com/office/drawing/2014/chart" uri="{C3380CC4-5D6E-409C-BE32-E72D297353CC}">
              <c16:uniqueId val="{00000005-4C6B-4FBC-934F-C114531DB6F8}"/>
            </c:ext>
          </c:extLst>
        </c:ser>
        <c:ser>
          <c:idx val="6"/>
          <c:order val="6"/>
          <c:tx>
            <c:strRef>
              <c:f>'9.3abcd'!$I$3</c:f>
              <c:strCache>
                <c:ptCount val="1"/>
                <c:pt idx="0">
                  <c:v>Petrol &gt;250 g/km</c:v>
                </c:pt>
              </c:strCache>
            </c:strRef>
          </c:tx>
          <c:spPr>
            <a:solidFill>
              <a:srgbClr val="339966"/>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'9.3abcd'!$I$4:$I$54</c:f>
              <c:numCache>
                <c:formatCode>0.0</c:formatCode>
                <c:ptCount val="51"/>
                <c:pt idx="0">
                  <c:v>9401.4065637999993</c:v>
                </c:pt>
                <c:pt idx="1">
                  <c:v>9276.3305242999995</c:v>
                </c:pt>
                <c:pt idx="2">
                  <c:v>8763.3964739000003</c:v>
                </c:pt>
                <c:pt idx="3">
                  <c:v>8822.5948203999997</c:v>
                </c:pt>
                <c:pt idx="4">
                  <c:v>6843.8863898999998</c:v>
                </c:pt>
                <c:pt idx="5">
                  <c:v>7653.2582123000002</c:v>
                </c:pt>
                <c:pt idx="6">
                  <c:v>7195.8764107999996</c:v>
                </c:pt>
                <c:pt idx="7">
                  <c:v>7287.7743379000003</c:v>
                </c:pt>
                <c:pt idx="8">
                  <c:v>7794.2116714000003</c:v>
                </c:pt>
                <c:pt idx="9">
                  <c:v>8513.6812155999996</c:v>
                </c:pt>
                <c:pt idx="10">
                  <c:v>8083.6156811000001</c:v>
                </c:pt>
                <c:pt idx="11">
                  <c:v>7408.5067779000001</c:v>
                </c:pt>
                <c:pt idx="12">
                  <c:v>5879.4374515999998</c:v>
                </c:pt>
                <c:pt idx="13">
                  <c:v>5532.1497810999999</c:v>
                </c:pt>
                <c:pt idx="14">
                  <c:v>5182.9945312</c:v>
                </c:pt>
                <c:pt idx="15">
                  <c:v>3852.7293018</c:v>
                </c:pt>
                <c:pt idx="16">
                  <c:v>2942.5388570999999</c:v>
                </c:pt>
                <c:pt idx="17">
                  <c:v>3363.1524407000002</c:v>
                </c:pt>
                <c:pt idx="18">
                  <c:v>3294.2244605999999</c:v>
                </c:pt>
                <c:pt idx="19">
                  <c:v>3507.4560630999999</c:v>
                </c:pt>
                <c:pt idx="20">
                  <c:v>3811.7708613999998</c:v>
                </c:pt>
                <c:pt idx="21">
                  <c:v>3659.2857358000001</c:v>
                </c:pt>
                <c:pt idx="22">
                  <c:v>4024.0432492999998</c:v>
                </c:pt>
                <c:pt idx="23">
                  <c:v>3724.5998073000001</c:v>
                </c:pt>
                <c:pt idx="24">
                  <c:v>3363.0902209000001</c:v>
                </c:pt>
                <c:pt idx="25">
                  <c:v>3801.8910903999999</c:v>
                </c:pt>
                <c:pt idx="26">
                  <c:v>3794.1289152999998</c:v>
                </c:pt>
                <c:pt idx="27">
                  <c:v>3284.3365328999998</c:v>
                </c:pt>
                <c:pt idx="28">
                  <c:v>3072.5670925999998</c:v>
                </c:pt>
                <c:pt idx="29">
                  <c:v>2516.0372867999999</c:v>
                </c:pt>
                <c:pt idx="30">
                  <c:v>2662.6958064</c:v>
                </c:pt>
                <c:pt idx="31">
                  <c:v>2574.9981376999999</c:v>
                </c:pt>
                <c:pt idx="32">
                  <c:v>2922.3884478999998</c:v>
                </c:pt>
                <c:pt idx="33">
                  <c:v>3063.9637963999999</c:v>
                </c:pt>
                <c:pt idx="34">
                  <c:v>3503.3369997</c:v>
                </c:pt>
                <c:pt idx="35">
                  <c:v>3716.5511514</c:v>
                </c:pt>
                <c:pt idx="36">
                  <c:v>3755.3768214000002</c:v>
                </c:pt>
                <c:pt idx="37">
                  <c:v>4280.8603845999996</c:v>
                </c:pt>
                <c:pt idx="38">
                  <c:v>4262.1115169000004</c:v>
                </c:pt>
                <c:pt idx="39">
                  <c:v>4405.5948385000002</c:v>
                </c:pt>
                <c:pt idx="40">
                  <c:v>4400.2408611999999</c:v>
                </c:pt>
                <c:pt idx="41">
                  <c:v>4486.5398298</c:v>
                </c:pt>
                <c:pt idx="42">
                  <c:v>4339.0245220999996</c:v>
                </c:pt>
                <c:pt idx="43">
                  <c:v>4995.2685074000001</c:v>
                </c:pt>
                <c:pt idx="44">
                  <c:v>4998.1682897000001</c:v>
                </c:pt>
                <c:pt idx="45">
                  <c:v>5236.1726656000001</c:v>
                </c:pt>
                <c:pt idx="46">
                  <c:v>4889.4984358000002</c:v>
                </c:pt>
                <c:pt idx="47">
                  <c:v>4906.7069295000001</c:v>
                </c:pt>
                <c:pt idx="48">
                  <c:v>4859.9038026999997</c:v>
                </c:pt>
                <c:pt idx="49">
                  <c:v>5023.8992164000001</c:v>
                </c:pt>
                <c:pt idx="50">
                  <c:v>4872.1307763000004</c:v>
                </c:pt>
              </c:numCache>
            </c:numRef>
          </c:val>
          <c:extLst>
            <c:ext xmlns:c16="http://schemas.microsoft.com/office/drawing/2014/chart" uri="{C3380CC4-5D6E-409C-BE32-E72D297353CC}">
              <c16:uniqueId val="{00000006-4C6B-4FBC-934F-C114531DB6F8}"/>
            </c:ext>
          </c:extLst>
        </c:ser>
        <c:ser>
          <c:idx val="7"/>
          <c:order val="7"/>
          <c:tx>
            <c:strRef>
              <c:f>'9.3abcd'!$J$3</c:f>
              <c:strCache>
                <c:ptCount val="1"/>
                <c:pt idx="0">
                  <c:v>New no value</c:v>
                </c:pt>
              </c:strCache>
            </c:strRef>
          </c:tx>
          <c:spPr>
            <a:solidFill>
              <a:srgbClr val="000000"/>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'9.3abcd'!$J$4:$J$54</c:f>
              <c:numCache>
                <c:formatCode>General</c:formatCode>
                <c:ptCount val="51"/>
                <c:pt idx="0">
                  <c:v>2308</c:v>
                </c:pt>
                <c:pt idx="1">
                  <c:v>1000</c:v>
                </c:pt>
                <c:pt idx="2">
                  <c:v>446</c:v>
                </c:pt>
                <c:pt idx="3">
                  <c:v>299</c:v>
                </c:pt>
                <c:pt idx="4">
                  <c:v>171</c:v>
                </c:pt>
                <c:pt idx="5">
                  <c:v>106</c:v>
                </c:pt>
                <c:pt idx="6">
                  <c:v>91</c:v>
                </c:pt>
                <c:pt idx="7">
                  <c:v>87</c:v>
                </c:pt>
                <c:pt idx="8">
                  <c:v>76</c:v>
                </c:pt>
                <c:pt idx="9">
                  <c:v>73</c:v>
                </c:pt>
                <c:pt idx="10">
                  <c:v>91</c:v>
                </c:pt>
                <c:pt idx="11">
                  <c:v>64</c:v>
                </c:pt>
                <c:pt idx="12">
                  <c:v>55</c:v>
                </c:pt>
                <c:pt idx="13">
                  <c:v>60</c:v>
                </c:pt>
                <c:pt idx="14">
                  <c:v>86</c:v>
                </c:pt>
                <c:pt idx="15">
                  <c:v>61</c:v>
                </c:pt>
                <c:pt idx="16">
                  <c:v>57</c:v>
                </c:pt>
                <c:pt idx="17">
                  <c:v>105</c:v>
                </c:pt>
                <c:pt idx="18">
                  <c:v>91</c:v>
                </c:pt>
                <c:pt idx="19">
                  <c:v>82</c:v>
                </c:pt>
                <c:pt idx="20">
                  <c:v>55</c:v>
                </c:pt>
                <c:pt idx="21">
                  <c:v>86</c:v>
                </c:pt>
                <c:pt idx="22">
                  <c:v>86</c:v>
                </c:pt>
                <c:pt idx="23">
                  <c:v>115</c:v>
                </c:pt>
                <c:pt idx="24">
                  <c:v>70</c:v>
                </c:pt>
                <c:pt idx="25">
                  <c:v>57</c:v>
                </c:pt>
                <c:pt idx="26">
                  <c:v>85</c:v>
                </c:pt>
                <c:pt idx="27">
                  <c:v>67</c:v>
                </c:pt>
                <c:pt idx="28">
                  <c:v>49</c:v>
                </c:pt>
                <c:pt idx="29">
                  <c:v>58</c:v>
                </c:pt>
                <c:pt idx="30">
                  <c:v>74</c:v>
                </c:pt>
                <c:pt idx="31">
                  <c:v>65</c:v>
                </c:pt>
                <c:pt idx="32">
                  <c:v>49</c:v>
                </c:pt>
                <c:pt idx="33">
                  <c:v>28</c:v>
                </c:pt>
                <c:pt idx="34">
                  <c:v>63</c:v>
                </c:pt>
                <c:pt idx="35">
                  <c:v>89</c:v>
                </c:pt>
                <c:pt idx="36">
                  <c:v>135</c:v>
                </c:pt>
                <c:pt idx="37">
                  <c:v>100</c:v>
                </c:pt>
                <c:pt idx="38">
                  <c:v>137</c:v>
                </c:pt>
                <c:pt idx="39">
                  <c:v>166</c:v>
                </c:pt>
                <c:pt idx="40">
                  <c:v>124</c:v>
                </c:pt>
                <c:pt idx="41">
                  <c:v>135</c:v>
                </c:pt>
                <c:pt idx="42">
                  <c:v>121</c:v>
                </c:pt>
                <c:pt idx="43">
                  <c:v>140</c:v>
                </c:pt>
                <c:pt idx="44">
                  <c:v>186</c:v>
                </c:pt>
                <c:pt idx="45">
                  <c:v>154</c:v>
                </c:pt>
                <c:pt idx="46">
                  <c:v>170</c:v>
                </c:pt>
                <c:pt idx="47">
                  <c:v>176</c:v>
                </c:pt>
                <c:pt idx="48">
                  <c:v>187</c:v>
                </c:pt>
                <c:pt idx="49">
                  <c:v>185</c:v>
                </c:pt>
                <c:pt idx="50">
                  <c:v>170</c:v>
                </c:pt>
              </c:numCache>
            </c:numRef>
          </c:val>
          <c:extLst>
            <c:ext xmlns:c16="http://schemas.microsoft.com/office/drawing/2014/chart" uri="{C3380CC4-5D6E-409C-BE32-E72D297353CC}">
              <c16:uniqueId val="{00000007-4C6B-4FBC-934F-C114531DB6F8}"/>
            </c:ext>
          </c:extLst>
        </c:ser>
        <c:dLbls>
          <c:showLegendKey val="0"/>
          <c:showVal val="0"/>
          <c:showCatName val="0"/>
          <c:showSerName val="0"/>
          <c:showPercent val="0"/>
          <c:showBubbleSize val="0"/>
        </c:dLbls>
        <c:axId val="169169664"/>
        <c:axId val="169171584"/>
      </c:areaChart>
      <c:catAx>
        <c:axId val="16916966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27369500000000002"/>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171584"/>
        <c:crosses val="autoZero"/>
        <c:auto val="1"/>
        <c:lblAlgn val="ctr"/>
        <c:lblOffset val="100"/>
        <c:tickLblSkip val="8"/>
        <c:tickMarkSkip val="4"/>
        <c:noMultiLvlLbl val="0"/>
      </c:catAx>
      <c:valAx>
        <c:axId val="169171584"/>
        <c:scaling>
          <c:orientation val="minMax"/>
        </c:scaling>
        <c:delete val="0"/>
        <c:axPos val="l"/>
        <c:majorGridlines>
          <c:spPr>
            <a:ln w="12700">
              <a:solidFill>
                <a:srgbClr val="FFFFFF"/>
              </a:solidFill>
              <a:prstDash val="sysDash"/>
            </a:ln>
          </c:spPr>
        </c:majorGridlines>
        <c:numFmt formatCode="0%"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169664"/>
        <c:crosses val="autoZero"/>
        <c:crossBetween val="midCat"/>
      </c:valAx>
      <c:spPr>
        <a:solidFill>
          <a:srgbClr val="FFFFFF"/>
        </a:solidFill>
        <a:ln w="25400">
          <a:noFill/>
        </a:ln>
      </c:spPr>
    </c:plotArea>
    <c:legend>
      <c:legendPos val="r"/>
      <c:layout>
        <c:manualLayout>
          <c:xMode val="edge"/>
          <c:yMode val="edge"/>
          <c:x val="0.75569055555556897"/>
          <c:y val="0.1697324074074108"/>
          <c:w val="0.24430944444444783"/>
          <c:h val="0.6348416666666846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9.3b : New and used light petrol </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20666702994305367"/>
          <c:y val="1.0395064253331971E-2"/>
        </c:manualLayout>
      </c:layout>
      <c:overlay val="0"/>
      <c:spPr>
        <a:noFill/>
        <a:ln w="25400">
          <a:noFill/>
        </a:ln>
      </c:spPr>
    </c:title>
    <c:autoTitleDeleted val="0"/>
    <c:plotArea>
      <c:layout>
        <c:manualLayout>
          <c:layoutTarget val="inner"/>
          <c:xMode val="edge"/>
          <c:yMode val="edge"/>
          <c:x val="0.11615873015873016"/>
          <c:y val="0.14345114345114968"/>
          <c:w val="0.64286111111111865"/>
          <c:h val="0.70617859577368791"/>
        </c:manualLayout>
      </c:layout>
      <c:areaChart>
        <c:grouping val="stacked"/>
        <c:varyColors val="0"/>
        <c:ser>
          <c:idx val="0"/>
          <c:order val="0"/>
          <c:tx>
            <c:strRef>
              <c:f>'9.3abcd'!$C$3</c:f>
              <c:strCache>
                <c:ptCount val="1"/>
                <c:pt idx="0">
                  <c:v>Petrol &lt;=120 g/km</c:v>
                </c:pt>
              </c:strCache>
            </c:strRef>
          </c:tx>
          <c:spPr>
            <a:solidFill>
              <a:srgbClr val="0093D3">
                <a:alpha val="28000"/>
              </a:srgbClr>
            </a:solidFill>
            <a:ln w="25400">
              <a:noFill/>
            </a:ln>
          </c:spPr>
          <c:cat>
            <c:numRef>
              <c:f>'9.3abcd'!$A$4:$A$54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'9.3abcd'!$C$4:$C$54</c:f>
              <c:numCache>
                <c:formatCode>0.0</c:formatCode>
                <c:ptCount val="51"/>
                <c:pt idx="0">
                  <c:v>901.63705976000006</c:v>
                </c:pt>
                <c:pt idx="1">
                  <c:v>1016.88757</c:v>
                </c:pt>
                <c:pt idx="2">
                  <c:v>859.89159228000005</c:v>
                </c:pt>
                <c:pt idx="3">
                  <c:v>1083.1416893999999</c:v>
                </c:pt>
                <c:pt idx="4">
                  <c:v>1289.0028692999999</c:v>
                </c:pt>
                <c:pt idx="5">
                  <c:v>1263.3022724</c:v>
                </c:pt>
                <c:pt idx="6">
                  <c:v>1069.1167685</c:v>
                </c:pt>
                <c:pt idx="7">
                  <c:v>1332.3061545</c:v>
                </c:pt>
                <c:pt idx="8">
                  <c:v>1091.5012501000001</c:v>
                </c:pt>
                <c:pt idx="9">
                  <c:v>1257.1080426999999</c:v>
                </c:pt>
                <c:pt idx="10">
                  <c:v>962.6091639</c:v>
                </c:pt>
                <c:pt idx="11">
                  <c:v>1005.4180713</c:v>
                </c:pt>
                <c:pt idx="12">
                  <c:v>993.78341150999995</c:v>
                </c:pt>
                <c:pt idx="13">
                  <c:v>938.82213318000004</c:v>
                </c:pt>
                <c:pt idx="14">
                  <c:v>638.82449612000005</c:v>
                </c:pt>
                <c:pt idx="15">
                  <c:v>550.48513290999995</c:v>
                </c:pt>
                <c:pt idx="16">
                  <c:v>723.91412523999998</c:v>
                </c:pt>
                <c:pt idx="17">
                  <c:v>814.45651178000003</c:v>
                </c:pt>
                <c:pt idx="18">
                  <c:v>880.68325021999999</c:v>
                </c:pt>
                <c:pt idx="19">
                  <c:v>791.05964645999995</c:v>
                </c:pt>
                <c:pt idx="20">
                  <c:v>711.40668528000003</c:v>
                </c:pt>
                <c:pt idx="21">
                  <c:v>740.62927827999999</c:v>
                </c:pt>
                <c:pt idx="22">
                  <c:v>881.21507269999995</c:v>
                </c:pt>
                <c:pt idx="23">
                  <c:v>977.59987320000005</c:v>
                </c:pt>
                <c:pt idx="24">
                  <c:v>832.71382587999994</c:v>
                </c:pt>
                <c:pt idx="25">
                  <c:v>915.86131255999999</c:v>
                </c:pt>
                <c:pt idx="26">
                  <c:v>857.87772028999996</c:v>
                </c:pt>
                <c:pt idx="27">
                  <c:v>1188.8671151000001</c:v>
                </c:pt>
                <c:pt idx="28">
                  <c:v>1689.4323555000001</c:v>
                </c:pt>
                <c:pt idx="29">
                  <c:v>1611.6555989000001</c:v>
                </c:pt>
                <c:pt idx="30">
                  <c:v>1695.1222376999999</c:v>
                </c:pt>
                <c:pt idx="31">
                  <c:v>2442.8055349000001</c:v>
                </c:pt>
                <c:pt idx="32">
                  <c:v>2722.4894242</c:v>
                </c:pt>
                <c:pt idx="33">
                  <c:v>3262.7085900000002</c:v>
                </c:pt>
                <c:pt idx="34">
                  <c:v>3161.7695530999999</c:v>
                </c:pt>
                <c:pt idx="35">
                  <c:v>3548.1943953999998</c:v>
                </c:pt>
                <c:pt idx="36">
                  <c:v>3318.1714069999998</c:v>
                </c:pt>
                <c:pt idx="37">
                  <c:v>3291.3328520999999</c:v>
                </c:pt>
                <c:pt idx="38">
                  <c:v>4083.3517342999999</c:v>
                </c:pt>
                <c:pt idx="39">
                  <c:v>5217.2486245999999</c:v>
                </c:pt>
                <c:pt idx="40">
                  <c:v>5196.2978950999996</c:v>
                </c:pt>
                <c:pt idx="41">
                  <c:v>5253.3771083000001</c:v>
                </c:pt>
                <c:pt idx="42">
                  <c:v>5028.0952700999997</c:v>
                </c:pt>
                <c:pt idx="43">
                  <c:v>5188.3882887999998</c:v>
                </c:pt>
                <c:pt idx="44">
                  <c:v>5097.4718429000004</c:v>
                </c:pt>
                <c:pt idx="45">
                  <c:v>5617.1457686000003</c:v>
                </c:pt>
                <c:pt idx="46">
                  <c:v>5775.7542639000003</c:v>
                </c:pt>
                <c:pt idx="47">
                  <c:v>6797.1228321999997</c:v>
                </c:pt>
                <c:pt idx="48">
                  <c:v>6238.6752092999996</c:v>
                </c:pt>
                <c:pt idx="49">
                  <c:v>7031.6994289000004</c:v>
                </c:pt>
                <c:pt idx="50">
                  <c:v>7688.8880689999996</c:v>
                </c:pt>
              </c:numCache>
            </c:numRef>
          </c:val>
          <c:extLst>
            <c:ext xmlns:c16="http://schemas.microsoft.com/office/drawing/2014/chart" uri="{C3380CC4-5D6E-409C-BE32-E72D297353CC}">
              <c16:uniqueId val="{00000000-3B41-403E-A7C5-6784F6DFA359}"/>
            </c:ext>
          </c:extLst>
        </c:ser>
        <c:ser>
          <c:idx val="1"/>
          <c:order val="1"/>
          <c:tx>
            <c:strRef>
              <c:f>'9.3abcd'!$D$3</c:f>
              <c:strCache>
                <c:ptCount val="1"/>
                <c:pt idx="0">
                  <c:v>Petrol &lt;=150 g/km</c:v>
                </c:pt>
              </c:strCache>
            </c:strRef>
          </c:tx>
          <c:spPr>
            <a:solidFill>
              <a:srgbClr val="6BB5D9"/>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'9.3abcd'!$D$4:$D$54</c:f>
              <c:numCache>
                <c:formatCode>0.0</c:formatCode>
                <c:ptCount val="51"/>
                <c:pt idx="0">
                  <c:v>4969.1713364999996</c:v>
                </c:pt>
                <c:pt idx="1">
                  <c:v>6249.3320241000001</c:v>
                </c:pt>
                <c:pt idx="2">
                  <c:v>5828.3039292000003</c:v>
                </c:pt>
                <c:pt idx="3">
                  <c:v>5402.4404983000004</c:v>
                </c:pt>
                <c:pt idx="4">
                  <c:v>5616.3799933</c:v>
                </c:pt>
                <c:pt idx="5">
                  <c:v>5425.9681578999998</c:v>
                </c:pt>
                <c:pt idx="6">
                  <c:v>4978.0262120999996</c:v>
                </c:pt>
                <c:pt idx="7">
                  <c:v>5442.2935847999997</c:v>
                </c:pt>
                <c:pt idx="8">
                  <c:v>4935.5610090999999</c:v>
                </c:pt>
                <c:pt idx="9">
                  <c:v>5105.2570685000001</c:v>
                </c:pt>
                <c:pt idx="10">
                  <c:v>4795.0335858999997</c:v>
                </c:pt>
                <c:pt idx="11">
                  <c:v>5446.2569008999999</c:v>
                </c:pt>
                <c:pt idx="12">
                  <c:v>5151.8162387000002</c:v>
                </c:pt>
                <c:pt idx="13">
                  <c:v>4921.1458074000002</c:v>
                </c:pt>
                <c:pt idx="14">
                  <c:v>3909.2734506000002</c:v>
                </c:pt>
                <c:pt idx="15">
                  <c:v>3118.6702488999999</c:v>
                </c:pt>
                <c:pt idx="16">
                  <c:v>3563.0288657999999</c:v>
                </c:pt>
                <c:pt idx="17">
                  <c:v>4143.2162826000003</c:v>
                </c:pt>
                <c:pt idx="18">
                  <c:v>4145.8114800000003</c:v>
                </c:pt>
                <c:pt idx="19">
                  <c:v>4755.0353371000001</c:v>
                </c:pt>
                <c:pt idx="20">
                  <c:v>4539.4811197999998</c:v>
                </c:pt>
                <c:pt idx="21">
                  <c:v>4717.8909252000003</c:v>
                </c:pt>
                <c:pt idx="22">
                  <c:v>4574.0133299999998</c:v>
                </c:pt>
                <c:pt idx="23">
                  <c:v>5190.1019598000003</c:v>
                </c:pt>
                <c:pt idx="24">
                  <c:v>4720.3962847000003</c:v>
                </c:pt>
                <c:pt idx="25">
                  <c:v>5194.0767575999998</c:v>
                </c:pt>
                <c:pt idx="26">
                  <c:v>5896.9585761999997</c:v>
                </c:pt>
                <c:pt idx="27">
                  <c:v>7443.4605787999999</c:v>
                </c:pt>
                <c:pt idx="28">
                  <c:v>8195.1415111000006</c:v>
                </c:pt>
                <c:pt idx="29">
                  <c:v>8892.8193983000001</c:v>
                </c:pt>
                <c:pt idx="30">
                  <c:v>10882.865717000001</c:v>
                </c:pt>
                <c:pt idx="31">
                  <c:v>10466.668052000001</c:v>
                </c:pt>
                <c:pt idx="32">
                  <c:v>10219.250314000001</c:v>
                </c:pt>
                <c:pt idx="33">
                  <c:v>11413.590236</c:v>
                </c:pt>
                <c:pt idx="34">
                  <c:v>12356.392892</c:v>
                </c:pt>
                <c:pt idx="35">
                  <c:v>13079.619416</c:v>
                </c:pt>
                <c:pt idx="36">
                  <c:v>12777.755574999999</c:v>
                </c:pt>
                <c:pt idx="37">
                  <c:v>14662.056434</c:v>
                </c:pt>
                <c:pt idx="38">
                  <c:v>14730.462841</c:v>
                </c:pt>
                <c:pt idx="39">
                  <c:v>13478.042637</c:v>
                </c:pt>
                <c:pt idx="40">
                  <c:v>12510.378766</c:v>
                </c:pt>
                <c:pt idx="41">
                  <c:v>13887.447560000001</c:v>
                </c:pt>
                <c:pt idx="42">
                  <c:v>14126.720391999999</c:v>
                </c:pt>
                <c:pt idx="43">
                  <c:v>13801.241529000001</c:v>
                </c:pt>
                <c:pt idx="44">
                  <c:v>13240.232317</c:v>
                </c:pt>
                <c:pt idx="45">
                  <c:v>14795.470845</c:v>
                </c:pt>
                <c:pt idx="46">
                  <c:v>15821.681259000001</c:v>
                </c:pt>
                <c:pt idx="47">
                  <c:v>14830.443176000001</c:v>
                </c:pt>
                <c:pt idx="48">
                  <c:v>13915.231888</c:v>
                </c:pt>
                <c:pt idx="49">
                  <c:v>14950.446427999999</c:v>
                </c:pt>
                <c:pt idx="50">
                  <c:v>16964.063262</c:v>
                </c:pt>
              </c:numCache>
            </c:numRef>
          </c:val>
          <c:extLst>
            <c:ext xmlns:c16="http://schemas.microsoft.com/office/drawing/2014/chart" uri="{C3380CC4-5D6E-409C-BE32-E72D297353CC}">
              <c16:uniqueId val="{00000001-3B41-403E-A7C5-6784F6DFA359}"/>
            </c:ext>
          </c:extLst>
        </c:ser>
        <c:ser>
          <c:idx val="2"/>
          <c:order val="2"/>
          <c:tx>
            <c:strRef>
              <c:f>'9.3abcd'!$E$3</c:f>
              <c:strCache>
                <c:ptCount val="1"/>
                <c:pt idx="0">
                  <c:v>Petrol &lt;=170 g/km</c:v>
                </c:pt>
              </c:strCache>
            </c:strRef>
          </c:tx>
          <c:spPr>
            <a:solidFill>
              <a:srgbClr val="0093D3"/>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'9.3abcd'!$E$4:$E$54</c:f>
              <c:numCache>
                <c:formatCode>0.0</c:formatCode>
                <c:ptCount val="51"/>
                <c:pt idx="0">
                  <c:v>4231.5486031</c:v>
                </c:pt>
                <c:pt idx="1">
                  <c:v>5010.7248163000004</c:v>
                </c:pt>
                <c:pt idx="2">
                  <c:v>5303.7819503000001</c:v>
                </c:pt>
                <c:pt idx="3">
                  <c:v>5124.9974592999997</c:v>
                </c:pt>
                <c:pt idx="4">
                  <c:v>5201.8950385999997</c:v>
                </c:pt>
                <c:pt idx="5">
                  <c:v>5166.1530853000004</c:v>
                </c:pt>
                <c:pt idx="6">
                  <c:v>4951.7825418000002</c:v>
                </c:pt>
                <c:pt idx="7">
                  <c:v>4365.1613122999997</c:v>
                </c:pt>
                <c:pt idx="8">
                  <c:v>4853.3230986999997</c:v>
                </c:pt>
                <c:pt idx="9">
                  <c:v>5822.2719051000004</c:v>
                </c:pt>
                <c:pt idx="10">
                  <c:v>6436.5557521999999</c:v>
                </c:pt>
                <c:pt idx="11">
                  <c:v>5739.6107044999999</c:v>
                </c:pt>
                <c:pt idx="12">
                  <c:v>5271.674446</c:v>
                </c:pt>
                <c:pt idx="13">
                  <c:v>4796.9344922</c:v>
                </c:pt>
                <c:pt idx="14">
                  <c:v>5631.6812331000001</c:v>
                </c:pt>
                <c:pt idx="15">
                  <c:v>4329.3213378999999</c:v>
                </c:pt>
                <c:pt idx="16">
                  <c:v>4591.0255116999997</c:v>
                </c:pt>
                <c:pt idx="17">
                  <c:v>5772.7917256999999</c:v>
                </c:pt>
                <c:pt idx="18">
                  <c:v>6853.5758575999998</c:v>
                </c:pt>
                <c:pt idx="19">
                  <c:v>6646.4622020999996</c:v>
                </c:pt>
                <c:pt idx="20">
                  <c:v>5945.6719804000004</c:v>
                </c:pt>
                <c:pt idx="21">
                  <c:v>6270.2415874999997</c:v>
                </c:pt>
                <c:pt idx="22">
                  <c:v>7215.9300245000004</c:v>
                </c:pt>
                <c:pt idx="23">
                  <c:v>6405.8384761999996</c:v>
                </c:pt>
                <c:pt idx="24">
                  <c:v>5637.5871502999998</c:v>
                </c:pt>
                <c:pt idx="25">
                  <c:v>5475.8239967</c:v>
                </c:pt>
                <c:pt idx="26">
                  <c:v>6177.1760922000003</c:v>
                </c:pt>
                <c:pt idx="27">
                  <c:v>6538.2991695000001</c:v>
                </c:pt>
                <c:pt idx="28">
                  <c:v>5980.5053114000002</c:v>
                </c:pt>
                <c:pt idx="29">
                  <c:v>5971.7131089000004</c:v>
                </c:pt>
                <c:pt idx="30">
                  <c:v>6524.0109851999996</c:v>
                </c:pt>
                <c:pt idx="31">
                  <c:v>6403.5117688999999</c:v>
                </c:pt>
                <c:pt idx="32">
                  <c:v>6217.9065401999997</c:v>
                </c:pt>
                <c:pt idx="33">
                  <c:v>6640.0316161999999</c:v>
                </c:pt>
                <c:pt idx="34">
                  <c:v>6772.2945840000002</c:v>
                </c:pt>
                <c:pt idx="35">
                  <c:v>7398.2114830999999</c:v>
                </c:pt>
                <c:pt idx="36">
                  <c:v>7310.2793516000002</c:v>
                </c:pt>
                <c:pt idx="37">
                  <c:v>7908.4041329000001</c:v>
                </c:pt>
                <c:pt idx="38">
                  <c:v>8300.0595983000003</c:v>
                </c:pt>
                <c:pt idx="39">
                  <c:v>7825.6221862000002</c:v>
                </c:pt>
                <c:pt idx="40">
                  <c:v>7996.7972937000004</c:v>
                </c:pt>
                <c:pt idx="41">
                  <c:v>8998.3571580999997</c:v>
                </c:pt>
                <c:pt idx="42">
                  <c:v>8944.8946448999995</c:v>
                </c:pt>
                <c:pt idx="43">
                  <c:v>9193.0599535000001</c:v>
                </c:pt>
                <c:pt idx="44">
                  <c:v>8911.9039866000003</c:v>
                </c:pt>
                <c:pt idx="45">
                  <c:v>9924.3654599000001</c:v>
                </c:pt>
                <c:pt idx="46">
                  <c:v>9974.9339285000005</c:v>
                </c:pt>
                <c:pt idx="47">
                  <c:v>9810.3376344000008</c:v>
                </c:pt>
                <c:pt idx="48">
                  <c:v>9200.1491335999999</c:v>
                </c:pt>
                <c:pt idx="49">
                  <c:v>10079.780247000001</c:v>
                </c:pt>
                <c:pt idx="50">
                  <c:v>10289.717490000001</c:v>
                </c:pt>
              </c:numCache>
            </c:numRef>
          </c:val>
          <c:extLst>
            <c:ext xmlns:c16="http://schemas.microsoft.com/office/drawing/2014/chart" uri="{C3380CC4-5D6E-409C-BE32-E72D297353CC}">
              <c16:uniqueId val="{00000002-3B41-403E-A7C5-6784F6DFA359}"/>
            </c:ext>
          </c:extLst>
        </c:ser>
        <c:ser>
          <c:idx val="3"/>
          <c:order val="3"/>
          <c:tx>
            <c:strRef>
              <c:f>'9.3abcd'!$F$3</c:f>
              <c:strCache>
                <c:ptCount val="1"/>
                <c:pt idx="0">
                  <c:v>Petrol &lt;=200 g/km</c:v>
                </c:pt>
              </c:strCache>
            </c:strRef>
          </c:tx>
          <c:spPr>
            <a:solidFill>
              <a:srgbClr val="B3D14C"/>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'9.3abcd'!$F$4:$F$54</c:f>
              <c:numCache>
                <c:formatCode>0.0</c:formatCode>
                <c:ptCount val="51"/>
                <c:pt idx="0">
                  <c:v>11485.656863</c:v>
                </c:pt>
                <c:pt idx="1">
                  <c:v>13062.103843999999</c:v>
                </c:pt>
                <c:pt idx="2">
                  <c:v>13138.143629</c:v>
                </c:pt>
                <c:pt idx="3">
                  <c:v>11823.377624999999</c:v>
                </c:pt>
                <c:pt idx="4">
                  <c:v>10886.679166</c:v>
                </c:pt>
                <c:pt idx="5">
                  <c:v>10714.280779000001</c:v>
                </c:pt>
                <c:pt idx="6">
                  <c:v>10614.316398999999</c:v>
                </c:pt>
                <c:pt idx="7">
                  <c:v>10733.523515000001</c:v>
                </c:pt>
                <c:pt idx="8">
                  <c:v>8892.6736330999993</c:v>
                </c:pt>
                <c:pt idx="9">
                  <c:v>9666.8323522999999</c:v>
                </c:pt>
                <c:pt idx="10">
                  <c:v>9668.8815393999994</c:v>
                </c:pt>
                <c:pt idx="11">
                  <c:v>9350.6093906999995</c:v>
                </c:pt>
                <c:pt idx="12">
                  <c:v>8079.5853997000004</c:v>
                </c:pt>
                <c:pt idx="13">
                  <c:v>8248.4444657000004</c:v>
                </c:pt>
                <c:pt idx="14">
                  <c:v>7413.8675733999999</c:v>
                </c:pt>
                <c:pt idx="15">
                  <c:v>5866.1937077000002</c:v>
                </c:pt>
                <c:pt idx="16">
                  <c:v>5665.8096372</c:v>
                </c:pt>
                <c:pt idx="17">
                  <c:v>7148.8698709999999</c:v>
                </c:pt>
                <c:pt idx="18">
                  <c:v>8327.8843541000006</c:v>
                </c:pt>
                <c:pt idx="19">
                  <c:v>9244.8791356000002</c:v>
                </c:pt>
                <c:pt idx="20">
                  <c:v>8936.2145913999993</c:v>
                </c:pt>
                <c:pt idx="21">
                  <c:v>10040.334081000001</c:v>
                </c:pt>
                <c:pt idx="22">
                  <c:v>9640.8849625000003</c:v>
                </c:pt>
                <c:pt idx="23">
                  <c:v>9539.0869786999992</c:v>
                </c:pt>
                <c:pt idx="24">
                  <c:v>7830.0956976999996</c:v>
                </c:pt>
                <c:pt idx="25">
                  <c:v>8230.9711592999993</c:v>
                </c:pt>
                <c:pt idx="26">
                  <c:v>8389.8085143000008</c:v>
                </c:pt>
                <c:pt idx="27">
                  <c:v>8509.2613041999994</c:v>
                </c:pt>
                <c:pt idx="28">
                  <c:v>7497.3314993000004</c:v>
                </c:pt>
                <c:pt idx="29">
                  <c:v>8238.5204376999991</c:v>
                </c:pt>
                <c:pt idx="30">
                  <c:v>8121.3802894</c:v>
                </c:pt>
                <c:pt idx="31">
                  <c:v>8812.6410999</c:v>
                </c:pt>
                <c:pt idx="32">
                  <c:v>9443.4365194999991</c:v>
                </c:pt>
                <c:pt idx="33">
                  <c:v>10754.648332000001</c:v>
                </c:pt>
                <c:pt idx="34">
                  <c:v>11237.099281999999</c:v>
                </c:pt>
                <c:pt idx="35">
                  <c:v>11353.160975000001</c:v>
                </c:pt>
                <c:pt idx="36">
                  <c:v>12460.889519</c:v>
                </c:pt>
                <c:pt idx="37">
                  <c:v>13343.561911000001</c:v>
                </c:pt>
                <c:pt idx="38">
                  <c:v>13962.264408999999</c:v>
                </c:pt>
                <c:pt idx="39">
                  <c:v>14066.045195000001</c:v>
                </c:pt>
                <c:pt idx="40">
                  <c:v>13498.216053</c:v>
                </c:pt>
                <c:pt idx="41">
                  <c:v>14121.354871</c:v>
                </c:pt>
                <c:pt idx="42">
                  <c:v>13398.7806</c:v>
                </c:pt>
                <c:pt idx="43">
                  <c:v>13202.475988</c:v>
                </c:pt>
                <c:pt idx="44">
                  <c:v>13703.002643</c:v>
                </c:pt>
                <c:pt idx="45">
                  <c:v>14640.001514</c:v>
                </c:pt>
                <c:pt idx="46">
                  <c:v>15432.859974999999</c:v>
                </c:pt>
                <c:pt idx="47">
                  <c:v>15242.693057</c:v>
                </c:pt>
                <c:pt idx="48">
                  <c:v>15435.622867</c:v>
                </c:pt>
                <c:pt idx="49">
                  <c:v>15592.457757</c:v>
                </c:pt>
                <c:pt idx="50">
                  <c:v>16027.949198</c:v>
                </c:pt>
              </c:numCache>
            </c:numRef>
          </c:val>
          <c:extLst>
            <c:ext xmlns:c16="http://schemas.microsoft.com/office/drawing/2014/chart" uri="{C3380CC4-5D6E-409C-BE32-E72D297353CC}">
              <c16:uniqueId val="{00000003-3B41-403E-A7C5-6784F6DFA359}"/>
            </c:ext>
          </c:extLst>
        </c:ser>
        <c:ser>
          <c:idx val="4"/>
          <c:order val="4"/>
          <c:tx>
            <c:strRef>
              <c:f>'9.3abcd'!$G$3</c:f>
              <c:strCache>
                <c:ptCount val="1"/>
                <c:pt idx="0">
                  <c:v>Petrol &lt;=220 g/km</c:v>
                </c:pt>
              </c:strCache>
            </c:strRef>
          </c:tx>
          <c:spPr>
            <a:solidFill>
              <a:srgbClr val="6FB976"/>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'9.3abcd'!$G$4:$G$54</c:f>
              <c:numCache>
                <c:formatCode>0.0</c:formatCode>
                <c:ptCount val="51"/>
                <c:pt idx="0">
                  <c:v>13840.447645</c:v>
                </c:pt>
                <c:pt idx="1">
                  <c:v>13573.059375000001</c:v>
                </c:pt>
                <c:pt idx="2">
                  <c:v>12065.308660000001</c:v>
                </c:pt>
                <c:pt idx="3">
                  <c:v>11873.546736</c:v>
                </c:pt>
                <c:pt idx="4">
                  <c:v>10338.846491</c:v>
                </c:pt>
                <c:pt idx="5">
                  <c:v>10363.154775999999</c:v>
                </c:pt>
                <c:pt idx="6">
                  <c:v>10028.232685999999</c:v>
                </c:pt>
                <c:pt idx="7">
                  <c:v>10249.140461999999</c:v>
                </c:pt>
                <c:pt idx="8">
                  <c:v>10584.991166</c:v>
                </c:pt>
                <c:pt idx="9">
                  <c:v>10968.695376</c:v>
                </c:pt>
                <c:pt idx="10">
                  <c:v>10050.655989000001</c:v>
                </c:pt>
                <c:pt idx="11">
                  <c:v>9465.0444972999994</c:v>
                </c:pt>
                <c:pt idx="12">
                  <c:v>8313.2179183000007</c:v>
                </c:pt>
                <c:pt idx="13">
                  <c:v>7549.0427971999998</c:v>
                </c:pt>
                <c:pt idx="14">
                  <c:v>6649.6017347999996</c:v>
                </c:pt>
                <c:pt idx="15">
                  <c:v>5389.1045598999999</c:v>
                </c:pt>
                <c:pt idx="16">
                  <c:v>4340.4306311999999</c:v>
                </c:pt>
                <c:pt idx="17">
                  <c:v>4847.6570771999995</c:v>
                </c:pt>
                <c:pt idx="18">
                  <c:v>4629.0811095999998</c:v>
                </c:pt>
                <c:pt idx="19">
                  <c:v>5195.1289301999996</c:v>
                </c:pt>
                <c:pt idx="20">
                  <c:v>5552.9178576000004</c:v>
                </c:pt>
                <c:pt idx="21">
                  <c:v>6162.0789308000003</c:v>
                </c:pt>
                <c:pt idx="22">
                  <c:v>5670.7858465999998</c:v>
                </c:pt>
                <c:pt idx="23">
                  <c:v>5277.6038415000003</c:v>
                </c:pt>
                <c:pt idx="24">
                  <c:v>5350.0063606000003</c:v>
                </c:pt>
                <c:pt idx="25">
                  <c:v>5660.6363078000004</c:v>
                </c:pt>
                <c:pt idx="26">
                  <c:v>5434.5248134000003</c:v>
                </c:pt>
                <c:pt idx="27">
                  <c:v>4830.7806268000004</c:v>
                </c:pt>
                <c:pt idx="28">
                  <c:v>4386.7030966000002</c:v>
                </c:pt>
                <c:pt idx="29">
                  <c:v>4529.0826514999999</c:v>
                </c:pt>
                <c:pt idx="30">
                  <c:v>4599.5054348000003</c:v>
                </c:pt>
                <c:pt idx="31">
                  <c:v>4144.8675763000001</c:v>
                </c:pt>
                <c:pt idx="32">
                  <c:v>4745.3449516999999</c:v>
                </c:pt>
                <c:pt idx="33">
                  <c:v>5343.6027286999997</c:v>
                </c:pt>
                <c:pt idx="34">
                  <c:v>5858.7351282999998</c:v>
                </c:pt>
                <c:pt idx="35">
                  <c:v>5155.7727886000002</c:v>
                </c:pt>
                <c:pt idx="36">
                  <c:v>5323.8184770999997</c:v>
                </c:pt>
                <c:pt idx="37">
                  <c:v>6061.1078244</c:v>
                </c:pt>
                <c:pt idx="38">
                  <c:v>6143.1829275999999</c:v>
                </c:pt>
                <c:pt idx="39">
                  <c:v>6360.4370366000003</c:v>
                </c:pt>
                <c:pt idx="40">
                  <c:v>6455.4733233999996</c:v>
                </c:pt>
                <c:pt idx="41">
                  <c:v>6776.2373223000004</c:v>
                </c:pt>
                <c:pt idx="42">
                  <c:v>6384.1743561000003</c:v>
                </c:pt>
                <c:pt idx="43">
                  <c:v>5993.6898014999997</c:v>
                </c:pt>
                <c:pt idx="44">
                  <c:v>5881.8538292000003</c:v>
                </c:pt>
                <c:pt idx="45">
                  <c:v>6118.5148488000004</c:v>
                </c:pt>
                <c:pt idx="46">
                  <c:v>6112.2003670000004</c:v>
                </c:pt>
                <c:pt idx="47">
                  <c:v>6661.8370576999996</c:v>
                </c:pt>
                <c:pt idx="48">
                  <c:v>7203.1240146</c:v>
                </c:pt>
                <c:pt idx="49">
                  <c:v>7103.1675051000002</c:v>
                </c:pt>
                <c:pt idx="50">
                  <c:v>7681.8935315999997</c:v>
                </c:pt>
              </c:numCache>
            </c:numRef>
          </c:val>
          <c:extLst>
            <c:ext xmlns:c16="http://schemas.microsoft.com/office/drawing/2014/chart" uri="{C3380CC4-5D6E-409C-BE32-E72D297353CC}">
              <c16:uniqueId val="{00000004-3B41-403E-A7C5-6784F6DFA359}"/>
            </c:ext>
          </c:extLst>
        </c:ser>
        <c:ser>
          <c:idx val="5"/>
          <c:order val="5"/>
          <c:tx>
            <c:strRef>
              <c:f>'9.3abcd'!$H$3</c:f>
              <c:strCache>
                <c:ptCount val="1"/>
                <c:pt idx="0">
                  <c:v>Petrol &lt;=250 g/km</c:v>
                </c:pt>
              </c:strCache>
            </c:strRef>
          </c:tx>
          <c:spPr>
            <a:solidFill>
              <a:srgbClr val="66B134"/>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'9.3abcd'!$H$4:$H$54</c:f>
              <c:numCache>
                <c:formatCode>0.0</c:formatCode>
                <c:ptCount val="51"/>
                <c:pt idx="0">
                  <c:v>6718.1319292999997</c:v>
                </c:pt>
                <c:pt idx="1">
                  <c:v>6214.5618459999996</c:v>
                </c:pt>
                <c:pt idx="2">
                  <c:v>6039.1737649999995</c:v>
                </c:pt>
                <c:pt idx="3">
                  <c:v>6112.9011718000002</c:v>
                </c:pt>
                <c:pt idx="4">
                  <c:v>5865.3100519</c:v>
                </c:pt>
                <c:pt idx="5">
                  <c:v>5530.8827166999999</c:v>
                </c:pt>
                <c:pt idx="6">
                  <c:v>6487.6489816000003</c:v>
                </c:pt>
                <c:pt idx="7">
                  <c:v>6737.8006326000004</c:v>
                </c:pt>
                <c:pt idx="8">
                  <c:v>7053.7381719000005</c:v>
                </c:pt>
                <c:pt idx="9">
                  <c:v>7610.1540397999997</c:v>
                </c:pt>
                <c:pt idx="10">
                  <c:v>7039.6482882999999</c:v>
                </c:pt>
                <c:pt idx="11">
                  <c:v>6371.5536576000004</c:v>
                </c:pt>
                <c:pt idx="12">
                  <c:v>5542.4851342000002</c:v>
                </c:pt>
                <c:pt idx="13">
                  <c:v>5444.4605233000002</c:v>
                </c:pt>
                <c:pt idx="14">
                  <c:v>5728.7569807999998</c:v>
                </c:pt>
                <c:pt idx="15">
                  <c:v>4230.4957108999997</c:v>
                </c:pt>
                <c:pt idx="16">
                  <c:v>3702.2523718000002</c:v>
                </c:pt>
                <c:pt idx="17">
                  <c:v>4375.8560909999997</c:v>
                </c:pt>
                <c:pt idx="18">
                  <c:v>4827.7394879000003</c:v>
                </c:pt>
                <c:pt idx="19">
                  <c:v>4655.9786854000004</c:v>
                </c:pt>
                <c:pt idx="20">
                  <c:v>5100.5369041000004</c:v>
                </c:pt>
                <c:pt idx="21">
                  <c:v>5008.5394612</c:v>
                </c:pt>
                <c:pt idx="22">
                  <c:v>5710.1275144000001</c:v>
                </c:pt>
                <c:pt idx="23">
                  <c:v>4732.1690632999998</c:v>
                </c:pt>
                <c:pt idx="24">
                  <c:v>4009.1104599999999</c:v>
                </c:pt>
                <c:pt idx="25">
                  <c:v>4599.7393756000001</c:v>
                </c:pt>
                <c:pt idx="26">
                  <c:v>4802.5253683999999</c:v>
                </c:pt>
                <c:pt idx="27">
                  <c:v>3844.9946728</c:v>
                </c:pt>
                <c:pt idx="28">
                  <c:v>3392.3191336</c:v>
                </c:pt>
                <c:pt idx="29">
                  <c:v>3601.1715177999999</c:v>
                </c:pt>
                <c:pt idx="30">
                  <c:v>3729.4195298</c:v>
                </c:pt>
                <c:pt idx="31">
                  <c:v>3659.5078299000002</c:v>
                </c:pt>
                <c:pt idx="32">
                  <c:v>3338.1838028000002</c:v>
                </c:pt>
                <c:pt idx="33">
                  <c:v>3432.4546999999998</c:v>
                </c:pt>
                <c:pt idx="34">
                  <c:v>3876.3715603000001</c:v>
                </c:pt>
                <c:pt idx="35">
                  <c:v>4310.4897907000004</c:v>
                </c:pt>
                <c:pt idx="36">
                  <c:v>4809.7088487999999</c:v>
                </c:pt>
                <c:pt idx="37">
                  <c:v>4997.676461</c:v>
                </c:pt>
                <c:pt idx="38">
                  <c:v>4945.5669727000004</c:v>
                </c:pt>
                <c:pt idx="39">
                  <c:v>4578.0094822000001</c:v>
                </c:pt>
                <c:pt idx="40">
                  <c:v>4911.5958076999996</c:v>
                </c:pt>
                <c:pt idx="41">
                  <c:v>4958.6861508000002</c:v>
                </c:pt>
                <c:pt idx="42">
                  <c:v>5156.3102147</c:v>
                </c:pt>
                <c:pt idx="43">
                  <c:v>4361.8759320999998</c:v>
                </c:pt>
                <c:pt idx="44">
                  <c:v>4916.3670914000004</c:v>
                </c:pt>
                <c:pt idx="45">
                  <c:v>5034.3288980999996</c:v>
                </c:pt>
                <c:pt idx="46">
                  <c:v>5355.0717710999998</c:v>
                </c:pt>
                <c:pt idx="47">
                  <c:v>4953.8593128000002</c:v>
                </c:pt>
                <c:pt idx="48">
                  <c:v>4452.2930847999996</c:v>
                </c:pt>
                <c:pt idx="49">
                  <c:v>4692.5494177999999</c:v>
                </c:pt>
                <c:pt idx="50">
                  <c:v>4666.3576732000001</c:v>
                </c:pt>
              </c:numCache>
            </c:numRef>
          </c:val>
          <c:extLst>
            <c:ext xmlns:c16="http://schemas.microsoft.com/office/drawing/2014/chart" uri="{C3380CC4-5D6E-409C-BE32-E72D297353CC}">
              <c16:uniqueId val="{00000005-3B41-403E-A7C5-6784F6DFA359}"/>
            </c:ext>
          </c:extLst>
        </c:ser>
        <c:ser>
          <c:idx val="6"/>
          <c:order val="6"/>
          <c:tx>
            <c:strRef>
              <c:f>'9.3abcd'!$I$3</c:f>
              <c:strCache>
                <c:ptCount val="1"/>
                <c:pt idx="0">
                  <c:v>Petrol &gt;250 g/km</c:v>
                </c:pt>
              </c:strCache>
            </c:strRef>
          </c:tx>
          <c:spPr>
            <a:solidFill>
              <a:srgbClr val="339966"/>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'9.3abcd'!$I$4:$I$54</c:f>
              <c:numCache>
                <c:formatCode>0.0</c:formatCode>
                <c:ptCount val="51"/>
                <c:pt idx="0">
                  <c:v>9401.4065637999993</c:v>
                </c:pt>
                <c:pt idx="1">
                  <c:v>9276.3305242999995</c:v>
                </c:pt>
                <c:pt idx="2">
                  <c:v>8763.3964739000003</c:v>
                </c:pt>
                <c:pt idx="3">
                  <c:v>8822.5948203999997</c:v>
                </c:pt>
                <c:pt idx="4">
                  <c:v>6843.8863898999998</c:v>
                </c:pt>
                <c:pt idx="5">
                  <c:v>7653.2582123000002</c:v>
                </c:pt>
                <c:pt idx="6">
                  <c:v>7195.8764107999996</c:v>
                </c:pt>
                <c:pt idx="7">
                  <c:v>7287.7743379000003</c:v>
                </c:pt>
                <c:pt idx="8">
                  <c:v>7794.2116714000003</c:v>
                </c:pt>
                <c:pt idx="9">
                  <c:v>8513.6812155999996</c:v>
                </c:pt>
                <c:pt idx="10">
                  <c:v>8083.6156811000001</c:v>
                </c:pt>
                <c:pt idx="11">
                  <c:v>7408.5067779000001</c:v>
                </c:pt>
                <c:pt idx="12">
                  <c:v>5879.4374515999998</c:v>
                </c:pt>
                <c:pt idx="13">
                  <c:v>5532.1497810999999</c:v>
                </c:pt>
                <c:pt idx="14">
                  <c:v>5182.9945312</c:v>
                </c:pt>
                <c:pt idx="15">
                  <c:v>3852.7293018</c:v>
                </c:pt>
                <c:pt idx="16">
                  <c:v>2942.5388570999999</c:v>
                </c:pt>
                <c:pt idx="17">
                  <c:v>3363.1524407000002</c:v>
                </c:pt>
                <c:pt idx="18">
                  <c:v>3294.2244605999999</c:v>
                </c:pt>
                <c:pt idx="19">
                  <c:v>3507.4560630999999</c:v>
                </c:pt>
                <c:pt idx="20">
                  <c:v>3811.7708613999998</c:v>
                </c:pt>
                <c:pt idx="21">
                  <c:v>3659.2857358000001</c:v>
                </c:pt>
                <c:pt idx="22">
                  <c:v>4024.0432492999998</c:v>
                </c:pt>
                <c:pt idx="23">
                  <c:v>3724.5998073000001</c:v>
                </c:pt>
                <c:pt idx="24">
                  <c:v>3363.0902209000001</c:v>
                </c:pt>
                <c:pt idx="25">
                  <c:v>3801.8910903999999</c:v>
                </c:pt>
                <c:pt idx="26">
                  <c:v>3794.1289152999998</c:v>
                </c:pt>
                <c:pt idx="27">
                  <c:v>3284.3365328999998</c:v>
                </c:pt>
                <c:pt idx="28">
                  <c:v>3072.5670925999998</c:v>
                </c:pt>
                <c:pt idx="29">
                  <c:v>2516.0372867999999</c:v>
                </c:pt>
                <c:pt idx="30">
                  <c:v>2662.6958064</c:v>
                </c:pt>
                <c:pt idx="31">
                  <c:v>2574.9981376999999</c:v>
                </c:pt>
                <c:pt idx="32">
                  <c:v>2922.3884478999998</c:v>
                </c:pt>
                <c:pt idx="33">
                  <c:v>3063.9637963999999</c:v>
                </c:pt>
                <c:pt idx="34">
                  <c:v>3503.3369997</c:v>
                </c:pt>
                <c:pt idx="35">
                  <c:v>3716.5511514</c:v>
                </c:pt>
                <c:pt idx="36">
                  <c:v>3755.3768214000002</c:v>
                </c:pt>
                <c:pt idx="37">
                  <c:v>4280.8603845999996</c:v>
                </c:pt>
                <c:pt idx="38">
                  <c:v>4262.1115169000004</c:v>
                </c:pt>
                <c:pt idx="39">
                  <c:v>4405.5948385000002</c:v>
                </c:pt>
                <c:pt idx="40">
                  <c:v>4400.2408611999999</c:v>
                </c:pt>
                <c:pt idx="41">
                  <c:v>4486.5398298</c:v>
                </c:pt>
                <c:pt idx="42">
                  <c:v>4339.0245220999996</c:v>
                </c:pt>
                <c:pt idx="43">
                  <c:v>4995.2685074000001</c:v>
                </c:pt>
                <c:pt idx="44">
                  <c:v>4998.1682897000001</c:v>
                </c:pt>
                <c:pt idx="45">
                  <c:v>5236.1726656000001</c:v>
                </c:pt>
                <c:pt idx="46">
                  <c:v>4889.4984358000002</c:v>
                </c:pt>
                <c:pt idx="47">
                  <c:v>4906.7069295000001</c:v>
                </c:pt>
                <c:pt idx="48">
                  <c:v>4859.9038026999997</c:v>
                </c:pt>
                <c:pt idx="49">
                  <c:v>5023.8992164000001</c:v>
                </c:pt>
                <c:pt idx="50">
                  <c:v>4872.1307763000004</c:v>
                </c:pt>
              </c:numCache>
            </c:numRef>
          </c:val>
          <c:extLst>
            <c:ext xmlns:c16="http://schemas.microsoft.com/office/drawing/2014/chart" uri="{C3380CC4-5D6E-409C-BE32-E72D297353CC}">
              <c16:uniqueId val="{00000006-3B41-403E-A7C5-6784F6DFA359}"/>
            </c:ext>
          </c:extLst>
        </c:ser>
        <c:ser>
          <c:idx val="7"/>
          <c:order val="7"/>
          <c:tx>
            <c:strRef>
              <c:f>'9.3abcd'!$J$3</c:f>
              <c:strCache>
                <c:ptCount val="1"/>
                <c:pt idx="0">
                  <c:v>New no value</c:v>
                </c:pt>
              </c:strCache>
            </c:strRef>
          </c:tx>
          <c:spPr>
            <a:solidFill>
              <a:srgbClr val="000000"/>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'9.3abcd'!$J$4:$J$54</c:f>
              <c:numCache>
                <c:formatCode>General</c:formatCode>
                <c:ptCount val="51"/>
                <c:pt idx="0">
                  <c:v>2308</c:v>
                </c:pt>
                <c:pt idx="1">
                  <c:v>1000</c:v>
                </c:pt>
                <c:pt idx="2">
                  <c:v>446</c:v>
                </c:pt>
                <c:pt idx="3">
                  <c:v>299</c:v>
                </c:pt>
                <c:pt idx="4">
                  <c:v>171</c:v>
                </c:pt>
                <c:pt idx="5">
                  <c:v>106</c:v>
                </c:pt>
                <c:pt idx="6">
                  <c:v>91</c:v>
                </c:pt>
                <c:pt idx="7">
                  <c:v>87</c:v>
                </c:pt>
                <c:pt idx="8">
                  <c:v>76</c:v>
                </c:pt>
                <c:pt idx="9">
                  <c:v>73</c:v>
                </c:pt>
                <c:pt idx="10">
                  <c:v>91</c:v>
                </c:pt>
                <c:pt idx="11">
                  <c:v>64</c:v>
                </c:pt>
                <c:pt idx="12">
                  <c:v>55</c:v>
                </c:pt>
                <c:pt idx="13">
                  <c:v>60</c:v>
                </c:pt>
                <c:pt idx="14">
                  <c:v>86</c:v>
                </c:pt>
                <c:pt idx="15">
                  <c:v>61</c:v>
                </c:pt>
                <c:pt idx="16">
                  <c:v>57</c:v>
                </c:pt>
                <c:pt idx="17">
                  <c:v>105</c:v>
                </c:pt>
                <c:pt idx="18">
                  <c:v>91</c:v>
                </c:pt>
                <c:pt idx="19">
                  <c:v>82</c:v>
                </c:pt>
                <c:pt idx="20">
                  <c:v>55</c:v>
                </c:pt>
                <c:pt idx="21">
                  <c:v>86</c:v>
                </c:pt>
                <c:pt idx="22">
                  <c:v>86</c:v>
                </c:pt>
                <c:pt idx="23">
                  <c:v>115</c:v>
                </c:pt>
                <c:pt idx="24">
                  <c:v>70</c:v>
                </c:pt>
                <c:pt idx="25">
                  <c:v>57</c:v>
                </c:pt>
                <c:pt idx="26">
                  <c:v>85</c:v>
                </c:pt>
                <c:pt idx="27">
                  <c:v>67</c:v>
                </c:pt>
                <c:pt idx="28">
                  <c:v>49</c:v>
                </c:pt>
                <c:pt idx="29">
                  <c:v>58</c:v>
                </c:pt>
                <c:pt idx="30">
                  <c:v>74</c:v>
                </c:pt>
                <c:pt idx="31">
                  <c:v>65</c:v>
                </c:pt>
                <c:pt idx="32">
                  <c:v>49</c:v>
                </c:pt>
                <c:pt idx="33">
                  <c:v>28</c:v>
                </c:pt>
                <c:pt idx="34">
                  <c:v>63</c:v>
                </c:pt>
                <c:pt idx="35">
                  <c:v>89</c:v>
                </c:pt>
                <c:pt idx="36">
                  <c:v>135</c:v>
                </c:pt>
                <c:pt idx="37">
                  <c:v>100</c:v>
                </c:pt>
                <c:pt idx="38">
                  <c:v>137</c:v>
                </c:pt>
                <c:pt idx="39">
                  <c:v>166</c:v>
                </c:pt>
                <c:pt idx="40">
                  <c:v>124</c:v>
                </c:pt>
                <c:pt idx="41">
                  <c:v>135</c:v>
                </c:pt>
                <c:pt idx="42">
                  <c:v>121</c:v>
                </c:pt>
                <c:pt idx="43">
                  <c:v>140</c:v>
                </c:pt>
                <c:pt idx="44">
                  <c:v>186</c:v>
                </c:pt>
                <c:pt idx="45">
                  <c:v>154</c:v>
                </c:pt>
                <c:pt idx="46">
                  <c:v>170</c:v>
                </c:pt>
                <c:pt idx="47">
                  <c:v>176</c:v>
                </c:pt>
                <c:pt idx="48">
                  <c:v>187</c:v>
                </c:pt>
                <c:pt idx="49">
                  <c:v>185</c:v>
                </c:pt>
                <c:pt idx="50">
                  <c:v>170</c:v>
                </c:pt>
              </c:numCache>
            </c:numRef>
          </c:val>
          <c:extLst>
            <c:ext xmlns:c16="http://schemas.microsoft.com/office/drawing/2014/chart" uri="{C3380CC4-5D6E-409C-BE32-E72D297353CC}">
              <c16:uniqueId val="{00000007-3B41-403E-A7C5-6784F6DFA359}"/>
            </c:ext>
          </c:extLst>
        </c:ser>
        <c:dLbls>
          <c:showLegendKey val="0"/>
          <c:showVal val="0"/>
          <c:showCatName val="0"/>
          <c:showSerName val="0"/>
          <c:showPercent val="0"/>
          <c:showBubbleSize val="0"/>
        </c:dLbls>
        <c:axId val="169342848"/>
        <c:axId val="169226240"/>
      </c:areaChart>
      <c:catAx>
        <c:axId val="16934284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3760005085869515"/>
              <c:y val="0.9355516924020990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226240"/>
        <c:crosses val="autoZero"/>
        <c:auto val="1"/>
        <c:lblAlgn val="ctr"/>
        <c:lblOffset val="100"/>
        <c:tickLblSkip val="8"/>
        <c:tickMarkSkip val="4"/>
        <c:noMultiLvlLbl val="0"/>
      </c:catAx>
      <c:valAx>
        <c:axId val="169226240"/>
        <c:scaling>
          <c:orientation val="minMax"/>
        </c:scaling>
        <c:delete val="0"/>
        <c:axPos val="l"/>
        <c:majorGridlines>
          <c:spPr>
            <a:ln w="12700">
              <a:solidFill>
                <a:srgbClr val="FFFFFF"/>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342848"/>
        <c:crosses val="autoZero"/>
        <c:crossBetween val="midCat"/>
      </c:valAx>
      <c:spPr>
        <a:solidFill>
          <a:srgbClr val="FFFFFF"/>
        </a:solidFill>
        <a:ln w="25400">
          <a:noFill/>
        </a:ln>
      </c:spPr>
    </c:plotArea>
    <c:legend>
      <c:legendPos val="r"/>
      <c:layout>
        <c:manualLayout>
          <c:xMode val="edge"/>
          <c:yMode val="edge"/>
          <c:x val="0.76123416666666666"/>
          <c:y val="0.19442666666666664"/>
          <c:w val="0.23648805555555574"/>
          <c:h val="0.64494722222223055"/>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9.3c : New light diesel registrations</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20666696436102391"/>
          <c:y val="1.0395064253331971E-2"/>
        </c:manualLayout>
      </c:layout>
      <c:overlay val="0"/>
      <c:spPr>
        <a:noFill/>
        <a:ln w="25400">
          <a:noFill/>
        </a:ln>
      </c:spPr>
    </c:title>
    <c:autoTitleDeleted val="0"/>
    <c:plotArea>
      <c:layout>
        <c:manualLayout>
          <c:layoutTarget val="inner"/>
          <c:xMode val="edge"/>
          <c:yMode val="edge"/>
          <c:x val="0.10008333333333333"/>
          <c:y val="0.14345114345114968"/>
          <c:w val="0.64936111111111161"/>
          <c:h val="0.71483571915473765"/>
        </c:manualLayout>
      </c:layout>
      <c:areaChart>
        <c:grouping val="percentStacked"/>
        <c:varyColors val="0"/>
        <c:ser>
          <c:idx val="0"/>
          <c:order val="0"/>
          <c:tx>
            <c:strRef>
              <c:f>'9.3abcd'!$K$3</c:f>
              <c:strCache>
                <c:ptCount val="1"/>
                <c:pt idx="0">
                  <c:v>Diesel &lt;=120 g/km</c:v>
                </c:pt>
              </c:strCache>
            </c:strRef>
          </c:tx>
          <c:spPr>
            <a:solidFill>
              <a:srgbClr val="0093D3">
                <a:alpha val="28000"/>
              </a:srgbClr>
            </a:solidFill>
            <a:ln w="25400">
              <a:noFill/>
            </a:ln>
          </c:spPr>
          <c:cat>
            <c:numRef>
              <c:f>'9.3abcd'!$A$4:$A$54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'9.3abcd'!$K$4:$K$54</c:f>
              <c:numCache>
                <c:formatCode>General</c:formatCode>
                <c:ptCount val="51"/>
                <c:pt idx="0">
                  <c:v>0</c:v>
                </c:pt>
                <c:pt idx="1">
                  <c:v>0</c:v>
                </c:pt>
                <c:pt idx="2">
                  <c:v>2</c:v>
                </c:pt>
                <c:pt idx="3">
                  <c:v>1</c:v>
                </c:pt>
                <c:pt idx="4">
                  <c:v>2</c:v>
                </c:pt>
                <c:pt idx="5">
                  <c:v>4</c:v>
                </c:pt>
                <c:pt idx="6">
                  <c:v>27</c:v>
                </c:pt>
                <c:pt idx="7">
                  <c:v>60</c:v>
                </c:pt>
                <c:pt idx="8">
                  <c:v>107</c:v>
                </c:pt>
                <c:pt idx="9">
                  <c:v>52</c:v>
                </c:pt>
                <c:pt idx="10">
                  <c:v>66</c:v>
                </c:pt>
                <c:pt idx="11">
                  <c:v>119</c:v>
                </c:pt>
                <c:pt idx="12">
                  <c:v>234</c:v>
                </c:pt>
                <c:pt idx="13">
                  <c:v>141</c:v>
                </c:pt>
                <c:pt idx="14">
                  <c:v>65</c:v>
                </c:pt>
                <c:pt idx="15">
                  <c:v>129</c:v>
                </c:pt>
                <c:pt idx="16">
                  <c:v>63</c:v>
                </c:pt>
                <c:pt idx="17">
                  <c:v>102</c:v>
                </c:pt>
                <c:pt idx="18">
                  <c:v>43</c:v>
                </c:pt>
                <c:pt idx="19">
                  <c:v>18</c:v>
                </c:pt>
                <c:pt idx="20">
                  <c:v>12</c:v>
                </c:pt>
                <c:pt idx="21">
                  <c:v>11</c:v>
                </c:pt>
                <c:pt idx="22">
                  <c:v>36</c:v>
                </c:pt>
                <c:pt idx="23">
                  <c:v>41</c:v>
                </c:pt>
                <c:pt idx="24">
                  <c:v>62</c:v>
                </c:pt>
                <c:pt idx="25">
                  <c:v>60</c:v>
                </c:pt>
                <c:pt idx="26">
                  <c:v>38</c:v>
                </c:pt>
                <c:pt idx="27">
                  <c:v>132</c:v>
                </c:pt>
                <c:pt idx="28">
                  <c:v>117</c:v>
                </c:pt>
                <c:pt idx="29">
                  <c:v>98</c:v>
                </c:pt>
                <c:pt idx="30">
                  <c:v>118</c:v>
                </c:pt>
                <c:pt idx="31">
                  <c:v>238</c:v>
                </c:pt>
                <c:pt idx="32">
                  <c:v>253</c:v>
                </c:pt>
                <c:pt idx="33">
                  <c:v>218</c:v>
                </c:pt>
                <c:pt idx="34">
                  <c:v>147</c:v>
                </c:pt>
                <c:pt idx="35">
                  <c:v>222</c:v>
                </c:pt>
                <c:pt idx="36">
                  <c:v>222</c:v>
                </c:pt>
                <c:pt idx="37">
                  <c:v>158</c:v>
                </c:pt>
                <c:pt idx="38">
                  <c:v>200</c:v>
                </c:pt>
                <c:pt idx="39">
                  <c:v>248</c:v>
                </c:pt>
                <c:pt idx="40">
                  <c:v>240</c:v>
                </c:pt>
                <c:pt idx="41">
                  <c:v>242</c:v>
                </c:pt>
                <c:pt idx="42">
                  <c:v>237</c:v>
                </c:pt>
                <c:pt idx="43">
                  <c:v>262</c:v>
                </c:pt>
                <c:pt idx="44">
                  <c:v>240</c:v>
                </c:pt>
                <c:pt idx="45">
                  <c:v>238</c:v>
                </c:pt>
                <c:pt idx="46">
                  <c:v>212</c:v>
                </c:pt>
                <c:pt idx="47">
                  <c:v>164</c:v>
                </c:pt>
                <c:pt idx="48">
                  <c:v>153</c:v>
                </c:pt>
                <c:pt idx="49">
                  <c:v>160</c:v>
                </c:pt>
                <c:pt idx="50">
                  <c:v>101</c:v>
                </c:pt>
              </c:numCache>
            </c:numRef>
          </c:val>
          <c:extLst>
            <c:ext xmlns:c16="http://schemas.microsoft.com/office/drawing/2014/chart" uri="{C3380CC4-5D6E-409C-BE32-E72D297353CC}">
              <c16:uniqueId val="{00000000-1524-4E12-B351-25A496247A85}"/>
            </c:ext>
          </c:extLst>
        </c:ser>
        <c:ser>
          <c:idx val="1"/>
          <c:order val="1"/>
          <c:tx>
            <c:strRef>
              <c:f>'9.3abcd'!$L$3</c:f>
              <c:strCache>
                <c:ptCount val="1"/>
                <c:pt idx="0">
                  <c:v>Diesel &lt;=150 g/km</c:v>
                </c:pt>
              </c:strCache>
            </c:strRef>
          </c:tx>
          <c:spPr>
            <a:solidFill>
              <a:srgbClr val="6BB5D9"/>
            </a:solidFill>
            <a:ln w="25400">
              <a:noFill/>
            </a:ln>
          </c:spPr>
          <c:cat>
            <c:numRef>
              <c:f>'9.3abcd'!$A$4:$A$54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'9.3abcd'!$L$4:$L$54</c:f>
              <c:numCache>
                <c:formatCode>General</c:formatCode>
                <c:ptCount val="51"/>
                <c:pt idx="0">
                  <c:v>49</c:v>
                </c:pt>
                <c:pt idx="1">
                  <c:v>71</c:v>
                </c:pt>
                <c:pt idx="2">
                  <c:v>56</c:v>
                </c:pt>
                <c:pt idx="3">
                  <c:v>44</c:v>
                </c:pt>
                <c:pt idx="4">
                  <c:v>99</c:v>
                </c:pt>
                <c:pt idx="5">
                  <c:v>177</c:v>
                </c:pt>
                <c:pt idx="6">
                  <c:v>89</c:v>
                </c:pt>
                <c:pt idx="7">
                  <c:v>177</c:v>
                </c:pt>
                <c:pt idx="8">
                  <c:v>133</c:v>
                </c:pt>
                <c:pt idx="9">
                  <c:v>170</c:v>
                </c:pt>
                <c:pt idx="10">
                  <c:v>129</c:v>
                </c:pt>
                <c:pt idx="11">
                  <c:v>98</c:v>
                </c:pt>
                <c:pt idx="12">
                  <c:v>340</c:v>
                </c:pt>
                <c:pt idx="13">
                  <c:v>234</c:v>
                </c:pt>
                <c:pt idx="14">
                  <c:v>320</c:v>
                </c:pt>
                <c:pt idx="15">
                  <c:v>364</c:v>
                </c:pt>
                <c:pt idx="16">
                  <c:v>382</c:v>
                </c:pt>
                <c:pt idx="17">
                  <c:v>513</c:v>
                </c:pt>
                <c:pt idx="18">
                  <c:v>191</c:v>
                </c:pt>
                <c:pt idx="19">
                  <c:v>305</c:v>
                </c:pt>
                <c:pt idx="20">
                  <c:v>251</c:v>
                </c:pt>
                <c:pt idx="21">
                  <c:v>338</c:v>
                </c:pt>
                <c:pt idx="22">
                  <c:v>181</c:v>
                </c:pt>
                <c:pt idx="23">
                  <c:v>369</c:v>
                </c:pt>
                <c:pt idx="24">
                  <c:v>733</c:v>
                </c:pt>
                <c:pt idx="25">
                  <c:v>641</c:v>
                </c:pt>
                <c:pt idx="26">
                  <c:v>423</c:v>
                </c:pt>
                <c:pt idx="27">
                  <c:v>720</c:v>
                </c:pt>
                <c:pt idx="28">
                  <c:v>902</c:v>
                </c:pt>
                <c:pt idx="29">
                  <c:v>754</c:v>
                </c:pt>
                <c:pt idx="30">
                  <c:v>835</c:v>
                </c:pt>
                <c:pt idx="31">
                  <c:v>920</c:v>
                </c:pt>
                <c:pt idx="32">
                  <c:v>887</c:v>
                </c:pt>
                <c:pt idx="33">
                  <c:v>821</c:v>
                </c:pt>
                <c:pt idx="34">
                  <c:v>645</c:v>
                </c:pt>
                <c:pt idx="35">
                  <c:v>822</c:v>
                </c:pt>
                <c:pt idx="36">
                  <c:v>746</c:v>
                </c:pt>
                <c:pt idx="37">
                  <c:v>704</c:v>
                </c:pt>
                <c:pt idx="38">
                  <c:v>545</c:v>
                </c:pt>
                <c:pt idx="39">
                  <c:v>705</c:v>
                </c:pt>
                <c:pt idx="40">
                  <c:v>771</c:v>
                </c:pt>
                <c:pt idx="41">
                  <c:v>756</c:v>
                </c:pt>
                <c:pt idx="42">
                  <c:v>727</c:v>
                </c:pt>
                <c:pt idx="43">
                  <c:v>833</c:v>
                </c:pt>
                <c:pt idx="44">
                  <c:v>834</c:v>
                </c:pt>
                <c:pt idx="45">
                  <c:v>901</c:v>
                </c:pt>
                <c:pt idx="46">
                  <c:v>757</c:v>
                </c:pt>
                <c:pt idx="47">
                  <c:v>896</c:v>
                </c:pt>
                <c:pt idx="48">
                  <c:v>719</c:v>
                </c:pt>
                <c:pt idx="49">
                  <c:v>630</c:v>
                </c:pt>
                <c:pt idx="50">
                  <c:v>508</c:v>
                </c:pt>
              </c:numCache>
            </c:numRef>
          </c:val>
          <c:extLst>
            <c:ext xmlns:c16="http://schemas.microsoft.com/office/drawing/2014/chart" uri="{C3380CC4-5D6E-409C-BE32-E72D297353CC}">
              <c16:uniqueId val="{00000001-1524-4E12-B351-25A496247A85}"/>
            </c:ext>
          </c:extLst>
        </c:ser>
        <c:ser>
          <c:idx val="2"/>
          <c:order val="2"/>
          <c:tx>
            <c:strRef>
              <c:f>'9.3abcd'!$M$3</c:f>
              <c:strCache>
                <c:ptCount val="1"/>
                <c:pt idx="0">
                  <c:v>Diesel &lt;=170 g/km</c:v>
                </c:pt>
              </c:strCache>
            </c:strRef>
          </c:tx>
          <c:spPr>
            <a:solidFill>
              <a:srgbClr val="0093D3"/>
            </a:solidFill>
            <a:ln w="25400">
              <a:noFill/>
            </a:ln>
          </c:spPr>
          <c:cat>
            <c:numRef>
              <c:f>'9.3abcd'!$A$4:$A$54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'9.3abcd'!$M$4:$M$54</c:f>
              <c:numCache>
                <c:formatCode>General</c:formatCode>
                <c:ptCount val="51"/>
                <c:pt idx="0">
                  <c:v>53</c:v>
                </c:pt>
                <c:pt idx="1">
                  <c:v>101</c:v>
                </c:pt>
                <c:pt idx="2">
                  <c:v>91</c:v>
                </c:pt>
                <c:pt idx="3">
                  <c:v>167</c:v>
                </c:pt>
                <c:pt idx="4">
                  <c:v>168</c:v>
                </c:pt>
                <c:pt idx="5">
                  <c:v>181</c:v>
                </c:pt>
                <c:pt idx="6">
                  <c:v>105</c:v>
                </c:pt>
                <c:pt idx="7">
                  <c:v>220</c:v>
                </c:pt>
                <c:pt idx="8">
                  <c:v>319</c:v>
                </c:pt>
                <c:pt idx="9">
                  <c:v>447</c:v>
                </c:pt>
                <c:pt idx="10">
                  <c:v>338</c:v>
                </c:pt>
                <c:pt idx="11">
                  <c:v>490</c:v>
                </c:pt>
                <c:pt idx="12">
                  <c:v>546</c:v>
                </c:pt>
                <c:pt idx="13">
                  <c:v>464</c:v>
                </c:pt>
                <c:pt idx="14">
                  <c:v>487</c:v>
                </c:pt>
                <c:pt idx="15">
                  <c:v>543</c:v>
                </c:pt>
                <c:pt idx="16">
                  <c:v>426</c:v>
                </c:pt>
                <c:pt idx="17">
                  <c:v>525</c:v>
                </c:pt>
                <c:pt idx="18">
                  <c:v>386</c:v>
                </c:pt>
                <c:pt idx="19">
                  <c:v>369</c:v>
                </c:pt>
                <c:pt idx="20">
                  <c:v>478</c:v>
                </c:pt>
                <c:pt idx="21">
                  <c:v>408</c:v>
                </c:pt>
                <c:pt idx="22">
                  <c:v>306</c:v>
                </c:pt>
                <c:pt idx="23">
                  <c:v>507</c:v>
                </c:pt>
                <c:pt idx="24">
                  <c:v>307</c:v>
                </c:pt>
                <c:pt idx="25">
                  <c:v>321</c:v>
                </c:pt>
                <c:pt idx="26">
                  <c:v>304</c:v>
                </c:pt>
                <c:pt idx="27">
                  <c:v>498</c:v>
                </c:pt>
                <c:pt idx="28">
                  <c:v>526</c:v>
                </c:pt>
                <c:pt idx="29">
                  <c:v>454</c:v>
                </c:pt>
                <c:pt idx="30">
                  <c:v>434</c:v>
                </c:pt>
                <c:pt idx="31">
                  <c:v>653</c:v>
                </c:pt>
                <c:pt idx="32">
                  <c:v>828</c:v>
                </c:pt>
                <c:pt idx="33">
                  <c:v>708</c:v>
                </c:pt>
                <c:pt idx="34">
                  <c:v>662</c:v>
                </c:pt>
                <c:pt idx="35">
                  <c:v>833</c:v>
                </c:pt>
                <c:pt idx="36">
                  <c:v>730</c:v>
                </c:pt>
                <c:pt idx="37">
                  <c:v>793</c:v>
                </c:pt>
                <c:pt idx="38">
                  <c:v>578</c:v>
                </c:pt>
                <c:pt idx="39">
                  <c:v>616</c:v>
                </c:pt>
                <c:pt idx="40">
                  <c:v>678</c:v>
                </c:pt>
                <c:pt idx="41">
                  <c:v>852</c:v>
                </c:pt>
                <c:pt idx="42">
                  <c:v>715</c:v>
                </c:pt>
                <c:pt idx="43">
                  <c:v>873</c:v>
                </c:pt>
                <c:pt idx="44">
                  <c:v>896</c:v>
                </c:pt>
                <c:pt idx="45">
                  <c:v>925</c:v>
                </c:pt>
                <c:pt idx="46">
                  <c:v>817</c:v>
                </c:pt>
                <c:pt idx="47">
                  <c:v>880</c:v>
                </c:pt>
                <c:pt idx="48">
                  <c:v>1001</c:v>
                </c:pt>
                <c:pt idx="49">
                  <c:v>1205</c:v>
                </c:pt>
                <c:pt idx="50">
                  <c:v>1115</c:v>
                </c:pt>
              </c:numCache>
            </c:numRef>
          </c:val>
          <c:extLst>
            <c:ext xmlns:c16="http://schemas.microsoft.com/office/drawing/2014/chart" uri="{C3380CC4-5D6E-409C-BE32-E72D297353CC}">
              <c16:uniqueId val="{00000002-1524-4E12-B351-25A496247A85}"/>
            </c:ext>
          </c:extLst>
        </c:ser>
        <c:ser>
          <c:idx val="3"/>
          <c:order val="3"/>
          <c:tx>
            <c:strRef>
              <c:f>'9.3abcd'!$N$3</c:f>
              <c:strCache>
                <c:ptCount val="1"/>
                <c:pt idx="0">
                  <c:v>Diesel &lt;=200 g/km</c:v>
                </c:pt>
              </c:strCache>
            </c:strRef>
          </c:tx>
          <c:spPr>
            <a:solidFill>
              <a:srgbClr val="B3D14C"/>
            </a:solidFill>
            <a:ln w="25400">
              <a:noFill/>
            </a:ln>
          </c:spPr>
          <c:cat>
            <c:numRef>
              <c:f>'9.3abcd'!$A$4:$A$54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'9.3abcd'!$N$4:$N$54</c:f>
              <c:numCache>
                <c:formatCode>General</c:formatCode>
                <c:ptCount val="51"/>
                <c:pt idx="0">
                  <c:v>135</c:v>
                </c:pt>
                <c:pt idx="1">
                  <c:v>217</c:v>
                </c:pt>
                <c:pt idx="2">
                  <c:v>99</c:v>
                </c:pt>
                <c:pt idx="3">
                  <c:v>195</c:v>
                </c:pt>
                <c:pt idx="4">
                  <c:v>224</c:v>
                </c:pt>
                <c:pt idx="5">
                  <c:v>267</c:v>
                </c:pt>
                <c:pt idx="6">
                  <c:v>178</c:v>
                </c:pt>
                <c:pt idx="7">
                  <c:v>333</c:v>
                </c:pt>
                <c:pt idx="8">
                  <c:v>344</c:v>
                </c:pt>
                <c:pt idx="9">
                  <c:v>368</c:v>
                </c:pt>
                <c:pt idx="10">
                  <c:v>421</c:v>
                </c:pt>
                <c:pt idx="11">
                  <c:v>489</c:v>
                </c:pt>
                <c:pt idx="12">
                  <c:v>690</c:v>
                </c:pt>
                <c:pt idx="13">
                  <c:v>755</c:v>
                </c:pt>
                <c:pt idx="14">
                  <c:v>572</c:v>
                </c:pt>
                <c:pt idx="15">
                  <c:v>542</c:v>
                </c:pt>
                <c:pt idx="16">
                  <c:v>502</c:v>
                </c:pt>
                <c:pt idx="17">
                  <c:v>723</c:v>
                </c:pt>
                <c:pt idx="18">
                  <c:v>783</c:v>
                </c:pt>
                <c:pt idx="19">
                  <c:v>1073</c:v>
                </c:pt>
                <c:pt idx="20">
                  <c:v>1309</c:v>
                </c:pt>
                <c:pt idx="21">
                  <c:v>1133</c:v>
                </c:pt>
                <c:pt idx="22">
                  <c:v>907</c:v>
                </c:pt>
                <c:pt idx="23">
                  <c:v>1148</c:v>
                </c:pt>
                <c:pt idx="24">
                  <c:v>1023</c:v>
                </c:pt>
                <c:pt idx="25">
                  <c:v>1140</c:v>
                </c:pt>
                <c:pt idx="26">
                  <c:v>808</c:v>
                </c:pt>
                <c:pt idx="27">
                  <c:v>1238</c:v>
                </c:pt>
                <c:pt idx="28">
                  <c:v>1266</c:v>
                </c:pt>
                <c:pt idx="29">
                  <c:v>1250</c:v>
                </c:pt>
                <c:pt idx="30">
                  <c:v>1167</c:v>
                </c:pt>
                <c:pt idx="31">
                  <c:v>1491</c:v>
                </c:pt>
                <c:pt idx="32">
                  <c:v>1752</c:v>
                </c:pt>
                <c:pt idx="33">
                  <c:v>1205</c:v>
                </c:pt>
                <c:pt idx="34">
                  <c:v>1060</c:v>
                </c:pt>
                <c:pt idx="35">
                  <c:v>1513</c:v>
                </c:pt>
                <c:pt idx="36">
                  <c:v>1533</c:v>
                </c:pt>
                <c:pt idx="37">
                  <c:v>1468</c:v>
                </c:pt>
                <c:pt idx="38">
                  <c:v>1329</c:v>
                </c:pt>
                <c:pt idx="39">
                  <c:v>1778</c:v>
                </c:pt>
                <c:pt idx="40">
                  <c:v>2153</c:v>
                </c:pt>
                <c:pt idx="41">
                  <c:v>2347</c:v>
                </c:pt>
                <c:pt idx="42">
                  <c:v>2559</c:v>
                </c:pt>
                <c:pt idx="43">
                  <c:v>3193</c:v>
                </c:pt>
                <c:pt idx="44">
                  <c:v>3352</c:v>
                </c:pt>
                <c:pt idx="45">
                  <c:v>3145</c:v>
                </c:pt>
                <c:pt idx="46">
                  <c:v>3257</c:v>
                </c:pt>
                <c:pt idx="47">
                  <c:v>3516</c:v>
                </c:pt>
                <c:pt idx="48">
                  <c:v>4006</c:v>
                </c:pt>
                <c:pt idx="49">
                  <c:v>3508</c:v>
                </c:pt>
                <c:pt idx="50">
                  <c:v>3056</c:v>
                </c:pt>
              </c:numCache>
            </c:numRef>
          </c:val>
          <c:extLst>
            <c:ext xmlns:c16="http://schemas.microsoft.com/office/drawing/2014/chart" uri="{C3380CC4-5D6E-409C-BE32-E72D297353CC}">
              <c16:uniqueId val="{00000003-1524-4E12-B351-25A496247A85}"/>
            </c:ext>
          </c:extLst>
        </c:ser>
        <c:ser>
          <c:idx val="4"/>
          <c:order val="4"/>
          <c:tx>
            <c:strRef>
              <c:f>'9.3abcd'!$O$3</c:f>
              <c:strCache>
                <c:ptCount val="1"/>
                <c:pt idx="0">
                  <c:v>Diesel &lt;=220 g/km</c:v>
                </c:pt>
              </c:strCache>
            </c:strRef>
          </c:tx>
          <c:spPr>
            <a:solidFill>
              <a:srgbClr val="6FB976"/>
            </a:solidFill>
            <a:ln w="25400">
              <a:noFill/>
            </a:ln>
          </c:spPr>
          <c:cat>
            <c:numRef>
              <c:f>'9.3abcd'!$A$4:$A$54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'9.3abcd'!$O$4:$O$54</c:f>
              <c:numCache>
                <c:formatCode>General</c:formatCode>
                <c:ptCount val="51"/>
                <c:pt idx="0">
                  <c:v>965</c:v>
                </c:pt>
                <c:pt idx="1">
                  <c:v>1311</c:v>
                </c:pt>
                <c:pt idx="2">
                  <c:v>1117</c:v>
                </c:pt>
                <c:pt idx="3">
                  <c:v>1476</c:v>
                </c:pt>
                <c:pt idx="4">
                  <c:v>1452</c:v>
                </c:pt>
                <c:pt idx="5">
                  <c:v>1455</c:v>
                </c:pt>
                <c:pt idx="6">
                  <c:v>1295</c:v>
                </c:pt>
                <c:pt idx="7">
                  <c:v>1492</c:v>
                </c:pt>
                <c:pt idx="8">
                  <c:v>1763</c:v>
                </c:pt>
                <c:pt idx="9">
                  <c:v>1819</c:v>
                </c:pt>
                <c:pt idx="10">
                  <c:v>1578</c:v>
                </c:pt>
                <c:pt idx="11">
                  <c:v>1819</c:v>
                </c:pt>
                <c:pt idx="12">
                  <c:v>1839</c:v>
                </c:pt>
                <c:pt idx="13">
                  <c:v>1414</c:v>
                </c:pt>
                <c:pt idx="14">
                  <c:v>1179</c:v>
                </c:pt>
                <c:pt idx="15">
                  <c:v>1051</c:v>
                </c:pt>
                <c:pt idx="16">
                  <c:v>1356</c:v>
                </c:pt>
                <c:pt idx="17">
                  <c:v>1011</c:v>
                </c:pt>
                <c:pt idx="18">
                  <c:v>1009</c:v>
                </c:pt>
                <c:pt idx="19">
                  <c:v>1333</c:v>
                </c:pt>
                <c:pt idx="20">
                  <c:v>1635</c:v>
                </c:pt>
                <c:pt idx="21">
                  <c:v>1120</c:v>
                </c:pt>
                <c:pt idx="22">
                  <c:v>1028</c:v>
                </c:pt>
                <c:pt idx="23">
                  <c:v>1571</c:v>
                </c:pt>
                <c:pt idx="24">
                  <c:v>1680</c:v>
                </c:pt>
                <c:pt idx="25">
                  <c:v>1543</c:v>
                </c:pt>
                <c:pt idx="26">
                  <c:v>1332</c:v>
                </c:pt>
                <c:pt idx="27">
                  <c:v>1365</c:v>
                </c:pt>
                <c:pt idx="28">
                  <c:v>2529</c:v>
                </c:pt>
                <c:pt idx="29">
                  <c:v>2672</c:v>
                </c:pt>
                <c:pt idx="30">
                  <c:v>2319</c:v>
                </c:pt>
                <c:pt idx="31">
                  <c:v>2659</c:v>
                </c:pt>
                <c:pt idx="32">
                  <c:v>3295</c:v>
                </c:pt>
                <c:pt idx="33">
                  <c:v>3180</c:v>
                </c:pt>
                <c:pt idx="34">
                  <c:v>2886</c:v>
                </c:pt>
                <c:pt idx="35">
                  <c:v>2795</c:v>
                </c:pt>
                <c:pt idx="36">
                  <c:v>3759</c:v>
                </c:pt>
                <c:pt idx="37">
                  <c:v>2999</c:v>
                </c:pt>
                <c:pt idx="38">
                  <c:v>2785</c:v>
                </c:pt>
                <c:pt idx="39">
                  <c:v>3041</c:v>
                </c:pt>
                <c:pt idx="40">
                  <c:v>3230</c:v>
                </c:pt>
                <c:pt idx="41">
                  <c:v>3324</c:v>
                </c:pt>
                <c:pt idx="42">
                  <c:v>2968</c:v>
                </c:pt>
                <c:pt idx="43">
                  <c:v>2814</c:v>
                </c:pt>
                <c:pt idx="44">
                  <c:v>3314</c:v>
                </c:pt>
                <c:pt idx="45">
                  <c:v>3161</c:v>
                </c:pt>
                <c:pt idx="46">
                  <c:v>3724</c:v>
                </c:pt>
                <c:pt idx="47">
                  <c:v>4051</c:v>
                </c:pt>
                <c:pt idx="48">
                  <c:v>5159</c:v>
                </c:pt>
                <c:pt idx="49">
                  <c:v>4230</c:v>
                </c:pt>
                <c:pt idx="50">
                  <c:v>4192</c:v>
                </c:pt>
              </c:numCache>
            </c:numRef>
          </c:val>
          <c:extLst>
            <c:ext xmlns:c16="http://schemas.microsoft.com/office/drawing/2014/chart" uri="{C3380CC4-5D6E-409C-BE32-E72D297353CC}">
              <c16:uniqueId val="{00000004-1524-4E12-B351-25A496247A85}"/>
            </c:ext>
          </c:extLst>
        </c:ser>
        <c:ser>
          <c:idx val="5"/>
          <c:order val="5"/>
          <c:tx>
            <c:strRef>
              <c:f>'9.3abcd'!$P$3</c:f>
              <c:strCache>
                <c:ptCount val="1"/>
                <c:pt idx="0">
                  <c:v>Diesel &lt;=250 g/km</c:v>
                </c:pt>
              </c:strCache>
            </c:strRef>
          </c:tx>
          <c:spPr>
            <a:solidFill>
              <a:srgbClr val="66B134"/>
            </a:solidFill>
            <a:ln w="25400">
              <a:noFill/>
            </a:ln>
          </c:spPr>
          <c:cat>
            <c:numRef>
              <c:f>'9.3abcd'!$A$4:$A$54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'9.3abcd'!$P$4:$P$54</c:f>
              <c:numCache>
                <c:formatCode>General</c:formatCode>
                <c:ptCount val="51"/>
                <c:pt idx="0">
                  <c:v>1098</c:v>
                </c:pt>
                <c:pt idx="1">
                  <c:v>1204</c:v>
                </c:pt>
                <c:pt idx="2">
                  <c:v>1057</c:v>
                </c:pt>
                <c:pt idx="3">
                  <c:v>1293</c:v>
                </c:pt>
                <c:pt idx="4">
                  <c:v>1294</c:v>
                </c:pt>
                <c:pt idx="5">
                  <c:v>1039</c:v>
                </c:pt>
                <c:pt idx="6">
                  <c:v>1549</c:v>
                </c:pt>
                <c:pt idx="7">
                  <c:v>2434</c:v>
                </c:pt>
                <c:pt idx="8">
                  <c:v>2759</c:v>
                </c:pt>
                <c:pt idx="9">
                  <c:v>2744</c:v>
                </c:pt>
                <c:pt idx="10">
                  <c:v>2276</c:v>
                </c:pt>
                <c:pt idx="11">
                  <c:v>2530</c:v>
                </c:pt>
                <c:pt idx="12">
                  <c:v>2904</c:v>
                </c:pt>
                <c:pt idx="13">
                  <c:v>2327</c:v>
                </c:pt>
                <c:pt idx="14">
                  <c:v>1959</c:v>
                </c:pt>
                <c:pt idx="15">
                  <c:v>1490</c:v>
                </c:pt>
                <c:pt idx="16">
                  <c:v>1788</c:v>
                </c:pt>
                <c:pt idx="17">
                  <c:v>1584</c:v>
                </c:pt>
                <c:pt idx="18">
                  <c:v>1513</c:v>
                </c:pt>
                <c:pt idx="19">
                  <c:v>1675</c:v>
                </c:pt>
                <c:pt idx="20">
                  <c:v>2482</c:v>
                </c:pt>
                <c:pt idx="21">
                  <c:v>2258</c:v>
                </c:pt>
                <c:pt idx="22">
                  <c:v>2047</c:v>
                </c:pt>
                <c:pt idx="23">
                  <c:v>2140</c:v>
                </c:pt>
                <c:pt idx="24">
                  <c:v>2747</c:v>
                </c:pt>
                <c:pt idx="25">
                  <c:v>2620</c:v>
                </c:pt>
                <c:pt idx="26">
                  <c:v>2297</c:v>
                </c:pt>
                <c:pt idx="27">
                  <c:v>2520</c:v>
                </c:pt>
                <c:pt idx="28">
                  <c:v>3700</c:v>
                </c:pt>
                <c:pt idx="29">
                  <c:v>2991</c:v>
                </c:pt>
                <c:pt idx="30">
                  <c:v>2414</c:v>
                </c:pt>
                <c:pt idx="31">
                  <c:v>2961</c:v>
                </c:pt>
                <c:pt idx="32">
                  <c:v>3578</c:v>
                </c:pt>
                <c:pt idx="33">
                  <c:v>3187</c:v>
                </c:pt>
                <c:pt idx="34">
                  <c:v>3665</c:v>
                </c:pt>
                <c:pt idx="35">
                  <c:v>3672</c:v>
                </c:pt>
                <c:pt idx="36">
                  <c:v>4620</c:v>
                </c:pt>
                <c:pt idx="37">
                  <c:v>4631</c:v>
                </c:pt>
                <c:pt idx="38">
                  <c:v>4626</c:v>
                </c:pt>
                <c:pt idx="39">
                  <c:v>4354</c:v>
                </c:pt>
                <c:pt idx="40">
                  <c:v>5036</c:v>
                </c:pt>
                <c:pt idx="41">
                  <c:v>4456</c:v>
                </c:pt>
                <c:pt idx="42">
                  <c:v>4306</c:v>
                </c:pt>
                <c:pt idx="43">
                  <c:v>4303</c:v>
                </c:pt>
                <c:pt idx="44">
                  <c:v>5151</c:v>
                </c:pt>
                <c:pt idx="45">
                  <c:v>5709</c:v>
                </c:pt>
                <c:pt idx="46">
                  <c:v>4727</c:v>
                </c:pt>
                <c:pt idx="47">
                  <c:v>4473</c:v>
                </c:pt>
                <c:pt idx="48">
                  <c:v>5205</c:v>
                </c:pt>
                <c:pt idx="49">
                  <c:v>4655</c:v>
                </c:pt>
                <c:pt idx="50">
                  <c:v>4702</c:v>
                </c:pt>
              </c:numCache>
            </c:numRef>
          </c:val>
          <c:extLst>
            <c:ext xmlns:c16="http://schemas.microsoft.com/office/drawing/2014/chart" uri="{C3380CC4-5D6E-409C-BE32-E72D297353CC}">
              <c16:uniqueId val="{00000005-1524-4E12-B351-25A496247A85}"/>
            </c:ext>
          </c:extLst>
        </c:ser>
        <c:ser>
          <c:idx val="6"/>
          <c:order val="6"/>
          <c:tx>
            <c:strRef>
              <c:f>'9.3abcd'!$Q$3</c:f>
              <c:strCache>
                <c:ptCount val="1"/>
                <c:pt idx="0">
                  <c:v>Diesel &gt;250 g/km</c:v>
                </c:pt>
              </c:strCache>
            </c:strRef>
          </c:tx>
          <c:spPr>
            <a:solidFill>
              <a:srgbClr val="339966"/>
            </a:solidFill>
            <a:ln w="25400">
              <a:noFill/>
            </a:ln>
          </c:spPr>
          <c:cat>
            <c:numRef>
              <c:f>'9.3abcd'!$A$4:$A$54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'9.3abcd'!$Q$4:$Q$54</c:f>
              <c:numCache>
                <c:formatCode>General</c:formatCode>
                <c:ptCount val="51"/>
                <c:pt idx="0">
                  <c:v>2035</c:v>
                </c:pt>
                <c:pt idx="1">
                  <c:v>2103</c:v>
                </c:pt>
                <c:pt idx="2">
                  <c:v>1397</c:v>
                </c:pt>
                <c:pt idx="3">
                  <c:v>1724</c:v>
                </c:pt>
                <c:pt idx="4">
                  <c:v>2221</c:v>
                </c:pt>
                <c:pt idx="5">
                  <c:v>1847</c:v>
                </c:pt>
                <c:pt idx="6">
                  <c:v>1421</c:v>
                </c:pt>
                <c:pt idx="7">
                  <c:v>1220</c:v>
                </c:pt>
                <c:pt idx="8">
                  <c:v>1191</c:v>
                </c:pt>
                <c:pt idx="9">
                  <c:v>1091</c:v>
                </c:pt>
                <c:pt idx="10">
                  <c:v>1079</c:v>
                </c:pt>
                <c:pt idx="11">
                  <c:v>1289</c:v>
                </c:pt>
                <c:pt idx="12">
                  <c:v>1225</c:v>
                </c:pt>
                <c:pt idx="13">
                  <c:v>944</c:v>
                </c:pt>
                <c:pt idx="14">
                  <c:v>864</c:v>
                </c:pt>
                <c:pt idx="15">
                  <c:v>748</c:v>
                </c:pt>
                <c:pt idx="16">
                  <c:v>900</c:v>
                </c:pt>
                <c:pt idx="17">
                  <c:v>733</c:v>
                </c:pt>
                <c:pt idx="18">
                  <c:v>616</c:v>
                </c:pt>
                <c:pt idx="19">
                  <c:v>814</c:v>
                </c:pt>
                <c:pt idx="20">
                  <c:v>812</c:v>
                </c:pt>
                <c:pt idx="21">
                  <c:v>831</c:v>
                </c:pt>
                <c:pt idx="22">
                  <c:v>568</c:v>
                </c:pt>
                <c:pt idx="23">
                  <c:v>736</c:v>
                </c:pt>
                <c:pt idx="24">
                  <c:v>848</c:v>
                </c:pt>
                <c:pt idx="25">
                  <c:v>763</c:v>
                </c:pt>
                <c:pt idx="26">
                  <c:v>496</c:v>
                </c:pt>
                <c:pt idx="27">
                  <c:v>492</c:v>
                </c:pt>
                <c:pt idx="28">
                  <c:v>352</c:v>
                </c:pt>
                <c:pt idx="29">
                  <c:v>317</c:v>
                </c:pt>
                <c:pt idx="30">
                  <c:v>417</c:v>
                </c:pt>
                <c:pt idx="31">
                  <c:v>460</c:v>
                </c:pt>
                <c:pt idx="32">
                  <c:v>449</c:v>
                </c:pt>
                <c:pt idx="33">
                  <c:v>490</c:v>
                </c:pt>
                <c:pt idx="34">
                  <c:v>362</c:v>
                </c:pt>
                <c:pt idx="35">
                  <c:v>414</c:v>
                </c:pt>
                <c:pt idx="36">
                  <c:v>460</c:v>
                </c:pt>
                <c:pt idx="37">
                  <c:v>434</c:v>
                </c:pt>
                <c:pt idx="38">
                  <c:v>354</c:v>
                </c:pt>
                <c:pt idx="39">
                  <c:v>450</c:v>
                </c:pt>
                <c:pt idx="40">
                  <c:v>415</c:v>
                </c:pt>
                <c:pt idx="41">
                  <c:v>242</c:v>
                </c:pt>
                <c:pt idx="42">
                  <c:v>124</c:v>
                </c:pt>
                <c:pt idx="43">
                  <c:v>147</c:v>
                </c:pt>
                <c:pt idx="44">
                  <c:v>55</c:v>
                </c:pt>
                <c:pt idx="45">
                  <c:v>96</c:v>
                </c:pt>
                <c:pt idx="46">
                  <c:v>241</c:v>
                </c:pt>
                <c:pt idx="47">
                  <c:v>344</c:v>
                </c:pt>
                <c:pt idx="48">
                  <c:v>462</c:v>
                </c:pt>
                <c:pt idx="49">
                  <c:v>488</c:v>
                </c:pt>
                <c:pt idx="50">
                  <c:v>517</c:v>
                </c:pt>
              </c:numCache>
            </c:numRef>
          </c:val>
          <c:extLst>
            <c:ext xmlns:c16="http://schemas.microsoft.com/office/drawing/2014/chart" uri="{C3380CC4-5D6E-409C-BE32-E72D297353CC}">
              <c16:uniqueId val="{00000006-1524-4E12-B351-25A496247A85}"/>
            </c:ext>
          </c:extLst>
        </c:ser>
        <c:ser>
          <c:idx val="7"/>
          <c:order val="7"/>
          <c:tx>
            <c:strRef>
              <c:f>'9.3abcd'!$R$3</c:f>
              <c:strCache>
                <c:ptCount val="1"/>
                <c:pt idx="0">
                  <c:v>New no value</c:v>
                </c:pt>
              </c:strCache>
            </c:strRef>
          </c:tx>
          <c:spPr>
            <a:solidFill>
              <a:srgbClr val="000000"/>
            </a:solidFill>
            <a:ln w="25400">
              <a:noFill/>
            </a:ln>
          </c:spPr>
          <c:cat>
            <c:numRef>
              <c:f>'9.3abcd'!$A$4:$A$54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'9.3abcd'!$R$4:$R$54</c:f>
              <c:numCache>
                <c:formatCode>General</c:formatCode>
                <c:ptCount val="51"/>
                <c:pt idx="0">
                  <c:v>1260</c:v>
                </c:pt>
                <c:pt idx="1">
                  <c:v>914</c:v>
                </c:pt>
                <c:pt idx="2">
                  <c:v>554</c:v>
                </c:pt>
                <c:pt idx="3">
                  <c:v>518</c:v>
                </c:pt>
                <c:pt idx="4">
                  <c:v>453</c:v>
                </c:pt>
                <c:pt idx="5">
                  <c:v>469</c:v>
                </c:pt>
                <c:pt idx="6">
                  <c:v>174</c:v>
                </c:pt>
                <c:pt idx="7">
                  <c:v>130</c:v>
                </c:pt>
                <c:pt idx="8">
                  <c:v>94</c:v>
                </c:pt>
                <c:pt idx="9">
                  <c:v>58</c:v>
                </c:pt>
                <c:pt idx="10">
                  <c:v>24</c:v>
                </c:pt>
                <c:pt idx="11">
                  <c:v>19</c:v>
                </c:pt>
                <c:pt idx="12">
                  <c:v>12</c:v>
                </c:pt>
                <c:pt idx="13">
                  <c:v>21</c:v>
                </c:pt>
                <c:pt idx="14">
                  <c:v>12</c:v>
                </c:pt>
                <c:pt idx="15">
                  <c:v>17</c:v>
                </c:pt>
                <c:pt idx="16">
                  <c:v>11</c:v>
                </c:pt>
                <c:pt idx="17">
                  <c:v>14</c:v>
                </c:pt>
                <c:pt idx="18">
                  <c:v>13</c:v>
                </c:pt>
                <c:pt idx="19">
                  <c:v>15</c:v>
                </c:pt>
                <c:pt idx="20">
                  <c:v>18</c:v>
                </c:pt>
                <c:pt idx="21">
                  <c:v>19</c:v>
                </c:pt>
                <c:pt idx="22">
                  <c:v>10</c:v>
                </c:pt>
                <c:pt idx="23">
                  <c:v>11</c:v>
                </c:pt>
                <c:pt idx="24">
                  <c:v>12</c:v>
                </c:pt>
                <c:pt idx="25">
                  <c:v>23</c:v>
                </c:pt>
                <c:pt idx="26">
                  <c:v>23</c:v>
                </c:pt>
                <c:pt idx="27">
                  <c:v>16</c:v>
                </c:pt>
                <c:pt idx="28">
                  <c:v>18</c:v>
                </c:pt>
                <c:pt idx="29">
                  <c:v>22</c:v>
                </c:pt>
                <c:pt idx="30">
                  <c:v>37</c:v>
                </c:pt>
                <c:pt idx="31">
                  <c:v>26</c:v>
                </c:pt>
                <c:pt idx="32">
                  <c:v>18</c:v>
                </c:pt>
                <c:pt idx="33">
                  <c:v>41</c:v>
                </c:pt>
                <c:pt idx="34">
                  <c:v>21</c:v>
                </c:pt>
                <c:pt idx="35">
                  <c:v>31</c:v>
                </c:pt>
                <c:pt idx="36">
                  <c:v>33</c:v>
                </c:pt>
                <c:pt idx="37">
                  <c:v>49</c:v>
                </c:pt>
                <c:pt idx="38">
                  <c:v>81</c:v>
                </c:pt>
                <c:pt idx="39">
                  <c:v>61</c:v>
                </c:pt>
                <c:pt idx="40">
                  <c:v>65</c:v>
                </c:pt>
                <c:pt idx="41">
                  <c:v>90</c:v>
                </c:pt>
                <c:pt idx="42">
                  <c:v>89</c:v>
                </c:pt>
                <c:pt idx="43">
                  <c:v>80</c:v>
                </c:pt>
                <c:pt idx="44">
                  <c:v>146</c:v>
                </c:pt>
                <c:pt idx="45">
                  <c:v>193</c:v>
                </c:pt>
                <c:pt idx="46">
                  <c:v>297</c:v>
                </c:pt>
                <c:pt idx="47">
                  <c:v>266</c:v>
                </c:pt>
                <c:pt idx="48">
                  <c:v>264</c:v>
                </c:pt>
                <c:pt idx="49">
                  <c:v>275</c:v>
                </c:pt>
                <c:pt idx="50">
                  <c:v>427</c:v>
                </c:pt>
              </c:numCache>
            </c:numRef>
          </c:val>
          <c:extLst>
            <c:ext xmlns:c16="http://schemas.microsoft.com/office/drawing/2014/chart" uri="{C3380CC4-5D6E-409C-BE32-E72D297353CC}">
              <c16:uniqueId val="{00000007-1524-4E12-B351-25A496247A85}"/>
            </c:ext>
          </c:extLst>
        </c:ser>
        <c:dLbls>
          <c:showLegendKey val="0"/>
          <c:showVal val="0"/>
          <c:showCatName val="0"/>
          <c:showSerName val="0"/>
          <c:showPercent val="0"/>
          <c:showBubbleSize val="0"/>
        </c:dLbls>
        <c:axId val="169385344"/>
        <c:axId val="169391616"/>
      </c:areaChart>
      <c:catAx>
        <c:axId val="16938534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29486166666667152"/>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391616"/>
        <c:crosses val="autoZero"/>
        <c:auto val="1"/>
        <c:lblAlgn val="ctr"/>
        <c:lblOffset val="100"/>
        <c:tickLblSkip val="8"/>
        <c:tickMarkSkip val="4"/>
        <c:noMultiLvlLbl val="0"/>
      </c:catAx>
      <c:valAx>
        <c:axId val="169391616"/>
        <c:scaling>
          <c:orientation val="minMax"/>
        </c:scaling>
        <c:delete val="0"/>
        <c:axPos val="l"/>
        <c:majorGridlines>
          <c:spPr>
            <a:ln w="12700">
              <a:solidFill>
                <a:srgbClr val="FFFFFF"/>
              </a:solidFill>
              <a:prstDash val="sysDash"/>
            </a:ln>
          </c:spPr>
        </c:majorGridlines>
        <c:numFmt formatCode="0%"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385344"/>
        <c:crosses val="autoZero"/>
        <c:crossBetween val="midCat"/>
      </c:valAx>
      <c:spPr>
        <a:solidFill>
          <a:srgbClr val="FFFFFF"/>
        </a:solidFill>
        <a:ln w="25400">
          <a:noFill/>
        </a:ln>
      </c:spPr>
    </c:plotArea>
    <c:legend>
      <c:legendPos val="r"/>
      <c:layout>
        <c:manualLayout>
          <c:xMode val="edge"/>
          <c:yMode val="edge"/>
          <c:x val="0.75160574665010704"/>
          <c:y val="0.21088981481481478"/>
          <c:w val="0.24839425334991044"/>
          <c:h val="0.64637407407408798"/>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9.3d : New light diesel registrations</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per km driven</a:t>
            </a:r>
          </a:p>
        </c:rich>
      </c:tx>
      <c:layout>
        <c:manualLayout>
          <c:xMode val="edge"/>
          <c:yMode val="edge"/>
          <c:x val="0.20666696436102391"/>
          <c:y val="1.0395064253331971E-2"/>
        </c:manualLayout>
      </c:layout>
      <c:overlay val="0"/>
      <c:spPr>
        <a:noFill/>
        <a:ln w="25400">
          <a:noFill/>
        </a:ln>
      </c:spPr>
    </c:title>
    <c:autoTitleDeleted val="0"/>
    <c:plotArea>
      <c:layout>
        <c:manualLayout>
          <c:layoutTarget val="inner"/>
          <c:xMode val="edge"/>
          <c:yMode val="edge"/>
          <c:x val="0.10400000000000002"/>
          <c:y val="0.14345114345114968"/>
          <c:w val="0.64814277777777762"/>
          <c:h val="0.70585370370370371"/>
        </c:manualLayout>
      </c:layout>
      <c:areaChart>
        <c:grouping val="stacked"/>
        <c:varyColors val="0"/>
        <c:ser>
          <c:idx val="0"/>
          <c:order val="0"/>
          <c:tx>
            <c:strRef>
              <c:f>'9.3abcd'!$K$3</c:f>
              <c:strCache>
                <c:ptCount val="1"/>
                <c:pt idx="0">
                  <c:v>Diesel &lt;=120 g/km</c:v>
                </c:pt>
              </c:strCache>
            </c:strRef>
          </c:tx>
          <c:spPr>
            <a:solidFill>
              <a:srgbClr val="0093D3">
                <a:alpha val="28000"/>
              </a:srgbClr>
            </a:solidFill>
            <a:ln w="25400">
              <a:noFill/>
            </a:ln>
          </c:spPr>
          <c:cat>
            <c:numRef>
              <c:f>'9.3abcd'!$A$4:$A$54</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2016</c:v>
                </c:pt>
                <c:pt idx="47">
                  <c:v>2017</c:v>
                </c:pt>
                <c:pt idx="48">
                  <c:v>2017</c:v>
                </c:pt>
                <c:pt idx="49">
                  <c:v>2017</c:v>
                </c:pt>
                <c:pt idx="50">
                  <c:v>2017</c:v>
                </c:pt>
              </c:numCache>
            </c:numRef>
          </c:cat>
          <c:val>
            <c:numRef>
              <c:f>'9.3abcd'!$K$4:$K$54</c:f>
              <c:numCache>
                <c:formatCode>General</c:formatCode>
                <c:ptCount val="51"/>
                <c:pt idx="0">
                  <c:v>0</c:v>
                </c:pt>
                <c:pt idx="1">
                  <c:v>0</c:v>
                </c:pt>
                <c:pt idx="2">
                  <c:v>2</c:v>
                </c:pt>
                <c:pt idx="3">
                  <c:v>1</c:v>
                </c:pt>
                <c:pt idx="4">
                  <c:v>2</c:v>
                </c:pt>
                <c:pt idx="5">
                  <c:v>4</c:v>
                </c:pt>
                <c:pt idx="6">
                  <c:v>27</c:v>
                </c:pt>
                <c:pt idx="7">
                  <c:v>60</c:v>
                </c:pt>
                <c:pt idx="8">
                  <c:v>107</c:v>
                </c:pt>
                <c:pt idx="9">
                  <c:v>52</c:v>
                </c:pt>
                <c:pt idx="10">
                  <c:v>66</c:v>
                </c:pt>
                <c:pt idx="11">
                  <c:v>119</c:v>
                </c:pt>
                <c:pt idx="12">
                  <c:v>234</c:v>
                </c:pt>
                <c:pt idx="13">
                  <c:v>141</c:v>
                </c:pt>
                <c:pt idx="14">
                  <c:v>65</c:v>
                </c:pt>
                <c:pt idx="15">
                  <c:v>129</c:v>
                </c:pt>
                <c:pt idx="16">
                  <c:v>63</c:v>
                </c:pt>
                <c:pt idx="17">
                  <c:v>102</c:v>
                </c:pt>
                <c:pt idx="18">
                  <c:v>43</c:v>
                </c:pt>
                <c:pt idx="19">
                  <c:v>18</c:v>
                </c:pt>
                <c:pt idx="20">
                  <c:v>12</c:v>
                </c:pt>
                <c:pt idx="21">
                  <c:v>11</c:v>
                </c:pt>
                <c:pt idx="22">
                  <c:v>36</c:v>
                </c:pt>
                <c:pt idx="23">
                  <c:v>41</c:v>
                </c:pt>
                <c:pt idx="24">
                  <c:v>62</c:v>
                </c:pt>
                <c:pt idx="25">
                  <c:v>60</c:v>
                </c:pt>
                <c:pt idx="26">
                  <c:v>38</c:v>
                </c:pt>
                <c:pt idx="27">
                  <c:v>132</c:v>
                </c:pt>
                <c:pt idx="28">
                  <c:v>117</c:v>
                </c:pt>
                <c:pt idx="29">
                  <c:v>98</c:v>
                </c:pt>
                <c:pt idx="30">
                  <c:v>118</c:v>
                </c:pt>
                <c:pt idx="31">
                  <c:v>238</c:v>
                </c:pt>
                <c:pt idx="32">
                  <c:v>253</c:v>
                </c:pt>
                <c:pt idx="33">
                  <c:v>218</c:v>
                </c:pt>
                <c:pt idx="34">
                  <c:v>147</c:v>
                </c:pt>
                <c:pt idx="35">
                  <c:v>222</c:v>
                </c:pt>
                <c:pt idx="36">
                  <c:v>222</c:v>
                </c:pt>
                <c:pt idx="37">
                  <c:v>158</c:v>
                </c:pt>
                <c:pt idx="38">
                  <c:v>200</c:v>
                </c:pt>
                <c:pt idx="39">
                  <c:v>248</c:v>
                </c:pt>
                <c:pt idx="40">
                  <c:v>240</c:v>
                </c:pt>
                <c:pt idx="41">
                  <c:v>242</c:v>
                </c:pt>
                <c:pt idx="42">
                  <c:v>237</c:v>
                </c:pt>
                <c:pt idx="43">
                  <c:v>262</c:v>
                </c:pt>
                <c:pt idx="44">
                  <c:v>240</c:v>
                </c:pt>
                <c:pt idx="45">
                  <c:v>238</c:v>
                </c:pt>
                <c:pt idx="46">
                  <c:v>212</c:v>
                </c:pt>
                <c:pt idx="47">
                  <c:v>164</c:v>
                </c:pt>
                <c:pt idx="48">
                  <c:v>153</c:v>
                </c:pt>
                <c:pt idx="49">
                  <c:v>160</c:v>
                </c:pt>
                <c:pt idx="50">
                  <c:v>101</c:v>
                </c:pt>
              </c:numCache>
            </c:numRef>
          </c:val>
          <c:extLst>
            <c:ext xmlns:c16="http://schemas.microsoft.com/office/drawing/2014/chart" uri="{C3380CC4-5D6E-409C-BE32-E72D297353CC}">
              <c16:uniqueId val="{00000000-803F-4573-86AD-9061FCA18537}"/>
            </c:ext>
          </c:extLst>
        </c:ser>
        <c:ser>
          <c:idx val="1"/>
          <c:order val="1"/>
          <c:tx>
            <c:strRef>
              <c:f>'9.3abcd'!$L$3</c:f>
              <c:strCache>
                <c:ptCount val="1"/>
                <c:pt idx="0">
                  <c:v>Diesel &lt;=150 g/km</c:v>
                </c:pt>
              </c:strCache>
            </c:strRef>
          </c:tx>
          <c:spPr>
            <a:solidFill>
              <a:srgbClr val="6BB5D9"/>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'9.3abcd'!$L$4:$L$54</c:f>
              <c:numCache>
                <c:formatCode>General</c:formatCode>
                <c:ptCount val="51"/>
                <c:pt idx="0">
                  <c:v>49</c:v>
                </c:pt>
                <c:pt idx="1">
                  <c:v>71</c:v>
                </c:pt>
                <c:pt idx="2">
                  <c:v>56</c:v>
                </c:pt>
                <c:pt idx="3">
                  <c:v>44</c:v>
                </c:pt>
                <c:pt idx="4">
                  <c:v>99</c:v>
                </c:pt>
                <c:pt idx="5">
                  <c:v>177</c:v>
                </c:pt>
                <c:pt idx="6">
                  <c:v>89</c:v>
                </c:pt>
                <c:pt idx="7">
                  <c:v>177</c:v>
                </c:pt>
                <c:pt idx="8">
                  <c:v>133</c:v>
                </c:pt>
                <c:pt idx="9">
                  <c:v>170</c:v>
                </c:pt>
                <c:pt idx="10">
                  <c:v>129</c:v>
                </c:pt>
                <c:pt idx="11">
                  <c:v>98</c:v>
                </c:pt>
                <c:pt idx="12">
                  <c:v>340</c:v>
                </c:pt>
                <c:pt idx="13">
                  <c:v>234</c:v>
                </c:pt>
                <c:pt idx="14">
                  <c:v>320</c:v>
                </c:pt>
                <c:pt idx="15">
                  <c:v>364</c:v>
                </c:pt>
                <c:pt idx="16">
                  <c:v>382</c:v>
                </c:pt>
                <c:pt idx="17">
                  <c:v>513</c:v>
                </c:pt>
                <c:pt idx="18">
                  <c:v>191</c:v>
                </c:pt>
                <c:pt idx="19">
                  <c:v>305</c:v>
                </c:pt>
                <c:pt idx="20">
                  <c:v>251</c:v>
                </c:pt>
                <c:pt idx="21">
                  <c:v>338</c:v>
                </c:pt>
                <c:pt idx="22">
                  <c:v>181</c:v>
                </c:pt>
                <c:pt idx="23">
                  <c:v>369</c:v>
                </c:pt>
                <c:pt idx="24">
                  <c:v>733</c:v>
                </c:pt>
                <c:pt idx="25">
                  <c:v>641</c:v>
                </c:pt>
                <c:pt idx="26">
                  <c:v>423</c:v>
                </c:pt>
                <c:pt idx="27">
                  <c:v>720</c:v>
                </c:pt>
                <c:pt idx="28">
                  <c:v>902</c:v>
                </c:pt>
                <c:pt idx="29">
                  <c:v>754</c:v>
                </c:pt>
                <c:pt idx="30">
                  <c:v>835</c:v>
                </c:pt>
                <c:pt idx="31">
                  <c:v>920</c:v>
                </c:pt>
                <c:pt idx="32">
                  <c:v>887</c:v>
                </c:pt>
                <c:pt idx="33">
                  <c:v>821</c:v>
                </c:pt>
                <c:pt idx="34">
                  <c:v>645</c:v>
                </c:pt>
                <c:pt idx="35">
                  <c:v>822</c:v>
                </c:pt>
                <c:pt idx="36">
                  <c:v>746</c:v>
                </c:pt>
                <c:pt idx="37">
                  <c:v>704</c:v>
                </c:pt>
                <c:pt idx="38">
                  <c:v>545</c:v>
                </c:pt>
                <c:pt idx="39">
                  <c:v>705</c:v>
                </c:pt>
                <c:pt idx="40">
                  <c:v>771</c:v>
                </c:pt>
                <c:pt idx="41">
                  <c:v>756</c:v>
                </c:pt>
                <c:pt idx="42">
                  <c:v>727</c:v>
                </c:pt>
                <c:pt idx="43">
                  <c:v>833</c:v>
                </c:pt>
                <c:pt idx="44">
                  <c:v>834</c:v>
                </c:pt>
                <c:pt idx="45">
                  <c:v>901</c:v>
                </c:pt>
                <c:pt idx="46">
                  <c:v>757</c:v>
                </c:pt>
                <c:pt idx="47">
                  <c:v>896</c:v>
                </c:pt>
                <c:pt idx="48">
                  <c:v>719</c:v>
                </c:pt>
                <c:pt idx="49">
                  <c:v>630</c:v>
                </c:pt>
                <c:pt idx="50">
                  <c:v>508</c:v>
                </c:pt>
              </c:numCache>
            </c:numRef>
          </c:val>
          <c:extLst>
            <c:ext xmlns:c16="http://schemas.microsoft.com/office/drawing/2014/chart" uri="{C3380CC4-5D6E-409C-BE32-E72D297353CC}">
              <c16:uniqueId val="{00000001-803F-4573-86AD-9061FCA18537}"/>
            </c:ext>
          </c:extLst>
        </c:ser>
        <c:ser>
          <c:idx val="2"/>
          <c:order val="2"/>
          <c:tx>
            <c:strRef>
              <c:f>'9.3abcd'!$M$3</c:f>
              <c:strCache>
                <c:ptCount val="1"/>
                <c:pt idx="0">
                  <c:v>Diesel &lt;=170 g/km</c:v>
                </c:pt>
              </c:strCache>
            </c:strRef>
          </c:tx>
          <c:spPr>
            <a:solidFill>
              <a:srgbClr val="0093D3"/>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'9.3abcd'!$M$4:$M$54</c:f>
              <c:numCache>
                <c:formatCode>General</c:formatCode>
                <c:ptCount val="51"/>
                <c:pt idx="0">
                  <c:v>53</c:v>
                </c:pt>
                <c:pt idx="1">
                  <c:v>101</c:v>
                </c:pt>
                <c:pt idx="2">
                  <c:v>91</c:v>
                </c:pt>
                <c:pt idx="3">
                  <c:v>167</c:v>
                </c:pt>
                <c:pt idx="4">
                  <c:v>168</c:v>
                </c:pt>
                <c:pt idx="5">
                  <c:v>181</c:v>
                </c:pt>
                <c:pt idx="6">
                  <c:v>105</c:v>
                </c:pt>
                <c:pt idx="7">
                  <c:v>220</c:v>
                </c:pt>
                <c:pt idx="8">
                  <c:v>319</c:v>
                </c:pt>
                <c:pt idx="9">
                  <c:v>447</c:v>
                </c:pt>
                <c:pt idx="10">
                  <c:v>338</c:v>
                </c:pt>
                <c:pt idx="11">
                  <c:v>490</c:v>
                </c:pt>
                <c:pt idx="12">
                  <c:v>546</c:v>
                </c:pt>
                <c:pt idx="13">
                  <c:v>464</c:v>
                </c:pt>
                <c:pt idx="14">
                  <c:v>487</c:v>
                </c:pt>
                <c:pt idx="15">
                  <c:v>543</c:v>
                </c:pt>
                <c:pt idx="16">
                  <c:v>426</c:v>
                </c:pt>
                <c:pt idx="17">
                  <c:v>525</c:v>
                </c:pt>
                <c:pt idx="18">
                  <c:v>386</c:v>
                </c:pt>
                <c:pt idx="19">
                  <c:v>369</c:v>
                </c:pt>
                <c:pt idx="20">
                  <c:v>478</c:v>
                </c:pt>
                <c:pt idx="21">
                  <c:v>408</c:v>
                </c:pt>
                <c:pt idx="22">
                  <c:v>306</c:v>
                </c:pt>
                <c:pt idx="23">
                  <c:v>507</c:v>
                </c:pt>
                <c:pt idx="24">
                  <c:v>307</c:v>
                </c:pt>
                <c:pt idx="25">
                  <c:v>321</c:v>
                </c:pt>
                <c:pt idx="26">
                  <c:v>304</c:v>
                </c:pt>
                <c:pt idx="27">
                  <c:v>498</c:v>
                </c:pt>
                <c:pt idx="28">
                  <c:v>526</c:v>
                </c:pt>
                <c:pt idx="29">
                  <c:v>454</c:v>
                </c:pt>
                <c:pt idx="30">
                  <c:v>434</c:v>
                </c:pt>
                <c:pt idx="31">
                  <c:v>653</c:v>
                </c:pt>
                <c:pt idx="32">
                  <c:v>828</c:v>
                </c:pt>
                <c:pt idx="33">
                  <c:v>708</c:v>
                </c:pt>
                <c:pt idx="34">
                  <c:v>662</c:v>
                </c:pt>
                <c:pt idx="35">
                  <c:v>833</c:v>
                </c:pt>
                <c:pt idx="36">
                  <c:v>730</c:v>
                </c:pt>
                <c:pt idx="37">
                  <c:v>793</c:v>
                </c:pt>
                <c:pt idx="38">
                  <c:v>578</c:v>
                </c:pt>
                <c:pt idx="39">
                  <c:v>616</c:v>
                </c:pt>
                <c:pt idx="40">
                  <c:v>678</c:v>
                </c:pt>
                <c:pt idx="41">
                  <c:v>852</c:v>
                </c:pt>
                <c:pt idx="42">
                  <c:v>715</c:v>
                </c:pt>
                <c:pt idx="43">
                  <c:v>873</c:v>
                </c:pt>
                <c:pt idx="44">
                  <c:v>896</c:v>
                </c:pt>
                <c:pt idx="45">
                  <c:v>925</c:v>
                </c:pt>
                <c:pt idx="46">
                  <c:v>817</c:v>
                </c:pt>
                <c:pt idx="47">
                  <c:v>880</c:v>
                </c:pt>
                <c:pt idx="48">
                  <c:v>1001</c:v>
                </c:pt>
                <c:pt idx="49">
                  <c:v>1205</c:v>
                </c:pt>
                <c:pt idx="50">
                  <c:v>1115</c:v>
                </c:pt>
              </c:numCache>
            </c:numRef>
          </c:val>
          <c:extLst>
            <c:ext xmlns:c16="http://schemas.microsoft.com/office/drawing/2014/chart" uri="{C3380CC4-5D6E-409C-BE32-E72D297353CC}">
              <c16:uniqueId val="{00000002-803F-4573-86AD-9061FCA18537}"/>
            </c:ext>
          </c:extLst>
        </c:ser>
        <c:ser>
          <c:idx val="3"/>
          <c:order val="3"/>
          <c:tx>
            <c:strRef>
              <c:f>'9.3abcd'!$N$3</c:f>
              <c:strCache>
                <c:ptCount val="1"/>
                <c:pt idx="0">
                  <c:v>Diesel &lt;=200 g/km</c:v>
                </c:pt>
              </c:strCache>
            </c:strRef>
          </c:tx>
          <c:spPr>
            <a:solidFill>
              <a:srgbClr val="B3D14C"/>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'9.3abcd'!$N$4:$N$54</c:f>
              <c:numCache>
                <c:formatCode>General</c:formatCode>
                <c:ptCount val="51"/>
                <c:pt idx="0">
                  <c:v>135</c:v>
                </c:pt>
                <c:pt idx="1">
                  <c:v>217</c:v>
                </c:pt>
                <c:pt idx="2">
                  <c:v>99</c:v>
                </c:pt>
                <c:pt idx="3">
                  <c:v>195</c:v>
                </c:pt>
                <c:pt idx="4">
                  <c:v>224</c:v>
                </c:pt>
                <c:pt idx="5">
                  <c:v>267</c:v>
                </c:pt>
                <c:pt idx="6">
                  <c:v>178</c:v>
                </c:pt>
                <c:pt idx="7">
                  <c:v>333</c:v>
                </c:pt>
                <c:pt idx="8">
                  <c:v>344</c:v>
                </c:pt>
                <c:pt idx="9">
                  <c:v>368</c:v>
                </c:pt>
                <c:pt idx="10">
                  <c:v>421</c:v>
                </c:pt>
                <c:pt idx="11">
                  <c:v>489</c:v>
                </c:pt>
                <c:pt idx="12">
                  <c:v>690</c:v>
                </c:pt>
                <c:pt idx="13">
                  <c:v>755</c:v>
                </c:pt>
                <c:pt idx="14">
                  <c:v>572</c:v>
                </c:pt>
                <c:pt idx="15">
                  <c:v>542</c:v>
                </c:pt>
                <c:pt idx="16">
                  <c:v>502</c:v>
                </c:pt>
                <c:pt idx="17">
                  <c:v>723</c:v>
                </c:pt>
                <c:pt idx="18">
                  <c:v>783</c:v>
                </c:pt>
                <c:pt idx="19">
                  <c:v>1073</c:v>
                </c:pt>
                <c:pt idx="20">
                  <c:v>1309</c:v>
                </c:pt>
                <c:pt idx="21">
                  <c:v>1133</c:v>
                </c:pt>
                <c:pt idx="22">
                  <c:v>907</c:v>
                </c:pt>
                <c:pt idx="23">
                  <c:v>1148</c:v>
                </c:pt>
                <c:pt idx="24">
                  <c:v>1023</c:v>
                </c:pt>
                <c:pt idx="25">
                  <c:v>1140</c:v>
                </c:pt>
                <c:pt idx="26">
                  <c:v>808</c:v>
                </c:pt>
                <c:pt idx="27">
                  <c:v>1238</c:v>
                </c:pt>
                <c:pt idx="28">
                  <c:v>1266</c:v>
                </c:pt>
                <c:pt idx="29">
                  <c:v>1250</c:v>
                </c:pt>
                <c:pt idx="30">
                  <c:v>1167</c:v>
                </c:pt>
                <c:pt idx="31">
                  <c:v>1491</c:v>
                </c:pt>
                <c:pt idx="32">
                  <c:v>1752</c:v>
                </c:pt>
                <c:pt idx="33">
                  <c:v>1205</c:v>
                </c:pt>
                <c:pt idx="34">
                  <c:v>1060</c:v>
                </c:pt>
                <c:pt idx="35">
                  <c:v>1513</c:v>
                </c:pt>
                <c:pt idx="36">
                  <c:v>1533</c:v>
                </c:pt>
                <c:pt idx="37">
                  <c:v>1468</c:v>
                </c:pt>
                <c:pt idx="38">
                  <c:v>1329</c:v>
                </c:pt>
                <c:pt idx="39">
                  <c:v>1778</c:v>
                </c:pt>
                <c:pt idx="40">
                  <c:v>2153</c:v>
                </c:pt>
                <c:pt idx="41">
                  <c:v>2347</c:v>
                </c:pt>
                <c:pt idx="42">
                  <c:v>2559</c:v>
                </c:pt>
                <c:pt idx="43">
                  <c:v>3193</c:v>
                </c:pt>
                <c:pt idx="44">
                  <c:v>3352</c:v>
                </c:pt>
                <c:pt idx="45">
                  <c:v>3145</c:v>
                </c:pt>
                <c:pt idx="46">
                  <c:v>3257</c:v>
                </c:pt>
                <c:pt idx="47">
                  <c:v>3516</c:v>
                </c:pt>
                <c:pt idx="48">
                  <c:v>4006</c:v>
                </c:pt>
                <c:pt idx="49">
                  <c:v>3508</c:v>
                </c:pt>
                <c:pt idx="50">
                  <c:v>3056</c:v>
                </c:pt>
              </c:numCache>
            </c:numRef>
          </c:val>
          <c:extLst>
            <c:ext xmlns:c16="http://schemas.microsoft.com/office/drawing/2014/chart" uri="{C3380CC4-5D6E-409C-BE32-E72D297353CC}">
              <c16:uniqueId val="{00000003-803F-4573-86AD-9061FCA18537}"/>
            </c:ext>
          </c:extLst>
        </c:ser>
        <c:ser>
          <c:idx val="4"/>
          <c:order val="4"/>
          <c:tx>
            <c:strRef>
              <c:f>'9.3abcd'!$O$3</c:f>
              <c:strCache>
                <c:ptCount val="1"/>
                <c:pt idx="0">
                  <c:v>Diesel &lt;=220 g/km</c:v>
                </c:pt>
              </c:strCache>
            </c:strRef>
          </c:tx>
          <c:spPr>
            <a:solidFill>
              <a:srgbClr val="6FB976"/>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'9.3abcd'!$O$4:$O$54</c:f>
              <c:numCache>
                <c:formatCode>General</c:formatCode>
                <c:ptCount val="51"/>
                <c:pt idx="0">
                  <c:v>965</c:v>
                </c:pt>
                <c:pt idx="1">
                  <c:v>1311</c:v>
                </c:pt>
                <c:pt idx="2">
                  <c:v>1117</c:v>
                </c:pt>
                <c:pt idx="3">
                  <c:v>1476</c:v>
                </c:pt>
                <c:pt idx="4">
                  <c:v>1452</c:v>
                </c:pt>
                <c:pt idx="5">
                  <c:v>1455</c:v>
                </c:pt>
                <c:pt idx="6">
                  <c:v>1295</c:v>
                </c:pt>
                <c:pt idx="7">
                  <c:v>1492</c:v>
                </c:pt>
                <c:pt idx="8">
                  <c:v>1763</c:v>
                </c:pt>
                <c:pt idx="9">
                  <c:v>1819</c:v>
                </c:pt>
                <c:pt idx="10">
                  <c:v>1578</c:v>
                </c:pt>
                <c:pt idx="11">
                  <c:v>1819</c:v>
                </c:pt>
                <c:pt idx="12">
                  <c:v>1839</c:v>
                </c:pt>
                <c:pt idx="13">
                  <c:v>1414</c:v>
                </c:pt>
                <c:pt idx="14">
                  <c:v>1179</c:v>
                </c:pt>
                <c:pt idx="15">
                  <c:v>1051</c:v>
                </c:pt>
                <c:pt idx="16">
                  <c:v>1356</c:v>
                </c:pt>
                <c:pt idx="17">
                  <c:v>1011</c:v>
                </c:pt>
                <c:pt idx="18">
                  <c:v>1009</c:v>
                </c:pt>
                <c:pt idx="19">
                  <c:v>1333</c:v>
                </c:pt>
                <c:pt idx="20">
                  <c:v>1635</c:v>
                </c:pt>
                <c:pt idx="21">
                  <c:v>1120</c:v>
                </c:pt>
                <c:pt idx="22">
                  <c:v>1028</c:v>
                </c:pt>
                <c:pt idx="23">
                  <c:v>1571</c:v>
                </c:pt>
                <c:pt idx="24">
                  <c:v>1680</c:v>
                </c:pt>
                <c:pt idx="25">
                  <c:v>1543</c:v>
                </c:pt>
                <c:pt idx="26">
                  <c:v>1332</c:v>
                </c:pt>
                <c:pt idx="27">
                  <c:v>1365</c:v>
                </c:pt>
                <c:pt idx="28">
                  <c:v>2529</c:v>
                </c:pt>
                <c:pt idx="29">
                  <c:v>2672</c:v>
                </c:pt>
                <c:pt idx="30">
                  <c:v>2319</c:v>
                </c:pt>
                <c:pt idx="31">
                  <c:v>2659</c:v>
                </c:pt>
                <c:pt idx="32">
                  <c:v>3295</c:v>
                </c:pt>
                <c:pt idx="33">
                  <c:v>3180</c:v>
                </c:pt>
                <c:pt idx="34">
                  <c:v>2886</c:v>
                </c:pt>
                <c:pt idx="35">
                  <c:v>2795</c:v>
                </c:pt>
                <c:pt idx="36">
                  <c:v>3759</c:v>
                </c:pt>
                <c:pt idx="37">
                  <c:v>2999</c:v>
                </c:pt>
                <c:pt idx="38">
                  <c:v>2785</c:v>
                </c:pt>
                <c:pt idx="39">
                  <c:v>3041</c:v>
                </c:pt>
                <c:pt idx="40">
                  <c:v>3230</c:v>
                </c:pt>
                <c:pt idx="41">
                  <c:v>3324</c:v>
                </c:pt>
                <c:pt idx="42">
                  <c:v>2968</c:v>
                </c:pt>
                <c:pt idx="43">
                  <c:v>2814</c:v>
                </c:pt>
                <c:pt idx="44">
                  <c:v>3314</c:v>
                </c:pt>
                <c:pt idx="45">
                  <c:v>3161</c:v>
                </c:pt>
                <c:pt idx="46">
                  <c:v>3724</c:v>
                </c:pt>
                <c:pt idx="47">
                  <c:v>4051</c:v>
                </c:pt>
                <c:pt idx="48">
                  <c:v>5159</c:v>
                </c:pt>
                <c:pt idx="49">
                  <c:v>4230</c:v>
                </c:pt>
                <c:pt idx="50">
                  <c:v>4192</c:v>
                </c:pt>
              </c:numCache>
            </c:numRef>
          </c:val>
          <c:extLst>
            <c:ext xmlns:c16="http://schemas.microsoft.com/office/drawing/2014/chart" uri="{C3380CC4-5D6E-409C-BE32-E72D297353CC}">
              <c16:uniqueId val="{00000004-803F-4573-86AD-9061FCA18537}"/>
            </c:ext>
          </c:extLst>
        </c:ser>
        <c:ser>
          <c:idx val="5"/>
          <c:order val="5"/>
          <c:tx>
            <c:strRef>
              <c:f>'9.3abcd'!$P$3</c:f>
              <c:strCache>
                <c:ptCount val="1"/>
                <c:pt idx="0">
                  <c:v>Diesel &lt;=250 g/km</c:v>
                </c:pt>
              </c:strCache>
            </c:strRef>
          </c:tx>
          <c:spPr>
            <a:solidFill>
              <a:srgbClr val="66B134"/>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'9.3abcd'!$P$4:$P$54</c:f>
              <c:numCache>
                <c:formatCode>General</c:formatCode>
                <c:ptCount val="51"/>
                <c:pt idx="0">
                  <c:v>1098</c:v>
                </c:pt>
                <c:pt idx="1">
                  <c:v>1204</c:v>
                </c:pt>
                <c:pt idx="2">
                  <c:v>1057</c:v>
                </c:pt>
                <c:pt idx="3">
                  <c:v>1293</c:v>
                </c:pt>
                <c:pt idx="4">
                  <c:v>1294</c:v>
                </c:pt>
                <c:pt idx="5">
                  <c:v>1039</c:v>
                </c:pt>
                <c:pt idx="6">
                  <c:v>1549</c:v>
                </c:pt>
                <c:pt idx="7">
                  <c:v>2434</c:v>
                </c:pt>
                <c:pt idx="8">
                  <c:v>2759</c:v>
                </c:pt>
                <c:pt idx="9">
                  <c:v>2744</c:v>
                </c:pt>
                <c:pt idx="10">
                  <c:v>2276</c:v>
                </c:pt>
                <c:pt idx="11">
                  <c:v>2530</c:v>
                </c:pt>
                <c:pt idx="12">
                  <c:v>2904</c:v>
                </c:pt>
                <c:pt idx="13">
                  <c:v>2327</c:v>
                </c:pt>
                <c:pt idx="14">
                  <c:v>1959</c:v>
                </c:pt>
                <c:pt idx="15">
                  <c:v>1490</c:v>
                </c:pt>
                <c:pt idx="16">
                  <c:v>1788</c:v>
                </c:pt>
                <c:pt idx="17">
                  <c:v>1584</c:v>
                </c:pt>
                <c:pt idx="18">
                  <c:v>1513</c:v>
                </c:pt>
                <c:pt idx="19">
                  <c:v>1675</c:v>
                </c:pt>
                <c:pt idx="20">
                  <c:v>2482</c:v>
                </c:pt>
                <c:pt idx="21">
                  <c:v>2258</c:v>
                </c:pt>
                <c:pt idx="22">
                  <c:v>2047</c:v>
                </c:pt>
                <c:pt idx="23">
                  <c:v>2140</c:v>
                </c:pt>
                <c:pt idx="24">
                  <c:v>2747</c:v>
                </c:pt>
                <c:pt idx="25">
                  <c:v>2620</c:v>
                </c:pt>
                <c:pt idx="26">
                  <c:v>2297</c:v>
                </c:pt>
                <c:pt idx="27">
                  <c:v>2520</c:v>
                </c:pt>
                <c:pt idx="28">
                  <c:v>3700</c:v>
                </c:pt>
                <c:pt idx="29">
                  <c:v>2991</c:v>
                </c:pt>
                <c:pt idx="30">
                  <c:v>2414</c:v>
                </c:pt>
                <c:pt idx="31">
                  <c:v>2961</c:v>
                </c:pt>
                <c:pt idx="32">
                  <c:v>3578</c:v>
                </c:pt>
                <c:pt idx="33">
                  <c:v>3187</c:v>
                </c:pt>
                <c:pt idx="34">
                  <c:v>3665</c:v>
                </c:pt>
                <c:pt idx="35">
                  <c:v>3672</c:v>
                </c:pt>
                <c:pt idx="36">
                  <c:v>4620</c:v>
                </c:pt>
                <c:pt idx="37">
                  <c:v>4631</c:v>
                </c:pt>
                <c:pt idx="38">
                  <c:v>4626</c:v>
                </c:pt>
                <c:pt idx="39">
                  <c:v>4354</c:v>
                </c:pt>
                <c:pt idx="40">
                  <c:v>5036</c:v>
                </c:pt>
                <c:pt idx="41">
                  <c:v>4456</c:v>
                </c:pt>
                <c:pt idx="42">
                  <c:v>4306</c:v>
                </c:pt>
                <c:pt idx="43">
                  <c:v>4303</c:v>
                </c:pt>
                <c:pt idx="44">
                  <c:v>5151</c:v>
                </c:pt>
                <c:pt idx="45">
                  <c:v>5709</c:v>
                </c:pt>
                <c:pt idx="46">
                  <c:v>4727</c:v>
                </c:pt>
                <c:pt idx="47">
                  <c:v>4473</c:v>
                </c:pt>
                <c:pt idx="48">
                  <c:v>5205</c:v>
                </c:pt>
                <c:pt idx="49">
                  <c:v>4655</c:v>
                </c:pt>
                <c:pt idx="50">
                  <c:v>4702</c:v>
                </c:pt>
              </c:numCache>
            </c:numRef>
          </c:val>
          <c:extLst>
            <c:ext xmlns:c16="http://schemas.microsoft.com/office/drawing/2014/chart" uri="{C3380CC4-5D6E-409C-BE32-E72D297353CC}">
              <c16:uniqueId val="{00000005-803F-4573-86AD-9061FCA18537}"/>
            </c:ext>
          </c:extLst>
        </c:ser>
        <c:ser>
          <c:idx val="6"/>
          <c:order val="6"/>
          <c:tx>
            <c:strRef>
              <c:f>'9.3abcd'!$Q$3</c:f>
              <c:strCache>
                <c:ptCount val="1"/>
                <c:pt idx="0">
                  <c:v>Diesel &gt;250 g/km</c:v>
                </c:pt>
              </c:strCache>
            </c:strRef>
          </c:tx>
          <c:spPr>
            <a:solidFill>
              <a:srgbClr val="339966"/>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'9.3abcd'!$Q$4:$Q$54</c:f>
              <c:numCache>
                <c:formatCode>General</c:formatCode>
                <c:ptCount val="51"/>
                <c:pt idx="0">
                  <c:v>2035</c:v>
                </c:pt>
                <c:pt idx="1">
                  <c:v>2103</c:v>
                </c:pt>
                <c:pt idx="2">
                  <c:v>1397</c:v>
                </c:pt>
                <c:pt idx="3">
                  <c:v>1724</c:v>
                </c:pt>
                <c:pt idx="4">
                  <c:v>2221</c:v>
                </c:pt>
                <c:pt idx="5">
                  <c:v>1847</c:v>
                </c:pt>
                <c:pt idx="6">
                  <c:v>1421</c:v>
                </c:pt>
                <c:pt idx="7">
                  <c:v>1220</c:v>
                </c:pt>
                <c:pt idx="8">
                  <c:v>1191</c:v>
                </c:pt>
                <c:pt idx="9">
                  <c:v>1091</c:v>
                </c:pt>
                <c:pt idx="10">
                  <c:v>1079</c:v>
                </c:pt>
                <c:pt idx="11">
                  <c:v>1289</c:v>
                </c:pt>
                <c:pt idx="12">
                  <c:v>1225</c:v>
                </c:pt>
                <c:pt idx="13">
                  <c:v>944</c:v>
                </c:pt>
                <c:pt idx="14">
                  <c:v>864</c:v>
                </c:pt>
                <c:pt idx="15">
                  <c:v>748</c:v>
                </c:pt>
                <c:pt idx="16">
                  <c:v>900</c:v>
                </c:pt>
                <c:pt idx="17">
                  <c:v>733</c:v>
                </c:pt>
                <c:pt idx="18">
                  <c:v>616</c:v>
                </c:pt>
                <c:pt idx="19">
                  <c:v>814</c:v>
                </c:pt>
                <c:pt idx="20">
                  <c:v>812</c:v>
                </c:pt>
                <c:pt idx="21">
                  <c:v>831</c:v>
                </c:pt>
                <c:pt idx="22">
                  <c:v>568</c:v>
                </c:pt>
                <c:pt idx="23">
                  <c:v>736</c:v>
                </c:pt>
                <c:pt idx="24">
                  <c:v>848</c:v>
                </c:pt>
                <c:pt idx="25">
                  <c:v>763</c:v>
                </c:pt>
                <c:pt idx="26">
                  <c:v>496</c:v>
                </c:pt>
                <c:pt idx="27">
                  <c:v>492</c:v>
                </c:pt>
                <c:pt idx="28">
                  <c:v>352</c:v>
                </c:pt>
                <c:pt idx="29">
                  <c:v>317</c:v>
                </c:pt>
                <c:pt idx="30">
                  <c:v>417</c:v>
                </c:pt>
                <c:pt idx="31">
                  <c:v>460</c:v>
                </c:pt>
                <c:pt idx="32">
                  <c:v>449</c:v>
                </c:pt>
                <c:pt idx="33">
                  <c:v>490</c:v>
                </c:pt>
                <c:pt idx="34">
                  <c:v>362</c:v>
                </c:pt>
                <c:pt idx="35">
                  <c:v>414</c:v>
                </c:pt>
                <c:pt idx="36">
                  <c:v>460</c:v>
                </c:pt>
                <c:pt idx="37">
                  <c:v>434</c:v>
                </c:pt>
                <c:pt idx="38">
                  <c:v>354</c:v>
                </c:pt>
                <c:pt idx="39">
                  <c:v>450</c:v>
                </c:pt>
                <c:pt idx="40">
                  <c:v>415</c:v>
                </c:pt>
                <c:pt idx="41">
                  <c:v>242</c:v>
                </c:pt>
                <c:pt idx="42">
                  <c:v>124</c:v>
                </c:pt>
                <c:pt idx="43">
                  <c:v>147</c:v>
                </c:pt>
                <c:pt idx="44">
                  <c:v>55</c:v>
                </c:pt>
                <c:pt idx="45">
                  <c:v>96</c:v>
                </c:pt>
                <c:pt idx="46">
                  <c:v>241</c:v>
                </c:pt>
                <c:pt idx="47">
                  <c:v>344</c:v>
                </c:pt>
                <c:pt idx="48">
                  <c:v>462</c:v>
                </c:pt>
                <c:pt idx="49">
                  <c:v>488</c:v>
                </c:pt>
                <c:pt idx="50">
                  <c:v>517</c:v>
                </c:pt>
              </c:numCache>
            </c:numRef>
          </c:val>
          <c:extLst>
            <c:ext xmlns:c16="http://schemas.microsoft.com/office/drawing/2014/chart" uri="{C3380CC4-5D6E-409C-BE32-E72D297353CC}">
              <c16:uniqueId val="{00000006-803F-4573-86AD-9061FCA18537}"/>
            </c:ext>
          </c:extLst>
        </c:ser>
        <c:ser>
          <c:idx val="7"/>
          <c:order val="7"/>
          <c:tx>
            <c:strRef>
              <c:f>'9.3abcd'!$R$3</c:f>
              <c:strCache>
                <c:ptCount val="1"/>
                <c:pt idx="0">
                  <c:v>New no value</c:v>
                </c:pt>
              </c:strCache>
            </c:strRef>
          </c:tx>
          <c:spPr>
            <a:solidFill>
              <a:srgbClr val="000000"/>
            </a:solidFill>
            <a:ln w="25400">
              <a:noFill/>
            </a:ln>
          </c:spPr>
          <c:cat>
            <c:numRef>
              <c:f>'9.3abcd'!$A$4:$A$38</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'9.3abcd'!$R$4:$R$54</c:f>
              <c:numCache>
                <c:formatCode>General</c:formatCode>
                <c:ptCount val="51"/>
                <c:pt idx="0">
                  <c:v>1260</c:v>
                </c:pt>
                <c:pt idx="1">
                  <c:v>914</c:v>
                </c:pt>
                <c:pt idx="2">
                  <c:v>554</c:v>
                </c:pt>
                <c:pt idx="3">
                  <c:v>518</c:v>
                </c:pt>
                <c:pt idx="4">
                  <c:v>453</c:v>
                </c:pt>
                <c:pt idx="5">
                  <c:v>469</c:v>
                </c:pt>
                <c:pt idx="6">
                  <c:v>174</c:v>
                </c:pt>
                <c:pt idx="7">
                  <c:v>130</c:v>
                </c:pt>
                <c:pt idx="8">
                  <c:v>94</c:v>
                </c:pt>
                <c:pt idx="9">
                  <c:v>58</c:v>
                </c:pt>
                <c:pt idx="10">
                  <c:v>24</c:v>
                </c:pt>
                <c:pt idx="11">
                  <c:v>19</c:v>
                </c:pt>
                <c:pt idx="12">
                  <c:v>12</c:v>
                </c:pt>
                <c:pt idx="13">
                  <c:v>21</c:v>
                </c:pt>
                <c:pt idx="14">
                  <c:v>12</c:v>
                </c:pt>
                <c:pt idx="15">
                  <c:v>17</c:v>
                </c:pt>
                <c:pt idx="16">
                  <c:v>11</c:v>
                </c:pt>
                <c:pt idx="17">
                  <c:v>14</c:v>
                </c:pt>
                <c:pt idx="18">
                  <c:v>13</c:v>
                </c:pt>
                <c:pt idx="19">
                  <c:v>15</c:v>
                </c:pt>
                <c:pt idx="20">
                  <c:v>18</c:v>
                </c:pt>
                <c:pt idx="21">
                  <c:v>19</c:v>
                </c:pt>
                <c:pt idx="22">
                  <c:v>10</c:v>
                </c:pt>
                <c:pt idx="23">
                  <c:v>11</c:v>
                </c:pt>
                <c:pt idx="24">
                  <c:v>12</c:v>
                </c:pt>
                <c:pt idx="25">
                  <c:v>23</c:v>
                </c:pt>
                <c:pt idx="26">
                  <c:v>23</c:v>
                </c:pt>
                <c:pt idx="27">
                  <c:v>16</c:v>
                </c:pt>
                <c:pt idx="28">
                  <c:v>18</c:v>
                </c:pt>
                <c:pt idx="29">
                  <c:v>22</c:v>
                </c:pt>
                <c:pt idx="30">
                  <c:v>37</c:v>
                </c:pt>
                <c:pt idx="31">
                  <c:v>26</c:v>
                </c:pt>
                <c:pt idx="32">
                  <c:v>18</c:v>
                </c:pt>
                <c:pt idx="33">
                  <c:v>41</c:v>
                </c:pt>
                <c:pt idx="34">
                  <c:v>21</c:v>
                </c:pt>
                <c:pt idx="35">
                  <c:v>31</c:v>
                </c:pt>
                <c:pt idx="36">
                  <c:v>33</c:v>
                </c:pt>
                <c:pt idx="37">
                  <c:v>49</c:v>
                </c:pt>
                <c:pt idx="38">
                  <c:v>81</c:v>
                </c:pt>
                <c:pt idx="39">
                  <c:v>61</c:v>
                </c:pt>
                <c:pt idx="40">
                  <c:v>65</c:v>
                </c:pt>
                <c:pt idx="41">
                  <c:v>90</c:v>
                </c:pt>
                <c:pt idx="42">
                  <c:v>89</c:v>
                </c:pt>
                <c:pt idx="43">
                  <c:v>80</c:v>
                </c:pt>
                <c:pt idx="44">
                  <c:v>146</c:v>
                </c:pt>
                <c:pt idx="45">
                  <c:v>193</c:v>
                </c:pt>
                <c:pt idx="46">
                  <c:v>297</c:v>
                </c:pt>
                <c:pt idx="47">
                  <c:v>266</c:v>
                </c:pt>
                <c:pt idx="48">
                  <c:v>264</c:v>
                </c:pt>
                <c:pt idx="49">
                  <c:v>275</c:v>
                </c:pt>
                <c:pt idx="50">
                  <c:v>427</c:v>
                </c:pt>
              </c:numCache>
            </c:numRef>
          </c:val>
          <c:extLst>
            <c:ext xmlns:c16="http://schemas.microsoft.com/office/drawing/2014/chart" uri="{C3380CC4-5D6E-409C-BE32-E72D297353CC}">
              <c16:uniqueId val="{00000007-803F-4573-86AD-9061FCA18537}"/>
            </c:ext>
          </c:extLst>
        </c:ser>
        <c:dLbls>
          <c:showLegendKey val="0"/>
          <c:showVal val="0"/>
          <c:showCatName val="0"/>
          <c:showSerName val="0"/>
          <c:showPercent val="0"/>
          <c:showBubbleSize val="0"/>
        </c:dLbls>
        <c:axId val="169501056"/>
        <c:axId val="169502976"/>
      </c:areaChart>
      <c:catAx>
        <c:axId val="16950105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32308388888889655"/>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502976"/>
        <c:crosses val="autoZero"/>
        <c:auto val="1"/>
        <c:lblAlgn val="ctr"/>
        <c:lblOffset val="100"/>
        <c:tickLblSkip val="8"/>
        <c:tickMarkSkip val="4"/>
        <c:noMultiLvlLbl val="0"/>
      </c:catAx>
      <c:valAx>
        <c:axId val="169502976"/>
        <c:scaling>
          <c:orientation val="minMax"/>
        </c:scaling>
        <c:delete val="0"/>
        <c:axPos val="l"/>
        <c:majorGridlines>
          <c:spPr>
            <a:ln w="12700">
              <a:solidFill>
                <a:srgbClr val="FFFFFF"/>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501056"/>
        <c:crosses val="autoZero"/>
        <c:crossBetween val="midCat"/>
      </c:valAx>
      <c:spPr>
        <a:solidFill>
          <a:srgbClr val="FFFFFF"/>
        </a:solidFill>
        <a:ln w="25400">
          <a:noFill/>
        </a:ln>
      </c:spPr>
    </c:plotArea>
    <c:legend>
      <c:legendPos val="r"/>
      <c:layout>
        <c:manualLayout>
          <c:xMode val="edge"/>
          <c:yMode val="edge"/>
          <c:x val="0.75557555555556333"/>
          <c:y val="0.22264907407407408"/>
          <c:w val="0.23642472222222224"/>
          <c:h val="0.6147662037037037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9.4 : Light vehicle registrations </a:t>
            </a:r>
          </a:p>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Average 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 </a:t>
            </a:r>
          </a:p>
        </c:rich>
      </c:tx>
      <c:layout>
        <c:manualLayout>
          <c:xMode val="edge"/>
          <c:yMode val="edge"/>
          <c:x val="0.25500042173367282"/>
          <c:y val="1.243787708354638E-2"/>
        </c:manualLayout>
      </c:layout>
      <c:overlay val="0"/>
      <c:spPr>
        <a:noFill/>
        <a:ln w="25400">
          <a:noFill/>
        </a:ln>
      </c:spPr>
    </c:title>
    <c:autoTitleDeleted val="0"/>
    <c:plotArea>
      <c:layout>
        <c:manualLayout>
          <c:layoutTarget val="inner"/>
          <c:xMode val="edge"/>
          <c:yMode val="edge"/>
          <c:x val="0.11581194444444444"/>
          <c:y val="0.15671641791045487"/>
          <c:w val="0.84744444444445211"/>
          <c:h val="0.68269045914715265"/>
        </c:manualLayout>
      </c:layout>
      <c:lineChart>
        <c:grouping val="standard"/>
        <c:varyColors val="0"/>
        <c:ser>
          <c:idx val="2"/>
          <c:order val="0"/>
          <c:tx>
            <c:strRef>
              <c:f>'9.4'!$C$2</c:f>
              <c:strCache>
                <c:ptCount val="1"/>
                <c:pt idx="0">
                  <c:v>NZ New Petrol</c:v>
                </c:pt>
              </c:strCache>
            </c:strRef>
          </c:tx>
          <c:spPr>
            <a:ln w="25400">
              <a:solidFill>
                <a:srgbClr val="339966"/>
              </a:solidFill>
              <a:prstDash val="solid"/>
            </a:ln>
          </c:spPr>
          <c:marker>
            <c:symbol val="none"/>
          </c:marker>
          <c:cat>
            <c:numRef>
              <c:f>'9.4'!$A$3:$A$53</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2017</c:v>
                </c:pt>
                <c:pt idx="47">
                  <c:v>2017</c:v>
                </c:pt>
                <c:pt idx="48">
                  <c:v>2017</c:v>
                </c:pt>
                <c:pt idx="49">
                  <c:v>2017</c:v>
                </c:pt>
                <c:pt idx="50">
                  <c:v>2017</c:v>
                </c:pt>
              </c:numCache>
            </c:numRef>
          </c:cat>
          <c:val>
            <c:numRef>
              <c:f>'9.4'!$C$3:$C$53</c:f>
              <c:numCache>
                <c:formatCode>0.0</c:formatCode>
                <c:ptCount val="51"/>
                <c:pt idx="0">
                  <c:v>223.95752705999999</c:v>
                </c:pt>
                <c:pt idx="1">
                  <c:v>216.73773270000001</c:v>
                </c:pt>
                <c:pt idx="2">
                  <c:v>214.71769749000001</c:v>
                </c:pt>
                <c:pt idx="3">
                  <c:v>217.59157429999999</c:v>
                </c:pt>
                <c:pt idx="4">
                  <c:v>213.60789745</c:v>
                </c:pt>
                <c:pt idx="5">
                  <c:v>213.55970740999999</c:v>
                </c:pt>
                <c:pt idx="6">
                  <c:v>213.51563791000001</c:v>
                </c:pt>
                <c:pt idx="7">
                  <c:v>214.58529075000001</c:v>
                </c:pt>
                <c:pt idx="8">
                  <c:v>215.94520446999999</c:v>
                </c:pt>
                <c:pt idx="9">
                  <c:v>210.78287175</c:v>
                </c:pt>
                <c:pt idx="10">
                  <c:v>207.78304037000001</c:v>
                </c:pt>
                <c:pt idx="11">
                  <c:v>205.40627653999999</c:v>
                </c:pt>
                <c:pt idx="12">
                  <c:v>201.85840087</c:v>
                </c:pt>
                <c:pt idx="13">
                  <c:v>202.80329505</c:v>
                </c:pt>
                <c:pt idx="14">
                  <c:v>199.20596806</c:v>
                </c:pt>
                <c:pt idx="15">
                  <c:v>200.14191238000001</c:v>
                </c:pt>
                <c:pt idx="16">
                  <c:v>197.84108531000001</c:v>
                </c:pt>
                <c:pt idx="17">
                  <c:v>197.99507495</c:v>
                </c:pt>
                <c:pt idx="18">
                  <c:v>196.18998697000001</c:v>
                </c:pt>
                <c:pt idx="19">
                  <c:v>195.19866729</c:v>
                </c:pt>
                <c:pt idx="20">
                  <c:v>197.81982919000001</c:v>
                </c:pt>
                <c:pt idx="21">
                  <c:v>192.5748107</c:v>
                </c:pt>
                <c:pt idx="22">
                  <c:v>191.80306945999999</c:v>
                </c:pt>
                <c:pt idx="23">
                  <c:v>189.00957969000001</c:v>
                </c:pt>
                <c:pt idx="24">
                  <c:v>188.34129379000001</c:v>
                </c:pt>
                <c:pt idx="25">
                  <c:v>187.03774927000001</c:v>
                </c:pt>
                <c:pt idx="26">
                  <c:v>186.20560723</c:v>
                </c:pt>
                <c:pt idx="27">
                  <c:v>181.04262247</c:v>
                </c:pt>
                <c:pt idx="28">
                  <c:v>180.98415299000001</c:v>
                </c:pt>
                <c:pt idx="29">
                  <c:v>180.22303296000001</c:v>
                </c:pt>
                <c:pt idx="30">
                  <c:v>177.08519140999999</c:v>
                </c:pt>
                <c:pt idx="31">
                  <c:v>174.26567506999999</c:v>
                </c:pt>
                <c:pt idx="32">
                  <c:v>173.48011327</c:v>
                </c:pt>
                <c:pt idx="33">
                  <c:v>171.47810372000001</c:v>
                </c:pt>
                <c:pt idx="34">
                  <c:v>175.16481865</c:v>
                </c:pt>
                <c:pt idx="35">
                  <c:v>171.84747278</c:v>
                </c:pt>
                <c:pt idx="36">
                  <c:v>173.11419656000001</c:v>
                </c:pt>
                <c:pt idx="37">
                  <c:v>170.21769882999999</c:v>
                </c:pt>
                <c:pt idx="38">
                  <c:v>167.33382345000001</c:v>
                </c:pt>
                <c:pt idx="39">
                  <c:v>167.40602061000001</c:v>
                </c:pt>
                <c:pt idx="40">
                  <c:v>169.97156103</c:v>
                </c:pt>
                <c:pt idx="41">
                  <c:v>167.95819173999999</c:v>
                </c:pt>
                <c:pt idx="42">
                  <c:v>168.57991084</c:v>
                </c:pt>
                <c:pt idx="43">
                  <c:v>167.61044353</c:v>
                </c:pt>
                <c:pt idx="44">
                  <c:v>170.06073653999999</c:v>
                </c:pt>
                <c:pt idx="45">
                  <c:v>167.39119789</c:v>
                </c:pt>
                <c:pt idx="46">
                  <c:v>166.96327042999999</c:v>
                </c:pt>
                <c:pt idx="47">
                  <c:v>165.62600352999999</c:v>
                </c:pt>
                <c:pt idx="48">
                  <c:v>165.97040483999999</c:v>
                </c:pt>
                <c:pt idx="49">
                  <c:v>162.87369218000001</c:v>
                </c:pt>
                <c:pt idx="50">
                  <c:v>163.38779495</c:v>
                </c:pt>
              </c:numCache>
            </c:numRef>
          </c:val>
          <c:smooth val="0"/>
          <c:extLst>
            <c:ext xmlns:c16="http://schemas.microsoft.com/office/drawing/2014/chart" uri="{C3380CC4-5D6E-409C-BE32-E72D297353CC}">
              <c16:uniqueId val="{00000000-0AE6-4435-B27E-0BBF98A26828}"/>
            </c:ext>
          </c:extLst>
        </c:ser>
        <c:ser>
          <c:idx val="0"/>
          <c:order val="1"/>
          <c:tx>
            <c:strRef>
              <c:f>'9.4'!$D$2</c:f>
              <c:strCache>
                <c:ptCount val="1"/>
                <c:pt idx="0">
                  <c:v>NZ New Diesel</c:v>
                </c:pt>
              </c:strCache>
            </c:strRef>
          </c:tx>
          <c:spPr>
            <a:ln w="25400">
              <a:solidFill>
                <a:srgbClr val="99CC00"/>
              </a:solidFill>
              <a:prstDash val="solid"/>
            </a:ln>
          </c:spPr>
          <c:marker>
            <c:symbol val="none"/>
          </c:marker>
          <c:cat>
            <c:numRef>
              <c:f>'9.4'!$A$3:$A$53</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2017</c:v>
                </c:pt>
                <c:pt idx="47">
                  <c:v>2017</c:v>
                </c:pt>
                <c:pt idx="48">
                  <c:v>2017</c:v>
                </c:pt>
                <c:pt idx="49">
                  <c:v>2017</c:v>
                </c:pt>
                <c:pt idx="50">
                  <c:v>2017</c:v>
                </c:pt>
              </c:numCache>
            </c:numRef>
          </c:cat>
          <c:val>
            <c:numRef>
              <c:f>'9.4'!$D$3:$D$53</c:f>
              <c:numCache>
                <c:formatCode>0.0</c:formatCode>
                <c:ptCount val="51"/>
                <c:pt idx="0">
                  <c:v>241.65481023999999</c:v>
                </c:pt>
                <c:pt idx="1">
                  <c:v>238.55697823</c:v>
                </c:pt>
                <c:pt idx="2">
                  <c:v>235.52662398000001</c:v>
                </c:pt>
                <c:pt idx="3">
                  <c:v>234.68306717999999</c:v>
                </c:pt>
                <c:pt idx="4">
                  <c:v>236.50143273</c:v>
                </c:pt>
                <c:pt idx="5">
                  <c:v>231.5507356</c:v>
                </c:pt>
                <c:pt idx="6">
                  <c:v>231.68791206</c:v>
                </c:pt>
                <c:pt idx="7">
                  <c:v>226.11027283999999</c:v>
                </c:pt>
                <c:pt idx="8">
                  <c:v>225.76247426</c:v>
                </c:pt>
                <c:pt idx="9">
                  <c:v>224.05442725</c:v>
                </c:pt>
                <c:pt idx="10">
                  <c:v>224.68558729</c:v>
                </c:pt>
                <c:pt idx="11">
                  <c:v>224.20479072000001</c:v>
                </c:pt>
                <c:pt idx="12">
                  <c:v>218.53409232000001</c:v>
                </c:pt>
                <c:pt idx="13">
                  <c:v>218.18048327</c:v>
                </c:pt>
                <c:pt idx="14">
                  <c:v>217.26955444000001</c:v>
                </c:pt>
                <c:pt idx="15">
                  <c:v>211.53829339999999</c:v>
                </c:pt>
                <c:pt idx="16">
                  <c:v>217.14551606000001</c:v>
                </c:pt>
                <c:pt idx="17">
                  <c:v>209.65945158</c:v>
                </c:pt>
                <c:pt idx="18">
                  <c:v>215.35083404</c:v>
                </c:pt>
                <c:pt idx="19">
                  <c:v>215.61756079</c:v>
                </c:pt>
                <c:pt idx="20">
                  <c:v>216.64425803</c:v>
                </c:pt>
                <c:pt idx="21">
                  <c:v>217.04098486999999</c:v>
                </c:pt>
                <c:pt idx="22">
                  <c:v>217.57290356999999</c:v>
                </c:pt>
                <c:pt idx="23">
                  <c:v>214.23488455</c:v>
                </c:pt>
                <c:pt idx="24">
                  <c:v>214.59073598000001</c:v>
                </c:pt>
                <c:pt idx="25">
                  <c:v>213.82105723999999</c:v>
                </c:pt>
                <c:pt idx="26">
                  <c:v>214.12880175999999</c:v>
                </c:pt>
                <c:pt idx="27">
                  <c:v>206.78536122</c:v>
                </c:pt>
                <c:pt idx="28">
                  <c:v>209.09938034999999</c:v>
                </c:pt>
                <c:pt idx="29">
                  <c:v>209.0460037</c:v>
                </c:pt>
                <c:pt idx="30">
                  <c:v>207.02974509000001</c:v>
                </c:pt>
                <c:pt idx="31">
                  <c:v>205.48609268999999</c:v>
                </c:pt>
                <c:pt idx="32">
                  <c:v>206.47866103000001</c:v>
                </c:pt>
                <c:pt idx="33">
                  <c:v>207.72918386000001</c:v>
                </c:pt>
                <c:pt idx="34">
                  <c:v>210.51597831000001</c:v>
                </c:pt>
                <c:pt idx="35">
                  <c:v>206.63431980999999</c:v>
                </c:pt>
                <c:pt idx="36">
                  <c:v>210.43919935</c:v>
                </c:pt>
                <c:pt idx="37">
                  <c:v>210.72414452000001</c:v>
                </c:pt>
                <c:pt idx="38">
                  <c:v>212.27415596</c:v>
                </c:pt>
                <c:pt idx="39">
                  <c:v>209.36281043</c:v>
                </c:pt>
                <c:pt idx="40">
                  <c:v>209.66069701999999</c:v>
                </c:pt>
                <c:pt idx="41">
                  <c:v>205.77048042000001</c:v>
                </c:pt>
                <c:pt idx="42">
                  <c:v>204.82382724999999</c:v>
                </c:pt>
                <c:pt idx="43">
                  <c:v>202.37515705999999</c:v>
                </c:pt>
                <c:pt idx="44">
                  <c:v>203.72216316000001</c:v>
                </c:pt>
                <c:pt idx="45">
                  <c:v>204.48545788999999</c:v>
                </c:pt>
                <c:pt idx="46">
                  <c:v>204.47525708000001</c:v>
                </c:pt>
                <c:pt idx="47">
                  <c:v>203.51936549999999</c:v>
                </c:pt>
                <c:pt idx="48">
                  <c:v>204.93075944</c:v>
                </c:pt>
                <c:pt idx="49">
                  <c:v>204.32460884</c:v>
                </c:pt>
                <c:pt idx="50">
                  <c:v>206.28686408999999</c:v>
                </c:pt>
              </c:numCache>
            </c:numRef>
          </c:val>
          <c:smooth val="0"/>
          <c:extLst>
            <c:ext xmlns:c16="http://schemas.microsoft.com/office/drawing/2014/chart" uri="{C3380CC4-5D6E-409C-BE32-E72D297353CC}">
              <c16:uniqueId val="{00000001-0AE6-4435-B27E-0BBF98A26828}"/>
            </c:ext>
          </c:extLst>
        </c:ser>
        <c:ser>
          <c:idx val="1"/>
          <c:order val="2"/>
          <c:tx>
            <c:strRef>
              <c:f>'9.4'!$E$2</c:f>
              <c:strCache>
                <c:ptCount val="1"/>
                <c:pt idx="0">
                  <c:v>Used Petrol</c:v>
                </c:pt>
              </c:strCache>
            </c:strRef>
          </c:tx>
          <c:spPr>
            <a:ln w="25400">
              <a:solidFill>
                <a:srgbClr val="969696"/>
              </a:solidFill>
              <a:prstDash val="solid"/>
            </a:ln>
          </c:spPr>
          <c:marker>
            <c:symbol val="none"/>
          </c:marker>
          <c:cat>
            <c:numRef>
              <c:f>'9.4'!$A$3:$A$37</c:f>
              <c:numCache>
                <c:formatCode>General</c:formatCode>
                <c:ptCount val="35"/>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numCache>
            </c:numRef>
          </c:cat>
          <c:val>
            <c:numRef>
              <c:f>'9.4'!$E$3:$E$53</c:f>
              <c:numCache>
                <c:formatCode>0.0</c:formatCode>
                <c:ptCount val="51"/>
                <c:pt idx="0">
                  <c:v>199.73686144999999</c:v>
                </c:pt>
                <c:pt idx="1">
                  <c:v>196.37966976000001</c:v>
                </c:pt>
                <c:pt idx="2">
                  <c:v>195.99591321</c:v>
                </c:pt>
                <c:pt idx="3">
                  <c:v>196.77514780999999</c:v>
                </c:pt>
                <c:pt idx="4">
                  <c:v>191.73352062999999</c:v>
                </c:pt>
                <c:pt idx="5">
                  <c:v>191.77887326999999</c:v>
                </c:pt>
                <c:pt idx="6">
                  <c:v>194.84613802000001</c:v>
                </c:pt>
                <c:pt idx="7">
                  <c:v>194.33860637999999</c:v>
                </c:pt>
                <c:pt idx="8">
                  <c:v>198.02267735000001</c:v>
                </c:pt>
                <c:pt idx="9">
                  <c:v>199.86446717999999</c:v>
                </c:pt>
                <c:pt idx="10">
                  <c:v>201.00879748</c:v>
                </c:pt>
                <c:pt idx="11">
                  <c:v>199.84504618</c:v>
                </c:pt>
                <c:pt idx="12">
                  <c:v>197.8238709</c:v>
                </c:pt>
                <c:pt idx="13">
                  <c:v>197.00476764999999</c:v>
                </c:pt>
                <c:pt idx="14">
                  <c:v>202.14149642999999</c:v>
                </c:pt>
                <c:pt idx="15">
                  <c:v>198.98624531999999</c:v>
                </c:pt>
                <c:pt idx="16">
                  <c:v>190.07024006</c:v>
                </c:pt>
                <c:pt idx="17">
                  <c:v>188.02367953999999</c:v>
                </c:pt>
                <c:pt idx="18">
                  <c:v>187.48831322000001</c:v>
                </c:pt>
                <c:pt idx="19">
                  <c:v>188.50750826999999</c:v>
                </c:pt>
                <c:pt idx="20">
                  <c:v>191.50226641</c:v>
                </c:pt>
                <c:pt idx="21">
                  <c:v>192.82784733</c:v>
                </c:pt>
                <c:pt idx="22">
                  <c:v>193.50131199</c:v>
                </c:pt>
                <c:pt idx="23">
                  <c:v>191.60999906999999</c:v>
                </c:pt>
                <c:pt idx="24">
                  <c:v>192.58552080999999</c:v>
                </c:pt>
                <c:pt idx="25">
                  <c:v>195.66531538000001</c:v>
                </c:pt>
                <c:pt idx="26">
                  <c:v>193.45788984000001</c:v>
                </c:pt>
                <c:pt idx="27">
                  <c:v>187.78330776000001</c:v>
                </c:pt>
                <c:pt idx="28">
                  <c:v>181.33029981000001</c:v>
                </c:pt>
                <c:pt idx="29">
                  <c:v>179.03645531000001</c:v>
                </c:pt>
                <c:pt idx="30">
                  <c:v>178.54918387000001</c:v>
                </c:pt>
                <c:pt idx="31">
                  <c:v>177.88681244</c:v>
                </c:pt>
                <c:pt idx="32">
                  <c:v>179.21297222999999</c:v>
                </c:pt>
                <c:pt idx="33">
                  <c:v>179.2170764</c:v>
                </c:pt>
                <c:pt idx="34">
                  <c:v>179.12317247999999</c:v>
                </c:pt>
                <c:pt idx="35">
                  <c:v>179.19389849999999</c:v>
                </c:pt>
                <c:pt idx="36">
                  <c:v>180.62987867999999</c:v>
                </c:pt>
                <c:pt idx="37">
                  <c:v>182.48090113999999</c:v>
                </c:pt>
                <c:pt idx="38">
                  <c:v>182.60309323999999</c:v>
                </c:pt>
                <c:pt idx="39">
                  <c:v>182.73882576</c:v>
                </c:pt>
                <c:pt idx="40">
                  <c:v>181.94917383999999</c:v>
                </c:pt>
                <c:pt idx="41">
                  <c:v>181.33859616999999</c:v>
                </c:pt>
                <c:pt idx="42">
                  <c:v>181.01408357</c:v>
                </c:pt>
                <c:pt idx="43">
                  <c:v>181.27303233000001</c:v>
                </c:pt>
                <c:pt idx="44">
                  <c:v>181.37923713000001</c:v>
                </c:pt>
                <c:pt idx="45">
                  <c:v>180.71837798000001</c:v>
                </c:pt>
                <c:pt idx="46">
                  <c:v>179.58725963000001</c:v>
                </c:pt>
                <c:pt idx="47">
                  <c:v>179.18977393</c:v>
                </c:pt>
                <c:pt idx="48">
                  <c:v>180.03857474</c:v>
                </c:pt>
                <c:pt idx="49">
                  <c:v>179.99367319999999</c:v>
                </c:pt>
                <c:pt idx="50">
                  <c:v>177.19676751</c:v>
                </c:pt>
              </c:numCache>
            </c:numRef>
          </c:val>
          <c:smooth val="0"/>
          <c:extLst>
            <c:ext xmlns:c16="http://schemas.microsoft.com/office/drawing/2014/chart" uri="{C3380CC4-5D6E-409C-BE32-E72D297353CC}">
              <c16:uniqueId val="{00000002-0AE6-4435-B27E-0BBF98A26828}"/>
            </c:ext>
          </c:extLst>
        </c:ser>
        <c:ser>
          <c:idx val="3"/>
          <c:order val="3"/>
          <c:tx>
            <c:strRef>
              <c:f>'9.4'!$F$2</c:f>
              <c:strCache>
                <c:ptCount val="1"/>
                <c:pt idx="0">
                  <c:v>All</c:v>
                </c:pt>
              </c:strCache>
            </c:strRef>
          </c:tx>
          <c:spPr>
            <a:ln>
              <a:solidFill>
                <a:schemeClr val="bg1">
                  <a:lumMod val="75000"/>
                </a:schemeClr>
              </a:solidFill>
              <a:prstDash val="sysDash"/>
            </a:ln>
          </c:spPr>
          <c:marker>
            <c:symbol val="none"/>
          </c:marker>
          <c:cat>
            <c:numRef>
              <c:f>'9.4'!$A$3:$A$53</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2017</c:v>
                </c:pt>
                <c:pt idx="47">
                  <c:v>2017</c:v>
                </c:pt>
                <c:pt idx="48">
                  <c:v>2017</c:v>
                </c:pt>
                <c:pt idx="49">
                  <c:v>2017</c:v>
                </c:pt>
                <c:pt idx="50">
                  <c:v>2017</c:v>
                </c:pt>
              </c:numCache>
            </c:numRef>
          </c:cat>
          <c:val>
            <c:numRef>
              <c:f>'9.4'!$F$3:$F$53</c:f>
              <c:numCache>
                <c:formatCode>0.0</c:formatCode>
                <c:ptCount val="51"/>
                <c:pt idx="0">
                  <c:v>210.40389214000001</c:v>
                </c:pt>
                <c:pt idx="1">
                  <c:v>206.68767326</c:v>
                </c:pt>
                <c:pt idx="2">
                  <c:v>205.11036010000001</c:v>
                </c:pt>
                <c:pt idx="3">
                  <c:v>207.17304931000001</c:v>
                </c:pt>
                <c:pt idx="4">
                  <c:v>203.68385226000001</c:v>
                </c:pt>
                <c:pt idx="5">
                  <c:v>203.87702027</c:v>
                </c:pt>
                <c:pt idx="6">
                  <c:v>205.29244697999999</c:v>
                </c:pt>
                <c:pt idx="7">
                  <c:v>205.02014274999999</c:v>
                </c:pt>
                <c:pt idx="8">
                  <c:v>207.20943020999999</c:v>
                </c:pt>
                <c:pt idx="9">
                  <c:v>206.46222824</c:v>
                </c:pt>
                <c:pt idx="10">
                  <c:v>206.09546614000001</c:v>
                </c:pt>
                <c:pt idx="11">
                  <c:v>205.06011568</c:v>
                </c:pt>
                <c:pt idx="12">
                  <c:v>202.59101534000001</c:v>
                </c:pt>
                <c:pt idx="13">
                  <c:v>202.16114026</c:v>
                </c:pt>
                <c:pt idx="14">
                  <c:v>203.00562045999999</c:v>
                </c:pt>
                <c:pt idx="15">
                  <c:v>201.31925279000001</c:v>
                </c:pt>
                <c:pt idx="16">
                  <c:v>197.33157815999999</c:v>
                </c:pt>
                <c:pt idx="17">
                  <c:v>194.61646954</c:v>
                </c:pt>
                <c:pt idx="18">
                  <c:v>193.74659353000001</c:v>
                </c:pt>
                <c:pt idx="19">
                  <c:v>194.43704804000001</c:v>
                </c:pt>
                <c:pt idx="20">
                  <c:v>197.61808898000001</c:v>
                </c:pt>
                <c:pt idx="21">
                  <c:v>196.20676054</c:v>
                </c:pt>
                <c:pt idx="22">
                  <c:v>195.76962262999999</c:v>
                </c:pt>
                <c:pt idx="23">
                  <c:v>194.17306246999999</c:v>
                </c:pt>
                <c:pt idx="24">
                  <c:v>195.48469757999999</c:v>
                </c:pt>
                <c:pt idx="25">
                  <c:v>195.94433623</c:v>
                </c:pt>
                <c:pt idx="26">
                  <c:v>193.79846462</c:v>
                </c:pt>
                <c:pt idx="27">
                  <c:v>188.26718765999999</c:v>
                </c:pt>
                <c:pt idx="28">
                  <c:v>187.19088894000001</c:v>
                </c:pt>
                <c:pt idx="29">
                  <c:v>185.29743526999999</c:v>
                </c:pt>
                <c:pt idx="30">
                  <c:v>182.78439361</c:v>
                </c:pt>
                <c:pt idx="31">
                  <c:v>182.04967524</c:v>
                </c:pt>
                <c:pt idx="32">
                  <c:v>183.38640656999999</c:v>
                </c:pt>
                <c:pt idx="33">
                  <c:v>181.84497789</c:v>
                </c:pt>
                <c:pt idx="34">
                  <c:v>183.04654457000001</c:v>
                </c:pt>
                <c:pt idx="35">
                  <c:v>181.56957270000001</c:v>
                </c:pt>
                <c:pt idx="36">
                  <c:v>184.27625158000001</c:v>
                </c:pt>
                <c:pt idx="37">
                  <c:v>183.65879950999999</c:v>
                </c:pt>
                <c:pt idx="38">
                  <c:v>182.47133171999999</c:v>
                </c:pt>
                <c:pt idx="39">
                  <c:v>182.45577159999999</c:v>
                </c:pt>
                <c:pt idx="40">
                  <c:v>183.81405832999999</c:v>
                </c:pt>
                <c:pt idx="41">
                  <c:v>181.74193746</c:v>
                </c:pt>
                <c:pt idx="42">
                  <c:v>181.19179344</c:v>
                </c:pt>
                <c:pt idx="43">
                  <c:v>181.00568043000001</c:v>
                </c:pt>
                <c:pt idx="44">
                  <c:v>182.64421032999999</c:v>
                </c:pt>
                <c:pt idx="45">
                  <c:v>181.29070221000001</c:v>
                </c:pt>
                <c:pt idx="46">
                  <c:v>180.05872714</c:v>
                </c:pt>
                <c:pt idx="47">
                  <c:v>179.61338125</c:v>
                </c:pt>
                <c:pt idx="48">
                  <c:v>181.58150823</c:v>
                </c:pt>
                <c:pt idx="49">
                  <c:v>179.79513478999999</c:v>
                </c:pt>
                <c:pt idx="50">
                  <c:v>177.96529054999999</c:v>
                </c:pt>
              </c:numCache>
            </c:numRef>
          </c:val>
          <c:smooth val="0"/>
          <c:extLst>
            <c:ext xmlns:c16="http://schemas.microsoft.com/office/drawing/2014/chart" uri="{C3380CC4-5D6E-409C-BE32-E72D297353CC}">
              <c16:uniqueId val="{00000003-0AE6-4435-B27E-0BBF98A26828}"/>
            </c:ext>
          </c:extLst>
        </c:ser>
        <c:dLbls>
          <c:showLegendKey val="0"/>
          <c:showVal val="0"/>
          <c:showCatName val="0"/>
          <c:showSerName val="0"/>
          <c:showPercent val="0"/>
          <c:showBubbleSize val="0"/>
        </c:dLbls>
        <c:smooth val="0"/>
        <c:axId val="169757312"/>
        <c:axId val="169775872"/>
      </c:lineChart>
      <c:catAx>
        <c:axId val="16975731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and quarter registered</a:t>
                </a:r>
              </a:p>
            </c:rich>
          </c:tx>
          <c:layout>
            <c:manualLayout>
              <c:xMode val="edge"/>
              <c:yMode val="edge"/>
              <c:x val="0.32016722222222238"/>
              <c:y val="0.92094953703703764"/>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775872"/>
        <c:crosses val="autoZero"/>
        <c:auto val="1"/>
        <c:lblAlgn val="ctr"/>
        <c:lblOffset val="100"/>
        <c:tickLblSkip val="8"/>
        <c:tickMarkSkip val="2"/>
        <c:noMultiLvlLbl val="0"/>
      </c:catAx>
      <c:valAx>
        <c:axId val="169775872"/>
        <c:scaling>
          <c:orientation val="minMax"/>
          <c:max val="250"/>
          <c:min val="16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b="0" i="0" u="none" strike="noStrike" baseline="0">
                    <a:solidFill>
                      <a:srgbClr val="000000"/>
                    </a:solidFill>
                    <a:latin typeface="Arial"/>
                    <a:cs typeface="Arial"/>
                  </a:rPr>
                  <a:t>CO</a:t>
                </a:r>
                <a:r>
                  <a:rPr lang="en-NZ" sz="700" b="0" i="0" u="none" strike="noStrike" baseline="-25000">
                    <a:solidFill>
                      <a:srgbClr val="000000"/>
                    </a:solidFill>
                    <a:latin typeface="Arial"/>
                    <a:cs typeface="Arial"/>
                  </a:rPr>
                  <a:t>2</a:t>
                </a:r>
                <a:r>
                  <a:rPr lang="en-NZ" sz="700" b="0" i="0" u="none" strike="noStrike" baseline="0">
                    <a:solidFill>
                      <a:srgbClr val="000000"/>
                    </a:solidFill>
                    <a:latin typeface="Arial"/>
                    <a:cs typeface="Arial"/>
                  </a:rPr>
                  <a:t> g/km</a:t>
                </a:r>
              </a:p>
            </c:rich>
          </c:tx>
          <c:layout>
            <c:manualLayout>
              <c:xMode val="edge"/>
              <c:yMode val="edge"/>
              <c:x val="8.7694444444446436E-4"/>
              <c:y val="0.3986162037037104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757312"/>
        <c:crosses val="autoZero"/>
        <c:crossBetween val="between"/>
        <c:majorUnit val="10"/>
      </c:valAx>
      <c:spPr>
        <a:solidFill>
          <a:srgbClr val="FFFFFF"/>
        </a:solidFill>
        <a:ln w="25400">
          <a:noFill/>
        </a:ln>
      </c:spPr>
    </c:plotArea>
    <c:legend>
      <c:legendPos val="r"/>
      <c:layout>
        <c:manualLayout>
          <c:xMode val="edge"/>
          <c:yMode val="edge"/>
          <c:x val="0.61691666666666667"/>
          <c:y val="0.16666666666666666"/>
          <c:w val="0.35592527777778454"/>
          <c:h val="0.19277499403483656"/>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438121747069267E-2"/>
          <c:y val="8.4620370370374093E-2"/>
          <c:w val="0.75932619047619065"/>
          <c:h val="0.75112891737893228"/>
        </c:manualLayout>
      </c:layout>
      <c:lineChart>
        <c:grouping val="standard"/>
        <c:varyColors val="0"/>
        <c:ser>
          <c:idx val="1"/>
          <c:order val="0"/>
          <c:spPr>
            <a:ln w="31750">
              <a:solidFill>
                <a:srgbClr val="0093D3"/>
              </a:solidFill>
              <a:prstDash val="solid"/>
            </a:ln>
          </c:spPr>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1.7'!$J$4:$J$20</c:f>
              <c:numCache>
                <c:formatCode>0</c:formatCode>
                <c:ptCount val="17"/>
                <c:pt idx="0">
                  <c:v>13269.681335082527</c:v>
                </c:pt>
                <c:pt idx="1">
                  <c:v>13259.652189365022</c:v>
                </c:pt>
                <c:pt idx="2">
                  <c:v>13108.760553186523</c:v>
                </c:pt>
                <c:pt idx="3">
                  <c:v>12951.501136318049</c:v>
                </c:pt>
                <c:pt idx="4">
                  <c:v>12609.052652192449</c:v>
                </c:pt>
                <c:pt idx="5">
                  <c:v>12316.795419674971</c:v>
                </c:pt>
                <c:pt idx="6">
                  <c:v>12255.749881250305</c:v>
                </c:pt>
                <c:pt idx="7">
                  <c:v>11982.893867818304</c:v>
                </c:pt>
                <c:pt idx="8">
                  <c:v>12043.373986402126</c:v>
                </c:pt>
                <c:pt idx="9">
                  <c:v>11947.077170615745</c:v>
                </c:pt>
                <c:pt idx="10">
                  <c:v>11820.040507138818</c:v>
                </c:pt>
                <c:pt idx="11">
                  <c:v>11664.991027798944</c:v>
                </c:pt>
                <c:pt idx="12">
                  <c:v>11556.175900956041</c:v>
                </c:pt>
                <c:pt idx="13">
                  <c:v>11436.1665759601</c:v>
                </c:pt>
                <c:pt idx="14">
                  <c:v>11458.95364315613</c:v>
                </c:pt>
                <c:pt idx="15">
                  <c:v>11514.173608909579</c:v>
                </c:pt>
                <c:pt idx="16">
                  <c:v>11691.269096028109</c:v>
                </c:pt>
              </c:numCache>
            </c:numRef>
          </c:val>
          <c:smooth val="0"/>
          <c:extLst>
            <c:ext xmlns:c16="http://schemas.microsoft.com/office/drawing/2014/chart" uri="{C3380CC4-5D6E-409C-BE32-E72D297353CC}">
              <c16:uniqueId val="{00000000-E91A-4136-93E7-BD327F42B4CB}"/>
            </c:ext>
          </c:extLst>
        </c:ser>
        <c:dLbls>
          <c:showLegendKey val="0"/>
          <c:showVal val="0"/>
          <c:showCatName val="0"/>
          <c:showSerName val="0"/>
          <c:showPercent val="0"/>
          <c:showBubbleSize val="0"/>
        </c:dLbls>
        <c:smooth val="0"/>
        <c:axId val="145388672"/>
        <c:axId val="145390208"/>
      </c:lineChart>
      <c:catAx>
        <c:axId val="145388672"/>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390208"/>
        <c:crosses val="autoZero"/>
        <c:auto val="1"/>
        <c:lblAlgn val="ctr"/>
        <c:lblOffset val="100"/>
        <c:tickLblSkip val="2"/>
        <c:tickMarkSkip val="1"/>
        <c:noMultiLvlLbl val="0"/>
      </c:catAx>
      <c:valAx>
        <c:axId val="145390208"/>
        <c:scaling>
          <c:orientation val="minMax"/>
          <c:max val="14000"/>
          <c:min val="11000"/>
        </c:scaling>
        <c:delete val="0"/>
        <c:axPos val="l"/>
        <c:majorGridlines>
          <c:spPr>
            <a:ln w="3175">
              <a:solidFill>
                <a:srgbClr val="808080"/>
              </a:solidFill>
              <a:prstDash val="sys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388672"/>
        <c:crosses val="autoZero"/>
        <c:crossBetween val="midCat"/>
        <c:majorUnit val="1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81194444444444"/>
          <c:y val="0.15671641791045487"/>
          <c:w val="0.84744444444445211"/>
          <c:h val="0.68269045914715265"/>
        </c:manualLayout>
      </c:layout>
      <c:lineChart>
        <c:grouping val="standard"/>
        <c:varyColors val="0"/>
        <c:ser>
          <c:idx val="3"/>
          <c:order val="0"/>
          <c:tx>
            <c:strRef>
              <c:f>'9.4'!$F$2</c:f>
              <c:strCache>
                <c:ptCount val="1"/>
                <c:pt idx="0">
                  <c:v>All</c:v>
                </c:pt>
              </c:strCache>
            </c:strRef>
          </c:tx>
          <c:spPr>
            <a:ln w="25400" cap="flat" cmpd="sng" algn="ctr">
              <a:solidFill>
                <a:schemeClr val="tx1">
                  <a:lumMod val="50000"/>
                  <a:lumOff val="50000"/>
                </a:schemeClr>
              </a:solidFill>
              <a:prstDash val="solid"/>
            </a:ln>
            <a:effectLst/>
          </c:spPr>
          <c:marker>
            <c:symbol val="none"/>
          </c:marker>
          <c:cat>
            <c:numRef>
              <c:f>'9.4'!$A$3:$A$53</c:f>
              <c:numCache>
                <c:formatCode>General</c:formatCode>
                <c:ptCount val="51"/>
                <c:pt idx="0">
                  <c:v>2005</c:v>
                </c:pt>
                <c:pt idx="1">
                  <c:v>2005</c:v>
                </c:pt>
                <c:pt idx="2">
                  <c:v>2005</c:v>
                </c:pt>
                <c:pt idx="3">
                  <c:v>2006</c:v>
                </c:pt>
                <c:pt idx="4">
                  <c:v>2006</c:v>
                </c:pt>
                <c:pt idx="5">
                  <c:v>2006</c:v>
                </c:pt>
                <c:pt idx="6">
                  <c:v>2006</c:v>
                </c:pt>
                <c:pt idx="7">
                  <c:v>2007</c:v>
                </c:pt>
                <c:pt idx="8">
                  <c:v>2007</c:v>
                </c:pt>
                <c:pt idx="9">
                  <c:v>2007</c:v>
                </c:pt>
                <c:pt idx="10">
                  <c:v>2007</c:v>
                </c:pt>
                <c:pt idx="11">
                  <c:v>2008</c:v>
                </c:pt>
                <c:pt idx="12">
                  <c:v>2008</c:v>
                </c:pt>
                <c:pt idx="13">
                  <c:v>2008</c:v>
                </c:pt>
                <c:pt idx="14">
                  <c:v>2008</c:v>
                </c:pt>
                <c:pt idx="15">
                  <c:v>2009</c:v>
                </c:pt>
                <c:pt idx="16">
                  <c:v>2009</c:v>
                </c:pt>
                <c:pt idx="17">
                  <c:v>2009</c:v>
                </c:pt>
                <c:pt idx="18">
                  <c:v>2009</c:v>
                </c:pt>
                <c:pt idx="19">
                  <c:v>2010</c:v>
                </c:pt>
                <c:pt idx="20">
                  <c:v>2010</c:v>
                </c:pt>
                <c:pt idx="21">
                  <c:v>2010</c:v>
                </c:pt>
                <c:pt idx="22">
                  <c:v>2010</c:v>
                </c:pt>
                <c:pt idx="23">
                  <c:v>2011</c:v>
                </c:pt>
                <c:pt idx="24">
                  <c:v>2011</c:v>
                </c:pt>
                <c:pt idx="25">
                  <c:v>2011</c:v>
                </c:pt>
                <c:pt idx="26">
                  <c:v>2011</c:v>
                </c:pt>
                <c:pt idx="27">
                  <c:v>2012</c:v>
                </c:pt>
                <c:pt idx="28">
                  <c:v>2012</c:v>
                </c:pt>
                <c:pt idx="29">
                  <c:v>2012</c:v>
                </c:pt>
                <c:pt idx="30">
                  <c:v>2012</c:v>
                </c:pt>
                <c:pt idx="31">
                  <c:v>2013</c:v>
                </c:pt>
                <c:pt idx="32">
                  <c:v>2013</c:v>
                </c:pt>
                <c:pt idx="33">
                  <c:v>2013</c:v>
                </c:pt>
                <c:pt idx="34">
                  <c:v>2013</c:v>
                </c:pt>
                <c:pt idx="35">
                  <c:v>2014</c:v>
                </c:pt>
                <c:pt idx="36">
                  <c:v>2014</c:v>
                </c:pt>
                <c:pt idx="37">
                  <c:v>2014</c:v>
                </c:pt>
                <c:pt idx="38">
                  <c:v>2014</c:v>
                </c:pt>
                <c:pt idx="39">
                  <c:v>2015</c:v>
                </c:pt>
                <c:pt idx="40">
                  <c:v>2015</c:v>
                </c:pt>
                <c:pt idx="41">
                  <c:v>2015</c:v>
                </c:pt>
                <c:pt idx="42">
                  <c:v>2015</c:v>
                </c:pt>
                <c:pt idx="43">
                  <c:v>2016</c:v>
                </c:pt>
                <c:pt idx="44">
                  <c:v>2016</c:v>
                </c:pt>
                <c:pt idx="45">
                  <c:v>2016</c:v>
                </c:pt>
                <c:pt idx="46">
                  <c:v>2017</c:v>
                </c:pt>
                <c:pt idx="47">
                  <c:v>2017</c:v>
                </c:pt>
                <c:pt idx="48">
                  <c:v>2017</c:v>
                </c:pt>
                <c:pt idx="49">
                  <c:v>2017</c:v>
                </c:pt>
                <c:pt idx="50">
                  <c:v>2017</c:v>
                </c:pt>
              </c:numCache>
            </c:numRef>
          </c:cat>
          <c:val>
            <c:numRef>
              <c:f>'9.4'!$F$3:$F$53</c:f>
              <c:numCache>
                <c:formatCode>0.0</c:formatCode>
                <c:ptCount val="51"/>
                <c:pt idx="0">
                  <c:v>210.40389214000001</c:v>
                </c:pt>
                <c:pt idx="1">
                  <c:v>206.68767326</c:v>
                </c:pt>
                <c:pt idx="2">
                  <c:v>205.11036010000001</c:v>
                </c:pt>
                <c:pt idx="3">
                  <c:v>207.17304931000001</c:v>
                </c:pt>
                <c:pt idx="4">
                  <c:v>203.68385226000001</c:v>
                </c:pt>
                <c:pt idx="5">
                  <c:v>203.87702027</c:v>
                </c:pt>
                <c:pt idx="6">
                  <c:v>205.29244697999999</c:v>
                </c:pt>
                <c:pt idx="7">
                  <c:v>205.02014274999999</c:v>
                </c:pt>
                <c:pt idx="8">
                  <c:v>207.20943020999999</c:v>
                </c:pt>
                <c:pt idx="9">
                  <c:v>206.46222824</c:v>
                </c:pt>
                <c:pt idx="10">
                  <c:v>206.09546614000001</c:v>
                </c:pt>
                <c:pt idx="11">
                  <c:v>205.06011568</c:v>
                </c:pt>
                <c:pt idx="12">
                  <c:v>202.59101534000001</c:v>
                </c:pt>
                <c:pt idx="13">
                  <c:v>202.16114026</c:v>
                </c:pt>
                <c:pt idx="14">
                  <c:v>203.00562045999999</c:v>
                </c:pt>
                <c:pt idx="15">
                  <c:v>201.31925279000001</c:v>
                </c:pt>
                <c:pt idx="16">
                  <c:v>197.33157815999999</c:v>
                </c:pt>
                <c:pt idx="17">
                  <c:v>194.61646954</c:v>
                </c:pt>
                <c:pt idx="18">
                  <c:v>193.74659353000001</c:v>
                </c:pt>
                <c:pt idx="19">
                  <c:v>194.43704804000001</c:v>
                </c:pt>
                <c:pt idx="20">
                  <c:v>197.61808898000001</c:v>
                </c:pt>
                <c:pt idx="21">
                  <c:v>196.20676054</c:v>
                </c:pt>
                <c:pt idx="22">
                  <c:v>195.76962262999999</c:v>
                </c:pt>
                <c:pt idx="23">
                  <c:v>194.17306246999999</c:v>
                </c:pt>
                <c:pt idx="24">
                  <c:v>195.48469757999999</c:v>
                </c:pt>
                <c:pt idx="25">
                  <c:v>195.94433623</c:v>
                </c:pt>
                <c:pt idx="26">
                  <c:v>193.79846462</c:v>
                </c:pt>
                <c:pt idx="27">
                  <c:v>188.26718765999999</c:v>
                </c:pt>
                <c:pt idx="28">
                  <c:v>187.19088894000001</c:v>
                </c:pt>
                <c:pt idx="29">
                  <c:v>185.29743526999999</c:v>
                </c:pt>
                <c:pt idx="30">
                  <c:v>182.78439361</c:v>
                </c:pt>
                <c:pt idx="31">
                  <c:v>182.04967524</c:v>
                </c:pt>
                <c:pt idx="32">
                  <c:v>183.38640656999999</c:v>
                </c:pt>
                <c:pt idx="33">
                  <c:v>181.84497789</c:v>
                </c:pt>
                <c:pt idx="34">
                  <c:v>183.04654457000001</c:v>
                </c:pt>
                <c:pt idx="35">
                  <c:v>181.56957270000001</c:v>
                </c:pt>
                <c:pt idx="36">
                  <c:v>184.27625158000001</c:v>
                </c:pt>
                <c:pt idx="37">
                  <c:v>183.65879950999999</c:v>
                </c:pt>
                <c:pt idx="38">
                  <c:v>182.47133171999999</c:v>
                </c:pt>
                <c:pt idx="39">
                  <c:v>182.45577159999999</c:v>
                </c:pt>
                <c:pt idx="40">
                  <c:v>183.81405832999999</c:v>
                </c:pt>
                <c:pt idx="41">
                  <c:v>181.74193746</c:v>
                </c:pt>
                <c:pt idx="42">
                  <c:v>181.19179344</c:v>
                </c:pt>
                <c:pt idx="43">
                  <c:v>181.00568043000001</c:v>
                </c:pt>
                <c:pt idx="44">
                  <c:v>182.64421032999999</c:v>
                </c:pt>
                <c:pt idx="45">
                  <c:v>181.29070221000001</c:v>
                </c:pt>
                <c:pt idx="46">
                  <c:v>180.05872714</c:v>
                </c:pt>
                <c:pt idx="47">
                  <c:v>179.61338125</c:v>
                </c:pt>
                <c:pt idx="48">
                  <c:v>181.58150823</c:v>
                </c:pt>
                <c:pt idx="49">
                  <c:v>179.79513478999999</c:v>
                </c:pt>
                <c:pt idx="50">
                  <c:v>177.96529054999999</c:v>
                </c:pt>
              </c:numCache>
            </c:numRef>
          </c:val>
          <c:smooth val="0"/>
          <c:extLst>
            <c:ext xmlns:c16="http://schemas.microsoft.com/office/drawing/2014/chart" uri="{C3380CC4-5D6E-409C-BE32-E72D297353CC}">
              <c16:uniqueId val="{00000003-7A31-4A88-8213-682D3FC75CA4}"/>
            </c:ext>
          </c:extLst>
        </c:ser>
        <c:dLbls>
          <c:showLegendKey val="0"/>
          <c:showVal val="0"/>
          <c:showCatName val="0"/>
          <c:showSerName val="0"/>
          <c:showPercent val="0"/>
          <c:showBubbleSize val="0"/>
        </c:dLbls>
        <c:smooth val="0"/>
        <c:axId val="169757312"/>
        <c:axId val="169775872"/>
      </c:lineChart>
      <c:catAx>
        <c:axId val="16975731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775872"/>
        <c:crosses val="autoZero"/>
        <c:auto val="1"/>
        <c:lblAlgn val="ctr"/>
        <c:lblOffset val="100"/>
        <c:tickLblSkip val="8"/>
        <c:tickMarkSkip val="2"/>
        <c:noMultiLvlLbl val="0"/>
      </c:catAx>
      <c:valAx>
        <c:axId val="169775872"/>
        <c:scaling>
          <c:orientation val="minMax"/>
          <c:max val="220"/>
          <c:min val="16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757312"/>
        <c:crosses val="autoZero"/>
        <c:crossBetween val="between"/>
        <c:majorUnit val="1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9.5b : Diesel economy trend </a:t>
            </a:r>
            <a:r>
              <a:rPr lang="en-NZ" sz="900" b="1" i="0" u="none" strike="noStrike" baseline="0"/>
              <a:t>by engine size</a:t>
            </a:r>
            <a:endParaRPr lang="en-NZ" sz="900"/>
          </a:p>
        </c:rich>
      </c:tx>
      <c:layout>
        <c:manualLayout>
          <c:xMode val="edge"/>
          <c:yMode val="edge"/>
          <c:x val="0.12664555555555557"/>
          <c:y val="5.8796296296297146E-3"/>
        </c:manualLayout>
      </c:layout>
      <c:overlay val="1"/>
    </c:title>
    <c:autoTitleDeleted val="0"/>
    <c:plotArea>
      <c:layout>
        <c:manualLayout>
          <c:layoutTarget val="inner"/>
          <c:xMode val="edge"/>
          <c:yMode val="edge"/>
          <c:x val="8.4488407699037621E-2"/>
          <c:y val="0.11672453703703722"/>
          <c:w val="0.86686333333333365"/>
          <c:h val="0.60354907407408809"/>
        </c:manualLayout>
      </c:layout>
      <c:lineChart>
        <c:grouping val="standard"/>
        <c:varyColors val="0"/>
        <c:ser>
          <c:idx val="5"/>
          <c:order val="0"/>
          <c:tx>
            <c:strRef>
              <c:f>'9.5'!$B$14</c:f>
              <c:strCache>
                <c:ptCount val="1"/>
                <c:pt idx="0">
                  <c:v>4000+cc</c:v>
                </c:pt>
              </c:strCache>
            </c:strRef>
          </c:tx>
          <c:spPr>
            <a:ln w="25400">
              <a:solidFill>
                <a:srgbClr val="2D8659"/>
              </a:solidFill>
            </a:ln>
          </c:spPr>
          <c:marker>
            <c:symbol val="none"/>
          </c:marker>
          <c:val>
            <c:numRef>
              <c:f>'9.5'!$P$14:$AB$14</c:f>
              <c:numCache>
                <c:formatCode>0.00</c:formatCode>
                <c:ptCount val="13"/>
                <c:pt idx="0">
                  <c:v>11.6134</c:v>
                </c:pt>
                <c:pt idx="1">
                  <c:v>11.835599999999999</c:v>
                </c:pt>
                <c:pt idx="2">
                  <c:v>11.1243</c:v>
                </c:pt>
                <c:pt idx="3">
                  <c:v>10.910500000000001</c:v>
                </c:pt>
                <c:pt idx="4">
                  <c:v>11.1214</c:v>
                </c:pt>
                <c:pt idx="5">
                  <c:v>10.826499999999999</c:v>
                </c:pt>
                <c:pt idx="6">
                  <c:v>10.4039</c:v>
                </c:pt>
                <c:pt idx="7">
                  <c:v>10.447900000000001</c:v>
                </c:pt>
                <c:pt idx="8">
                  <c:v>10.3515</c:v>
                </c:pt>
                <c:pt idx="9">
                  <c:v>10.2384</c:v>
                </c:pt>
                <c:pt idx="10">
                  <c:v>10.1432</c:v>
                </c:pt>
                <c:pt idx="11">
                  <c:v>9.5944000000000003</c:v>
                </c:pt>
                <c:pt idx="12">
                  <c:v>9.7637</c:v>
                </c:pt>
              </c:numCache>
            </c:numRef>
          </c:val>
          <c:smooth val="0"/>
          <c:extLst>
            <c:ext xmlns:c16="http://schemas.microsoft.com/office/drawing/2014/chart" uri="{C3380CC4-5D6E-409C-BE32-E72D297353CC}">
              <c16:uniqueId val="{00000000-F9A7-4A75-B34A-031E54BE2033}"/>
            </c:ext>
          </c:extLst>
        </c:ser>
        <c:ser>
          <c:idx val="4"/>
          <c:order val="1"/>
          <c:tx>
            <c:strRef>
              <c:f>'9.5'!$B$13</c:f>
              <c:strCache>
                <c:ptCount val="1"/>
                <c:pt idx="0">
                  <c:v>3000-3999cc</c:v>
                </c:pt>
              </c:strCache>
            </c:strRef>
          </c:tx>
          <c:spPr>
            <a:ln w="25400">
              <a:solidFill>
                <a:srgbClr val="519B6C"/>
              </a:solidFill>
            </a:ln>
          </c:spPr>
          <c:marker>
            <c:symbol val="none"/>
          </c:marker>
          <c:cat>
            <c:numRef>
              <c:f>'9.5'!$P$8:$U$8</c:f>
              <c:numCache>
                <c:formatCode>General</c:formatCode>
                <c:ptCount val="6"/>
                <c:pt idx="0">
                  <c:v>2005</c:v>
                </c:pt>
                <c:pt idx="1">
                  <c:v>2006</c:v>
                </c:pt>
                <c:pt idx="2">
                  <c:v>2007</c:v>
                </c:pt>
                <c:pt idx="3">
                  <c:v>2008</c:v>
                </c:pt>
                <c:pt idx="4">
                  <c:v>2009</c:v>
                </c:pt>
                <c:pt idx="5">
                  <c:v>2010</c:v>
                </c:pt>
              </c:numCache>
            </c:numRef>
          </c:cat>
          <c:val>
            <c:numRef>
              <c:f>'9.5'!$P$13:$AB$13</c:f>
              <c:numCache>
                <c:formatCode>0.00</c:formatCode>
                <c:ptCount val="13"/>
                <c:pt idx="0">
                  <c:v>10.3019</c:v>
                </c:pt>
                <c:pt idx="1">
                  <c:v>9.6846999999999994</c:v>
                </c:pt>
                <c:pt idx="2">
                  <c:v>9.5273000000000003</c:v>
                </c:pt>
                <c:pt idx="3">
                  <c:v>9.6384000000000007</c:v>
                </c:pt>
                <c:pt idx="4">
                  <c:v>9.4793000000000003</c:v>
                </c:pt>
                <c:pt idx="5">
                  <c:v>9.5395000000000003</c:v>
                </c:pt>
                <c:pt idx="6">
                  <c:v>9.0305</c:v>
                </c:pt>
                <c:pt idx="7">
                  <c:v>8.9527000000000001</c:v>
                </c:pt>
                <c:pt idx="8">
                  <c:v>8.9253999999999998</c:v>
                </c:pt>
                <c:pt idx="9">
                  <c:v>8.9835999999999991</c:v>
                </c:pt>
                <c:pt idx="10">
                  <c:v>8.8872999999999998</c:v>
                </c:pt>
                <c:pt idx="11">
                  <c:v>8.7335999999999991</c:v>
                </c:pt>
                <c:pt idx="12">
                  <c:v>8.6366999999999994</c:v>
                </c:pt>
              </c:numCache>
            </c:numRef>
          </c:val>
          <c:smooth val="0"/>
          <c:extLst>
            <c:ext xmlns:c16="http://schemas.microsoft.com/office/drawing/2014/chart" uri="{C3380CC4-5D6E-409C-BE32-E72D297353CC}">
              <c16:uniqueId val="{00000001-F9A7-4A75-B34A-031E54BE2033}"/>
            </c:ext>
          </c:extLst>
        </c:ser>
        <c:ser>
          <c:idx val="3"/>
          <c:order val="2"/>
          <c:tx>
            <c:strRef>
              <c:f>'9.5'!$B$12</c:f>
              <c:strCache>
                <c:ptCount val="1"/>
                <c:pt idx="0">
                  <c:v>2000-2999cc</c:v>
                </c:pt>
              </c:strCache>
            </c:strRef>
          </c:tx>
          <c:spPr>
            <a:ln w="25400">
              <a:solidFill>
                <a:srgbClr val="75B07F"/>
              </a:solidFill>
            </a:ln>
          </c:spPr>
          <c:marker>
            <c:symbol val="none"/>
          </c:marker>
          <c:cat>
            <c:numRef>
              <c:f>'9.5'!$P$8:$U$8</c:f>
              <c:numCache>
                <c:formatCode>General</c:formatCode>
                <c:ptCount val="6"/>
                <c:pt idx="0">
                  <c:v>2005</c:v>
                </c:pt>
                <c:pt idx="1">
                  <c:v>2006</c:v>
                </c:pt>
                <c:pt idx="2">
                  <c:v>2007</c:v>
                </c:pt>
                <c:pt idx="3">
                  <c:v>2008</c:v>
                </c:pt>
                <c:pt idx="4">
                  <c:v>2009</c:v>
                </c:pt>
                <c:pt idx="5">
                  <c:v>2010</c:v>
                </c:pt>
              </c:numCache>
            </c:numRef>
          </c:cat>
          <c:val>
            <c:numRef>
              <c:f>'9.5'!$P$12:$AB$12</c:f>
              <c:numCache>
                <c:formatCode>0.00</c:formatCode>
                <c:ptCount val="13"/>
                <c:pt idx="0">
                  <c:v>9.3559999999999999</c:v>
                </c:pt>
                <c:pt idx="1">
                  <c:v>9.1965000000000003</c:v>
                </c:pt>
                <c:pt idx="2">
                  <c:v>8.9082000000000008</c:v>
                </c:pt>
                <c:pt idx="3">
                  <c:v>8.8523999999999994</c:v>
                </c:pt>
                <c:pt idx="4">
                  <c:v>8.7878000000000007</c:v>
                </c:pt>
                <c:pt idx="5">
                  <c:v>8.7431000000000001</c:v>
                </c:pt>
                <c:pt idx="6">
                  <c:v>8.6525999999999996</c:v>
                </c:pt>
                <c:pt idx="7">
                  <c:v>8.2737999999999996</c:v>
                </c:pt>
                <c:pt idx="8">
                  <c:v>8.1363000000000003</c:v>
                </c:pt>
                <c:pt idx="9">
                  <c:v>8.1328999999999994</c:v>
                </c:pt>
                <c:pt idx="10">
                  <c:v>7.9736000000000002</c:v>
                </c:pt>
                <c:pt idx="11">
                  <c:v>7.7816000000000001</c:v>
                </c:pt>
                <c:pt idx="12">
                  <c:v>7.8171999999999997</c:v>
                </c:pt>
              </c:numCache>
            </c:numRef>
          </c:val>
          <c:smooth val="0"/>
          <c:extLst>
            <c:ext xmlns:c16="http://schemas.microsoft.com/office/drawing/2014/chart" uri="{C3380CC4-5D6E-409C-BE32-E72D297353CC}">
              <c16:uniqueId val="{00000002-F9A7-4A75-B34A-031E54BE2033}"/>
            </c:ext>
          </c:extLst>
        </c:ser>
        <c:ser>
          <c:idx val="2"/>
          <c:order val="3"/>
          <c:tx>
            <c:strRef>
              <c:f>'9.5'!$B$11</c:f>
              <c:strCache>
                <c:ptCount val="1"/>
                <c:pt idx="0">
                  <c:v>1600-1999cc</c:v>
                </c:pt>
              </c:strCache>
            </c:strRef>
          </c:tx>
          <c:spPr>
            <a:ln w="25400">
              <a:solidFill>
                <a:srgbClr val="9AC691"/>
              </a:solidFill>
            </a:ln>
          </c:spPr>
          <c:marker>
            <c:symbol val="none"/>
          </c:marker>
          <c:cat>
            <c:numRef>
              <c:f>'9.5'!$P$8:$U$8</c:f>
              <c:numCache>
                <c:formatCode>General</c:formatCode>
                <c:ptCount val="6"/>
                <c:pt idx="0">
                  <c:v>2005</c:v>
                </c:pt>
                <c:pt idx="1">
                  <c:v>2006</c:v>
                </c:pt>
                <c:pt idx="2">
                  <c:v>2007</c:v>
                </c:pt>
                <c:pt idx="3">
                  <c:v>2008</c:v>
                </c:pt>
                <c:pt idx="4">
                  <c:v>2009</c:v>
                </c:pt>
                <c:pt idx="5">
                  <c:v>2010</c:v>
                </c:pt>
              </c:numCache>
            </c:numRef>
          </c:cat>
          <c:val>
            <c:numRef>
              <c:f>'9.5'!$P$11:$AB$11</c:f>
              <c:numCache>
                <c:formatCode>0.00</c:formatCode>
                <c:ptCount val="13"/>
                <c:pt idx="0">
                  <c:v>6.7267000000000001</c:v>
                </c:pt>
                <c:pt idx="1">
                  <c:v>6.7287999999999997</c:v>
                </c:pt>
                <c:pt idx="2">
                  <c:v>6.7511999999999999</c:v>
                </c:pt>
                <c:pt idx="3">
                  <c:v>6.8019999999999996</c:v>
                </c:pt>
                <c:pt idx="4">
                  <c:v>6.5799000000000003</c:v>
                </c:pt>
                <c:pt idx="5">
                  <c:v>6.7946</c:v>
                </c:pt>
                <c:pt idx="6">
                  <c:v>6.5876000000000001</c:v>
                </c:pt>
                <c:pt idx="7">
                  <c:v>6.5690999999999997</c:v>
                </c:pt>
                <c:pt idx="8">
                  <c:v>6.5796000000000001</c:v>
                </c:pt>
                <c:pt idx="9">
                  <c:v>6.5952000000000002</c:v>
                </c:pt>
                <c:pt idx="10">
                  <c:v>6.4757999999999996</c:v>
                </c:pt>
                <c:pt idx="11">
                  <c:v>6.3209</c:v>
                </c:pt>
                <c:pt idx="12">
                  <c:v>6.3532000000000002</c:v>
                </c:pt>
              </c:numCache>
            </c:numRef>
          </c:val>
          <c:smooth val="0"/>
          <c:extLst>
            <c:ext xmlns:c16="http://schemas.microsoft.com/office/drawing/2014/chart" uri="{C3380CC4-5D6E-409C-BE32-E72D297353CC}">
              <c16:uniqueId val="{00000003-F9A7-4A75-B34A-031E54BE2033}"/>
            </c:ext>
          </c:extLst>
        </c:ser>
        <c:ser>
          <c:idx val="1"/>
          <c:order val="4"/>
          <c:tx>
            <c:strRef>
              <c:f>'9.5'!$B$10</c:f>
              <c:strCache>
                <c:ptCount val="1"/>
                <c:pt idx="0">
                  <c:v>1350-1599cc</c:v>
                </c:pt>
              </c:strCache>
            </c:strRef>
          </c:tx>
          <c:spPr>
            <a:ln w="25400">
              <a:solidFill>
                <a:schemeClr val="bg1">
                  <a:lumMod val="50000"/>
                </a:schemeClr>
              </a:solidFill>
            </a:ln>
          </c:spPr>
          <c:marker>
            <c:symbol val="none"/>
          </c:marker>
          <c:cat>
            <c:numRef>
              <c:f>'9.5'!$P$8:$U$8</c:f>
              <c:numCache>
                <c:formatCode>General</c:formatCode>
                <c:ptCount val="6"/>
                <c:pt idx="0">
                  <c:v>2005</c:v>
                </c:pt>
                <c:pt idx="1">
                  <c:v>2006</c:v>
                </c:pt>
                <c:pt idx="2">
                  <c:v>2007</c:v>
                </c:pt>
                <c:pt idx="3">
                  <c:v>2008</c:v>
                </c:pt>
                <c:pt idx="4">
                  <c:v>2009</c:v>
                </c:pt>
                <c:pt idx="5">
                  <c:v>2010</c:v>
                </c:pt>
              </c:numCache>
            </c:numRef>
          </c:cat>
          <c:val>
            <c:numRef>
              <c:f>'9.5'!$P$10:$AB$10</c:f>
              <c:numCache>
                <c:formatCode>0.00</c:formatCode>
                <c:ptCount val="13"/>
                <c:pt idx="0">
                  <c:v>4.7168999999999999</c:v>
                </c:pt>
                <c:pt idx="1">
                  <c:v>5.4884000000000004</c:v>
                </c:pt>
                <c:pt idx="2">
                  <c:v>4.6566999999999998</c:v>
                </c:pt>
                <c:pt idx="3">
                  <c:v>5.0701999999999998</c:v>
                </c:pt>
                <c:pt idx="4">
                  <c:v>5.3094999999999999</c:v>
                </c:pt>
                <c:pt idx="5">
                  <c:v>5.4619999999999997</c:v>
                </c:pt>
                <c:pt idx="6">
                  <c:v>5.2428999999999997</c:v>
                </c:pt>
                <c:pt idx="7">
                  <c:v>5.1120000000000001</c:v>
                </c:pt>
                <c:pt idx="8">
                  <c:v>4.8914</c:v>
                </c:pt>
                <c:pt idx="9">
                  <c:v>5.0324</c:v>
                </c:pt>
                <c:pt idx="10">
                  <c:v>4.8156999999999996</c:v>
                </c:pt>
                <c:pt idx="11">
                  <c:v>4.5076000000000001</c:v>
                </c:pt>
                <c:pt idx="12">
                  <c:v>4.6534000000000004</c:v>
                </c:pt>
              </c:numCache>
            </c:numRef>
          </c:val>
          <c:smooth val="0"/>
          <c:extLst>
            <c:ext xmlns:c16="http://schemas.microsoft.com/office/drawing/2014/chart" uri="{C3380CC4-5D6E-409C-BE32-E72D297353CC}">
              <c16:uniqueId val="{00000004-F9A7-4A75-B34A-031E54BE2033}"/>
            </c:ext>
          </c:extLst>
        </c:ser>
        <c:ser>
          <c:idx val="0"/>
          <c:order val="5"/>
          <c:tx>
            <c:strRef>
              <c:f>'9.5'!$B$9</c:f>
              <c:strCache>
                <c:ptCount val="1"/>
                <c:pt idx="0">
                  <c:v>&lt;1350cc</c:v>
                </c:pt>
              </c:strCache>
            </c:strRef>
          </c:tx>
          <c:spPr>
            <a:ln w="25400">
              <a:solidFill>
                <a:schemeClr val="bg1">
                  <a:lumMod val="75000"/>
                </a:schemeClr>
              </a:solidFill>
            </a:ln>
          </c:spPr>
          <c:marker>
            <c:symbol val="none"/>
          </c:marker>
          <c:cat>
            <c:numRef>
              <c:f>'9.5'!$P$8:$AB$8</c:f>
              <c:numCache>
                <c:formatCode>General</c:formatCod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numCache>
            </c:numRef>
          </c:cat>
          <c:val>
            <c:numRef>
              <c:f>'9.5'!$P$9:$AB$9</c:f>
              <c:numCache>
                <c:formatCode>0.00</c:formatCode>
                <c:ptCount val="13"/>
                <c:pt idx="1">
                  <c:v>4.7032999999999996</c:v>
                </c:pt>
                <c:pt idx="2">
                  <c:v>4.7980999999999998</c:v>
                </c:pt>
                <c:pt idx="3">
                  <c:v>4.5217000000000001</c:v>
                </c:pt>
                <c:pt idx="4">
                  <c:v>4.6401000000000003</c:v>
                </c:pt>
                <c:pt idx="5">
                  <c:v>5.7403000000000004</c:v>
                </c:pt>
                <c:pt idx="7">
                  <c:v>4.1456</c:v>
                </c:pt>
                <c:pt idx="8">
                  <c:v>4.1398000000000001</c:v>
                </c:pt>
                <c:pt idx="9">
                  <c:v>4.1497000000000002</c:v>
                </c:pt>
                <c:pt idx="10">
                  <c:v>4.1456</c:v>
                </c:pt>
                <c:pt idx="11">
                  <c:v>6.5956000000000001</c:v>
                </c:pt>
              </c:numCache>
            </c:numRef>
          </c:val>
          <c:smooth val="0"/>
          <c:extLst>
            <c:ext xmlns:c16="http://schemas.microsoft.com/office/drawing/2014/chart" uri="{C3380CC4-5D6E-409C-BE32-E72D297353CC}">
              <c16:uniqueId val="{00000005-F9A7-4A75-B34A-031E54BE2033}"/>
            </c:ext>
          </c:extLst>
        </c:ser>
        <c:dLbls>
          <c:showLegendKey val="0"/>
          <c:showVal val="0"/>
          <c:showCatName val="0"/>
          <c:showSerName val="0"/>
          <c:showPercent val="0"/>
          <c:showBubbleSize val="0"/>
        </c:dLbls>
        <c:smooth val="0"/>
        <c:axId val="169813888"/>
        <c:axId val="169828352"/>
      </c:lineChart>
      <c:catAx>
        <c:axId val="16981388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registered</a:t>
                </a:r>
              </a:p>
            </c:rich>
          </c:tx>
          <c:layout>
            <c:manualLayout>
              <c:xMode val="edge"/>
              <c:yMode val="edge"/>
              <c:x val="0.42289916666666688"/>
              <c:y val="0.79402407407408393"/>
            </c:manualLayout>
          </c:layout>
          <c:overlay val="0"/>
        </c:title>
        <c:numFmt formatCode="General" sourceLinked="1"/>
        <c:majorTickMark val="out"/>
        <c:minorTickMark val="none"/>
        <c:tickLblPos val="nextTo"/>
        <c:txPr>
          <a:bodyPr rot="0" vert="horz"/>
          <a:lstStyle/>
          <a:p>
            <a:pPr>
              <a:defRPr sz="700" b="0" i="0" u="none" strike="noStrike" baseline="0">
                <a:solidFill>
                  <a:srgbClr val="000000"/>
                </a:solidFill>
                <a:latin typeface="Arial"/>
                <a:ea typeface="Arial"/>
                <a:cs typeface="Arial"/>
              </a:defRPr>
            </a:pPr>
            <a:endParaRPr lang="en-US"/>
          </a:p>
        </c:txPr>
        <c:crossAx val="169828352"/>
        <c:crosses val="autoZero"/>
        <c:auto val="1"/>
        <c:lblAlgn val="ctr"/>
        <c:lblOffset val="100"/>
        <c:noMultiLvlLbl val="0"/>
      </c:catAx>
      <c:valAx>
        <c:axId val="169828352"/>
        <c:scaling>
          <c:orientation val="minMax"/>
          <c:max val="12"/>
          <c:min val="4"/>
        </c:scaling>
        <c:delete val="0"/>
        <c:axPos val="l"/>
        <c:majorGridlines>
          <c:spPr>
            <a:ln>
              <a:solidFill>
                <a:schemeClr val="bg1">
                  <a:lumMod val="85000"/>
                </a:schemeClr>
              </a:solidFill>
              <a:prstDash val="dash"/>
            </a:ln>
          </c:spPr>
        </c:majorGridlines>
        <c:title>
          <c:tx>
            <c:rich>
              <a:bodyPr/>
              <a:lstStyle/>
              <a:p>
                <a:pPr>
                  <a:defRPr sz="700" b="0" i="0" u="none" strike="noStrike" baseline="0">
                    <a:solidFill>
                      <a:srgbClr val="000000"/>
                    </a:solidFill>
                    <a:latin typeface="Arial"/>
                    <a:ea typeface="Arial"/>
                    <a:cs typeface="Arial"/>
                  </a:defRPr>
                </a:pPr>
                <a:r>
                  <a:rPr lang="en-NZ" sz="700"/>
                  <a:t>L/100 km
</a:t>
                </a:r>
              </a:p>
            </c:rich>
          </c:tx>
          <c:overlay val="0"/>
        </c:title>
        <c:numFmt formatCode="0" sourceLinked="0"/>
        <c:majorTickMark val="out"/>
        <c:minorTickMark val="none"/>
        <c:tickLblPos val="nextTo"/>
        <c:spPr>
          <a:ln>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813888"/>
        <c:crosses val="autoZero"/>
        <c:crossBetween val="midCat"/>
      </c:valAx>
      <c:spPr>
        <a:solidFill>
          <a:srgbClr val="FFFFFF"/>
        </a:solidFill>
      </c:spPr>
    </c:plotArea>
    <c:legend>
      <c:legendPos val="b"/>
      <c:layout>
        <c:manualLayout>
          <c:xMode val="edge"/>
          <c:yMode val="edge"/>
          <c:x val="0.10229416666666789"/>
          <c:y val="0.86486481481482491"/>
          <c:w val="0.85185583333335091"/>
          <c:h val="0.12337592592592612"/>
        </c:manualLayout>
      </c:layout>
      <c:overlay val="0"/>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9.5a : Petrol economy trend by engine size</a:t>
            </a:r>
          </a:p>
        </c:rich>
      </c:tx>
      <c:layout>
        <c:manualLayout>
          <c:xMode val="edge"/>
          <c:yMode val="edge"/>
          <c:x val="9.7771666666666701E-2"/>
          <c:y val="5.8796296296297146E-3"/>
        </c:manualLayout>
      </c:layout>
      <c:overlay val="1"/>
    </c:title>
    <c:autoTitleDeleted val="0"/>
    <c:plotArea>
      <c:layout>
        <c:manualLayout>
          <c:layoutTarget val="inner"/>
          <c:xMode val="edge"/>
          <c:yMode val="edge"/>
          <c:x val="8.4488407699037621E-2"/>
          <c:y val="0.11672453703703722"/>
          <c:w val="0.86686333333333365"/>
          <c:h val="0.63882685185185184"/>
        </c:manualLayout>
      </c:layout>
      <c:lineChart>
        <c:grouping val="standard"/>
        <c:varyColors val="0"/>
        <c:ser>
          <c:idx val="5"/>
          <c:order val="0"/>
          <c:tx>
            <c:strRef>
              <c:f>'9.5'!$B$14</c:f>
              <c:strCache>
                <c:ptCount val="1"/>
                <c:pt idx="0">
                  <c:v>4000+cc</c:v>
                </c:pt>
              </c:strCache>
            </c:strRef>
          </c:tx>
          <c:spPr>
            <a:ln w="25400">
              <a:solidFill>
                <a:srgbClr val="2D8659"/>
              </a:solidFill>
            </a:ln>
          </c:spPr>
          <c:marker>
            <c:symbol val="none"/>
          </c:marker>
          <c:val>
            <c:numRef>
              <c:f>'9.5'!$C$14:$O$14</c:f>
              <c:numCache>
                <c:formatCode>0.00</c:formatCode>
                <c:ptCount val="13"/>
                <c:pt idx="0">
                  <c:v>14.047499999999999</c:v>
                </c:pt>
                <c:pt idx="1">
                  <c:v>14.0549</c:v>
                </c:pt>
                <c:pt idx="2">
                  <c:v>13.9902</c:v>
                </c:pt>
                <c:pt idx="3">
                  <c:v>14.0345</c:v>
                </c:pt>
                <c:pt idx="4">
                  <c:v>13.5739</c:v>
                </c:pt>
                <c:pt idx="5">
                  <c:v>13.325900000000001</c:v>
                </c:pt>
                <c:pt idx="6">
                  <c:v>13.062900000000001</c:v>
                </c:pt>
                <c:pt idx="7">
                  <c:v>12.7681</c:v>
                </c:pt>
                <c:pt idx="8">
                  <c:v>12.4046</c:v>
                </c:pt>
                <c:pt idx="9">
                  <c:v>12.412699999999999</c:v>
                </c:pt>
                <c:pt idx="10">
                  <c:v>12.6493</c:v>
                </c:pt>
                <c:pt idx="11">
                  <c:v>12.958500000000001</c:v>
                </c:pt>
                <c:pt idx="12">
                  <c:v>13.020899999999999</c:v>
                </c:pt>
              </c:numCache>
            </c:numRef>
          </c:val>
          <c:smooth val="0"/>
          <c:extLst>
            <c:ext xmlns:c16="http://schemas.microsoft.com/office/drawing/2014/chart" uri="{C3380CC4-5D6E-409C-BE32-E72D297353CC}">
              <c16:uniqueId val="{00000000-01D6-4612-A10B-C70795FA7515}"/>
            </c:ext>
          </c:extLst>
        </c:ser>
        <c:ser>
          <c:idx val="4"/>
          <c:order val="1"/>
          <c:tx>
            <c:strRef>
              <c:f>'9.5'!$B$13</c:f>
              <c:strCache>
                <c:ptCount val="1"/>
                <c:pt idx="0">
                  <c:v>3000-3999cc</c:v>
                </c:pt>
              </c:strCache>
            </c:strRef>
          </c:tx>
          <c:spPr>
            <a:ln w="25400">
              <a:solidFill>
                <a:srgbClr val="519B6C"/>
              </a:solidFill>
            </a:ln>
          </c:spPr>
          <c:marker>
            <c:symbol val="none"/>
          </c:marker>
          <c:cat>
            <c:numRef>
              <c:f>'9.5'!$C$8:$G$8</c:f>
              <c:numCache>
                <c:formatCode>0</c:formatCode>
                <c:ptCount val="5"/>
                <c:pt idx="0">
                  <c:v>2005</c:v>
                </c:pt>
                <c:pt idx="1">
                  <c:v>2006</c:v>
                </c:pt>
                <c:pt idx="2">
                  <c:v>2007</c:v>
                </c:pt>
                <c:pt idx="3">
                  <c:v>2008</c:v>
                </c:pt>
                <c:pt idx="4">
                  <c:v>2009</c:v>
                </c:pt>
              </c:numCache>
            </c:numRef>
          </c:cat>
          <c:val>
            <c:numRef>
              <c:f>'9.5'!$C$13:$O$13</c:f>
              <c:numCache>
                <c:formatCode>0.00</c:formatCode>
                <c:ptCount val="13"/>
                <c:pt idx="0">
                  <c:v>11.8218</c:v>
                </c:pt>
                <c:pt idx="1">
                  <c:v>11.567</c:v>
                </c:pt>
                <c:pt idx="2">
                  <c:v>11.316000000000001</c:v>
                </c:pt>
                <c:pt idx="3">
                  <c:v>11.115</c:v>
                </c:pt>
                <c:pt idx="4">
                  <c:v>10.9566</c:v>
                </c:pt>
                <c:pt idx="5">
                  <c:v>10.749499999999999</c:v>
                </c:pt>
                <c:pt idx="6">
                  <c:v>10.591799999999999</c:v>
                </c:pt>
                <c:pt idx="7">
                  <c:v>10.426399999999999</c:v>
                </c:pt>
                <c:pt idx="8">
                  <c:v>10.2018</c:v>
                </c:pt>
                <c:pt idx="9">
                  <c:v>10.090299999999999</c:v>
                </c:pt>
                <c:pt idx="10">
                  <c:v>10.0265</c:v>
                </c:pt>
                <c:pt idx="11">
                  <c:v>10.0215</c:v>
                </c:pt>
                <c:pt idx="12">
                  <c:v>9.5555000000000003</c:v>
                </c:pt>
              </c:numCache>
            </c:numRef>
          </c:val>
          <c:smooth val="0"/>
          <c:extLst>
            <c:ext xmlns:c16="http://schemas.microsoft.com/office/drawing/2014/chart" uri="{C3380CC4-5D6E-409C-BE32-E72D297353CC}">
              <c16:uniqueId val="{00000001-01D6-4612-A10B-C70795FA7515}"/>
            </c:ext>
          </c:extLst>
        </c:ser>
        <c:ser>
          <c:idx val="3"/>
          <c:order val="2"/>
          <c:tx>
            <c:strRef>
              <c:f>'9.5'!$B$12</c:f>
              <c:strCache>
                <c:ptCount val="1"/>
                <c:pt idx="0">
                  <c:v>2000-2999cc</c:v>
                </c:pt>
              </c:strCache>
            </c:strRef>
          </c:tx>
          <c:spPr>
            <a:ln w="25400">
              <a:solidFill>
                <a:srgbClr val="75B07F"/>
              </a:solidFill>
            </a:ln>
          </c:spPr>
          <c:marker>
            <c:symbol val="none"/>
          </c:marker>
          <c:cat>
            <c:numRef>
              <c:f>'9.5'!$C$8:$G$8</c:f>
              <c:numCache>
                <c:formatCode>0</c:formatCode>
                <c:ptCount val="5"/>
                <c:pt idx="0">
                  <c:v>2005</c:v>
                </c:pt>
                <c:pt idx="1">
                  <c:v>2006</c:v>
                </c:pt>
                <c:pt idx="2">
                  <c:v>2007</c:v>
                </c:pt>
                <c:pt idx="3">
                  <c:v>2008</c:v>
                </c:pt>
                <c:pt idx="4">
                  <c:v>2009</c:v>
                </c:pt>
              </c:numCache>
            </c:numRef>
          </c:cat>
          <c:val>
            <c:numRef>
              <c:f>'9.5'!$C$12:$O$12</c:f>
              <c:numCache>
                <c:formatCode>0.00</c:formatCode>
                <c:ptCount val="13"/>
                <c:pt idx="0">
                  <c:v>9.8263999999999996</c:v>
                </c:pt>
                <c:pt idx="1">
                  <c:v>9.6973000000000003</c:v>
                </c:pt>
                <c:pt idx="2">
                  <c:v>9.6754999999999995</c:v>
                </c:pt>
                <c:pt idx="3">
                  <c:v>9.5962999999999994</c:v>
                </c:pt>
                <c:pt idx="4">
                  <c:v>9.4121000000000006</c:v>
                </c:pt>
                <c:pt idx="5">
                  <c:v>9.2568000000000001</c:v>
                </c:pt>
                <c:pt idx="6">
                  <c:v>9.2507999999999999</c:v>
                </c:pt>
                <c:pt idx="7">
                  <c:v>9.1488999999999994</c:v>
                </c:pt>
                <c:pt idx="8">
                  <c:v>8.6575000000000006</c:v>
                </c:pt>
                <c:pt idx="9">
                  <c:v>8.4475999999999996</c:v>
                </c:pt>
                <c:pt idx="10">
                  <c:v>8.2490000000000006</c:v>
                </c:pt>
                <c:pt idx="11">
                  <c:v>8.2919999999999998</c:v>
                </c:pt>
                <c:pt idx="12">
                  <c:v>8.1732999999999993</c:v>
                </c:pt>
              </c:numCache>
            </c:numRef>
          </c:val>
          <c:smooth val="0"/>
          <c:extLst>
            <c:ext xmlns:c16="http://schemas.microsoft.com/office/drawing/2014/chart" uri="{C3380CC4-5D6E-409C-BE32-E72D297353CC}">
              <c16:uniqueId val="{00000002-01D6-4612-A10B-C70795FA7515}"/>
            </c:ext>
          </c:extLst>
        </c:ser>
        <c:ser>
          <c:idx val="2"/>
          <c:order val="3"/>
          <c:tx>
            <c:strRef>
              <c:f>'9.5'!$B$11</c:f>
              <c:strCache>
                <c:ptCount val="1"/>
                <c:pt idx="0">
                  <c:v>1600-1999cc</c:v>
                </c:pt>
              </c:strCache>
            </c:strRef>
          </c:tx>
          <c:spPr>
            <a:ln w="25400">
              <a:solidFill>
                <a:srgbClr val="9AC691"/>
              </a:solidFill>
            </a:ln>
          </c:spPr>
          <c:marker>
            <c:symbol val="none"/>
          </c:marker>
          <c:cat>
            <c:numRef>
              <c:f>'9.5'!$C$8:$G$8</c:f>
              <c:numCache>
                <c:formatCode>0</c:formatCode>
                <c:ptCount val="5"/>
                <c:pt idx="0">
                  <c:v>2005</c:v>
                </c:pt>
                <c:pt idx="1">
                  <c:v>2006</c:v>
                </c:pt>
                <c:pt idx="2">
                  <c:v>2007</c:v>
                </c:pt>
                <c:pt idx="3">
                  <c:v>2008</c:v>
                </c:pt>
                <c:pt idx="4">
                  <c:v>2009</c:v>
                </c:pt>
              </c:numCache>
            </c:numRef>
          </c:cat>
          <c:val>
            <c:numRef>
              <c:f>'9.5'!$C$11:$O$11</c:f>
              <c:numCache>
                <c:formatCode>0.00</c:formatCode>
                <c:ptCount val="13"/>
                <c:pt idx="0">
                  <c:v>8.3483000000000001</c:v>
                </c:pt>
                <c:pt idx="1">
                  <c:v>8.3328000000000007</c:v>
                </c:pt>
                <c:pt idx="2">
                  <c:v>8.2193000000000005</c:v>
                </c:pt>
                <c:pt idx="3">
                  <c:v>8.1219000000000001</c:v>
                </c:pt>
                <c:pt idx="4">
                  <c:v>7.9821</c:v>
                </c:pt>
                <c:pt idx="5">
                  <c:v>7.8484999999999996</c:v>
                </c:pt>
                <c:pt idx="6">
                  <c:v>7.6417999999999999</c:v>
                </c:pt>
                <c:pt idx="7">
                  <c:v>7.3226000000000004</c:v>
                </c:pt>
                <c:pt idx="8">
                  <c:v>7.1909999999999998</c:v>
                </c:pt>
                <c:pt idx="9">
                  <c:v>7.0540000000000003</c:v>
                </c:pt>
                <c:pt idx="10">
                  <c:v>6.9958</c:v>
                </c:pt>
                <c:pt idx="11">
                  <c:v>6.9002999999999997</c:v>
                </c:pt>
                <c:pt idx="12">
                  <c:v>6.8788</c:v>
                </c:pt>
              </c:numCache>
            </c:numRef>
          </c:val>
          <c:smooth val="0"/>
          <c:extLst>
            <c:ext xmlns:c16="http://schemas.microsoft.com/office/drawing/2014/chart" uri="{C3380CC4-5D6E-409C-BE32-E72D297353CC}">
              <c16:uniqueId val="{00000003-01D6-4612-A10B-C70795FA7515}"/>
            </c:ext>
          </c:extLst>
        </c:ser>
        <c:ser>
          <c:idx val="1"/>
          <c:order val="4"/>
          <c:tx>
            <c:strRef>
              <c:f>'9.5'!$B$10</c:f>
              <c:strCache>
                <c:ptCount val="1"/>
                <c:pt idx="0">
                  <c:v>1350-1599cc</c:v>
                </c:pt>
              </c:strCache>
            </c:strRef>
          </c:tx>
          <c:spPr>
            <a:ln w="25400">
              <a:solidFill>
                <a:schemeClr val="bg1">
                  <a:lumMod val="50000"/>
                </a:schemeClr>
              </a:solidFill>
            </a:ln>
          </c:spPr>
          <c:marker>
            <c:symbol val="none"/>
          </c:marker>
          <c:cat>
            <c:numRef>
              <c:f>'9.5'!$C$8:$G$8</c:f>
              <c:numCache>
                <c:formatCode>0</c:formatCode>
                <c:ptCount val="5"/>
                <c:pt idx="0">
                  <c:v>2005</c:v>
                </c:pt>
                <c:pt idx="1">
                  <c:v>2006</c:v>
                </c:pt>
                <c:pt idx="2">
                  <c:v>2007</c:v>
                </c:pt>
                <c:pt idx="3">
                  <c:v>2008</c:v>
                </c:pt>
                <c:pt idx="4">
                  <c:v>2009</c:v>
                </c:pt>
              </c:numCache>
            </c:numRef>
          </c:cat>
          <c:val>
            <c:numRef>
              <c:f>'9.5'!$C$10:$O$10</c:f>
              <c:numCache>
                <c:formatCode>0.00</c:formatCode>
                <c:ptCount val="13"/>
                <c:pt idx="0">
                  <c:v>6.5556999999999999</c:v>
                </c:pt>
                <c:pt idx="1">
                  <c:v>6.6361999999999997</c:v>
                </c:pt>
                <c:pt idx="2">
                  <c:v>6.6452</c:v>
                </c:pt>
                <c:pt idx="3">
                  <c:v>6.5437000000000003</c:v>
                </c:pt>
                <c:pt idx="4">
                  <c:v>6.6428000000000003</c:v>
                </c:pt>
                <c:pt idx="5">
                  <c:v>6.5370999999999997</c:v>
                </c:pt>
                <c:pt idx="6">
                  <c:v>6.4051</c:v>
                </c:pt>
                <c:pt idx="7">
                  <c:v>6.3044000000000002</c:v>
                </c:pt>
                <c:pt idx="8">
                  <c:v>6.2137000000000002</c:v>
                </c:pt>
                <c:pt idx="9">
                  <c:v>6.1776</c:v>
                </c:pt>
                <c:pt idx="10">
                  <c:v>6.0327999999999999</c:v>
                </c:pt>
                <c:pt idx="11">
                  <c:v>6.0823</c:v>
                </c:pt>
                <c:pt idx="12">
                  <c:v>6.1189999999999998</c:v>
                </c:pt>
              </c:numCache>
            </c:numRef>
          </c:val>
          <c:smooth val="0"/>
          <c:extLst>
            <c:ext xmlns:c16="http://schemas.microsoft.com/office/drawing/2014/chart" uri="{C3380CC4-5D6E-409C-BE32-E72D297353CC}">
              <c16:uniqueId val="{00000004-01D6-4612-A10B-C70795FA7515}"/>
            </c:ext>
          </c:extLst>
        </c:ser>
        <c:ser>
          <c:idx val="0"/>
          <c:order val="5"/>
          <c:tx>
            <c:strRef>
              <c:f>'9.5'!$B$9</c:f>
              <c:strCache>
                <c:ptCount val="1"/>
                <c:pt idx="0">
                  <c:v>&lt;1350cc</c:v>
                </c:pt>
              </c:strCache>
            </c:strRef>
          </c:tx>
          <c:spPr>
            <a:ln w="25400">
              <a:solidFill>
                <a:schemeClr val="bg1">
                  <a:lumMod val="75000"/>
                </a:schemeClr>
              </a:solidFill>
            </a:ln>
          </c:spPr>
          <c:marker>
            <c:symbol val="none"/>
          </c:marker>
          <c:cat>
            <c:numRef>
              <c:f>'9.5'!$C$8:$O$8</c:f>
              <c:numCache>
                <c:formatCode>0</c:formatCode>
                <c:ptCount val="13"/>
                <c:pt idx="0">
                  <c:v>2005</c:v>
                </c:pt>
                <c:pt idx="1">
                  <c:v>2006</c:v>
                </c:pt>
                <c:pt idx="2">
                  <c:v>2007</c:v>
                </c:pt>
                <c:pt idx="3">
                  <c:v>2008</c:v>
                </c:pt>
                <c:pt idx="4">
                  <c:v>2009</c:v>
                </c:pt>
                <c:pt idx="5">
                  <c:v>2010</c:v>
                </c:pt>
                <c:pt idx="6">
                  <c:v>2011</c:v>
                </c:pt>
                <c:pt idx="7">
                  <c:v>2012</c:v>
                </c:pt>
                <c:pt idx="8" formatCode="General">
                  <c:v>2013</c:v>
                </c:pt>
                <c:pt idx="9" formatCode="General">
                  <c:v>2014</c:v>
                </c:pt>
                <c:pt idx="10" formatCode="General">
                  <c:v>2015</c:v>
                </c:pt>
                <c:pt idx="11" formatCode="General">
                  <c:v>2016</c:v>
                </c:pt>
                <c:pt idx="12" formatCode="General">
                  <c:v>2017</c:v>
                </c:pt>
              </c:numCache>
            </c:numRef>
          </c:cat>
          <c:val>
            <c:numRef>
              <c:f>'9.5'!$C$9:$O$9</c:f>
              <c:numCache>
                <c:formatCode>0.00</c:formatCode>
                <c:ptCount val="13"/>
                <c:pt idx="0">
                  <c:v>6.1703999999999999</c:v>
                </c:pt>
                <c:pt idx="1">
                  <c:v>6.1512000000000002</c:v>
                </c:pt>
                <c:pt idx="2">
                  <c:v>6.1296999999999997</c:v>
                </c:pt>
                <c:pt idx="3">
                  <c:v>6.0979999999999999</c:v>
                </c:pt>
                <c:pt idx="4">
                  <c:v>6.2363999999999997</c:v>
                </c:pt>
                <c:pt idx="5">
                  <c:v>6.1363000000000003</c:v>
                </c:pt>
                <c:pt idx="6">
                  <c:v>6.0045000000000002</c:v>
                </c:pt>
                <c:pt idx="7">
                  <c:v>5.9035000000000002</c:v>
                </c:pt>
                <c:pt idx="8">
                  <c:v>5.6737000000000002</c:v>
                </c:pt>
                <c:pt idx="9">
                  <c:v>5.6345000000000001</c:v>
                </c:pt>
                <c:pt idx="10">
                  <c:v>5.4756999999999998</c:v>
                </c:pt>
                <c:pt idx="11">
                  <c:v>5.48</c:v>
                </c:pt>
                <c:pt idx="12">
                  <c:v>5.3830999999999998</c:v>
                </c:pt>
              </c:numCache>
            </c:numRef>
          </c:val>
          <c:smooth val="0"/>
          <c:extLst>
            <c:ext xmlns:c16="http://schemas.microsoft.com/office/drawing/2014/chart" uri="{C3380CC4-5D6E-409C-BE32-E72D297353CC}">
              <c16:uniqueId val="{00000005-01D6-4612-A10B-C70795FA7515}"/>
            </c:ext>
          </c:extLst>
        </c:ser>
        <c:dLbls>
          <c:showLegendKey val="0"/>
          <c:showVal val="0"/>
          <c:showCatName val="0"/>
          <c:showSerName val="0"/>
          <c:showPercent val="0"/>
          <c:showBubbleSize val="0"/>
        </c:dLbls>
        <c:smooth val="0"/>
        <c:axId val="169980672"/>
        <c:axId val="169982592"/>
      </c:lineChart>
      <c:catAx>
        <c:axId val="16998067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registered</a:t>
                </a:r>
              </a:p>
            </c:rich>
          </c:tx>
          <c:layout>
            <c:manualLayout>
              <c:xMode val="edge"/>
              <c:yMode val="edge"/>
              <c:x val="0.42289916666666688"/>
              <c:y val="0.81754259259259265"/>
            </c:manualLayout>
          </c:layout>
          <c:overlay val="0"/>
        </c:title>
        <c:numFmt formatCode="General" sourceLinked="1"/>
        <c:majorTickMark val="out"/>
        <c:minorTickMark val="none"/>
        <c:tickLblPos val="nextTo"/>
        <c:txPr>
          <a:bodyPr rot="0" vert="horz"/>
          <a:lstStyle/>
          <a:p>
            <a:pPr>
              <a:defRPr sz="700" b="0" i="0" u="none" strike="noStrike" baseline="0">
                <a:solidFill>
                  <a:srgbClr val="000000"/>
                </a:solidFill>
                <a:latin typeface="Arial"/>
                <a:ea typeface="Arial"/>
                <a:cs typeface="Arial"/>
              </a:defRPr>
            </a:pPr>
            <a:endParaRPr lang="en-US"/>
          </a:p>
        </c:txPr>
        <c:crossAx val="169982592"/>
        <c:crosses val="autoZero"/>
        <c:auto val="1"/>
        <c:lblAlgn val="ctr"/>
        <c:lblOffset val="100"/>
        <c:noMultiLvlLbl val="0"/>
      </c:catAx>
      <c:valAx>
        <c:axId val="169982592"/>
        <c:scaling>
          <c:orientation val="minMax"/>
          <c:max val="15"/>
          <c:min val="4"/>
        </c:scaling>
        <c:delete val="0"/>
        <c:axPos val="l"/>
        <c:majorGridlines>
          <c:spPr>
            <a:ln>
              <a:solidFill>
                <a:schemeClr val="bg1">
                  <a:lumMod val="85000"/>
                </a:schemeClr>
              </a:solidFill>
              <a:prstDash val="dash"/>
            </a:ln>
          </c:spPr>
        </c:majorGridlines>
        <c:title>
          <c:tx>
            <c:rich>
              <a:bodyPr/>
              <a:lstStyle/>
              <a:p>
                <a:pPr>
                  <a:defRPr sz="700" b="0" i="0" u="none" strike="noStrike" baseline="0">
                    <a:solidFill>
                      <a:srgbClr val="000000"/>
                    </a:solidFill>
                    <a:latin typeface="Arial"/>
                    <a:ea typeface="Arial"/>
                    <a:cs typeface="Arial"/>
                  </a:defRPr>
                </a:pPr>
                <a:r>
                  <a:rPr lang="en-NZ" sz="700"/>
                  <a:t>L/100 km</a:t>
                </a:r>
              </a:p>
            </c:rich>
          </c:tx>
          <c:overlay val="0"/>
        </c:title>
        <c:numFmt formatCode="0" sourceLinked="0"/>
        <c:majorTickMark val="out"/>
        <c:minorTickMark val="none"/>
        <c:tickLblPos val="nextTo"/>
        <c:spPr>
          <a:ln>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9980672"/>
        <c:crosses val="autoZero"/>
        <c:crossBetween val="midCat"/>
      </c:valAx>
      <c:spPr>
        <a:solidFill>
          <a:srgbClr val="FFFFFF"/>
        </a:solidFill>
      </c:spPr>
    </c:plotArea>
    <c:legend>
      <c:legendPos val="b"/>
      <c:layout>
        <c:manualLayout>
          <c:xMode val="edge"/>
          <c:yMode val="edge"/>
          <c:x val="5.6433055555555556E-2"/>
          <c:y val="0.88250370370370357"/>
          <c:w val="0.88007805555555563"/>
          <c:h val="0.11749629629629672"/>
        </c:manualLayout>
      </c:layout>
      <c:overlay val="0"/>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NZ" sz="1100"/>
              <a:t>Figure 9.11a: Light petrol</a:t>
            </a:r>
            <a:r>
              <a:rPr lang="en-NZ" sz="1100" baseline="0"/>
              <a:t> vehicles in the 2017 fleet</a:t>
            </a:r>
            <a:endParaRPr lang="en-NZ" sz="1100"/>
          </a:p>
        </c:rich>
      </c:tx>
      <c:overlay val="0"/>
    </c:title>
    <c:autoTitleDeleted val="0"/>
    <c:plotArea>
      <c:layout/>
      <c:pieChart>
        <c:varyColors val="1"/>
        <c:ser>
          <c:idx val="0"/>
          <c:order val="0"/>
          <c:tx>
            <c:strRef>
              <c:f>'9.11'!$C$5</c:f>
              <c:strCache>
                <c:ptCount val="1"/>
                <c:pt idx="0">
                  <c:v>Vehicles</c:v>
                </c:pt>
              </c:strCache>
            </c:strRef>
          </c:tx>
          <c:dPt>
            <c:idx val="1"/>
            <c:bubble3D val="0"/>
            <c:spPr>
              <a:solidFill>
                <a:schemeClr val="accent1">
                  <a:lumMod val="50000"/>
                </a:schemeClr>
              </a:solidFill>
            </c:spPr>
            <c:extLst>
              <c:ext xmlns:c16="http://schemas.microsoft.com/office/drawing/2014/chart" uri="{C3380CC4-5D6E-409C-BE32-E72D297353CC}">
                <c16:uniqueId val="{00000000-608C-4E3F-BBAC-BACE4AB7542A}"/>
              </c:ext>
            </c:extLst>
          </c:dPt>
          <c:dPt>
            <c:idx val="2"/>
            <c:bubble3D val="0"/>
            <c:spPr>
              <a:solidFill>
                <a:schemeClr val="accent1">
                  <a:lumMod val="75000"/>
                </a:schemeClr>
              </a:solidFill>
            </c:spPr>
            <c:extLst>
              <c:ext xmlns:c16="http://schemas.microsoft.com/office/drawing/2014/chart" uri="{C3380CC4-5D6E-409C-BE32-E72D297353CC}">
                <c16:uniqueId val="{00000001-608C-4E3F-BBAC-BACE4AB7542A}"/>
              </c:ext>
            </c:extLst>
          </c:dPt>
          <c:dPt>
            <c:idx val="3"/>
            <c:bubble3D val="0"/>
            <c:spPr>
              <a:solidFill>
                <a:schemeClr val="accent1"/>
              </a:solidFill>
            </c:spPr>
            <c:extLst>
              <c:ext xmlns:c16="http://schemas.microsoft.com/office/drawing/2014/chart" uri="{C3380CC4-5D6E-409C-BE32-E72D297353CC}">
                <c16:uniqueId val="{00000002-608C-4E3F-BBAC-BACE4AB7542A}"/>
              </c:ext>
            </c:extLst>
          </c:dPt>
          <c:dPt>
            <c:idx val="4"/>
            <c:bubble3D val="0"/>
            <c:spPr>
              <a:solidFill>
                <a:schemeClr val="accent1">
                  <a:lumMod val="60000"/>
                  <a:lumOff val="40000"/>
                </a:schemeClr>
              </a:solidFill>
            </c:spPr>
            <c:extLst>
              <c:ext xmlns:c16="http://schemas.microsoft.com/office/drawing/2014/chart" uri="{C3380CC4-5D6E-409C-BE32-E72D297353CC}">
                <c16:uniqueId val="{00000003-608C-4E3F-BBAC-BACE4AB7542A}"/>
              </c:ext>
            </c:extLst>
          </c:dPt>
          <c:dPt>
            <c:idx val="5"/>
            <c:bubble3D val="0"/>
            <c:spPr>
              <a:solidFill>
                <a:schemeClr val="accent1">
                  <a:lumMod val="40000"/>
                  <a:lumOff val="60000"/>
                </a:schemeClr>
              </a:solidFill>
            </c:spPr>
            <c:extLst>
              <c:ext xmlns:c16="http://schemas.microsoft.com/office/drawing/2014/chart" uri="{C3380CC4-5D6E-409C-BE32-E72D297353CC}">
                <c16:uniqueId val="{00000004-608C-4E3F-BBAC-BACE4AB7542A}"/>
              </c:ext>
            </c:extLst>
          </c:dPt>
          <c:dPt>
            <c:idx val="6"/>
            <c:bubble3D val="0"/>
            <c:spPr>
              <a:solidFill>
                <a:schemeClr val="accent2">
                  <a:lumMod val="50000"/>
                </a:schemeClr>
              </a:solidFill>
            </c:spPr>
            <c:extLst>
              <c:ext xmlns:c16="http://schemas.microsoft.com/office/drawing/2014/chart" uri="{C3380CC4-5D6E-409C-BE32-E72D297353CC}">
                <c16:uniqueId val="{00000005-608C-4E3F-BBAC-BACE4AB7542A}"/>
              </c:ext>
            </c:extLst>
          </c:dPt>
          <c:dPt>
            <c:idx val="7"/>
            <c:bubble3D val="0"/>
            <c:spPr>
              <a:solidFill>
                <a:schemeClr val="accent2">
                  <a:lumMod val="75000"/>
                </a:schemeClr>
              </a:solidFill>
            </c:spPr>
            <c:extLst>
              <c:ext xmlns:c16="http://schemas.microsoft.com/office/drawing/2014/chart" uri="{C3380CC4-5D6E-409C-BE32-E72D297353CC}">
                <c16:uniqueId val="{00000006-608C-4E3F-BBAC-BACE4AB7542A}"/>
              </c:ext>
            </c:extLst>
          </c:dPt>
          <c:dPt>
            <c:idx val="8"/>
            <c:bubble3D val="0"/>
            <c:spPr>
              <a:solidFill>
                <a:schemeClr val="accent2"/>
              </a:solidFill>
            </c:spPr>
            <c:extLst>
              <c:ext xmlns:c16="http://schemas.microsoft.com/office/drawing/2014/chart" uri="{C3380CC4-5D6E-409C-BE32-E72D297353CC}">
                <c16:uniqueId val="{00000007-608C-4E3F-BBAC-BACE4AB7542A}"/>
              </c:ext>
            </c:extLst>
          </c:dPt>
          <c:dPt>
            <c:idx val="9"/>
            <c:bubble3D val="0"/>
            <c:spPr>
              <a:solidFill>
                <a:schemeClr val="accent2">
                  <a:lumMod val="60000"/>
                  <a:lumOff val="40000"/>
                </a:schemeClr>
              </a:solidFill>
            </c:spPr>
            <c:extLst>
              <c:ext xmlns:c16="http://schemas.microsoft.com/office/drawing/2014/chart" uri="{C3380CC4-5D6E-409C-BE32-E72D297353CC}">
                <c16:uniqueId val="{00000008-608C-4E3F-BBAC-BACE4AB7542A}"/>
              </c:ext>
            </c:extLst>
          </c:dPt>
          <c:dPt>
            <c:idx val="10"/>
            <c:bubble3D val="0"/>
            <c:spPr>
              <a:solidFill>
                <a:schemeClr val="accent2">
                  <a:lumMod val="40000"/>
                  <a:lumOff val="60000"/>
                </a:schemeClr>
              </a:solidFill>
            </c:spPr>
            <c:extLst>
              <c:ext xmlns:c16="http://schemas.microsoft.com/office/drawing/2014/chart" uri="{C3380CC4-5D6E-409C-BE32-E72D297353CC}">
                <c16:uniqueId val="{00000009-608C-4E3F-BBAC-BACE4AB7542A}"/>
              </c:ext>
            </c:extLst>
          </c:dPt>
          <c:dPt>
            <c:idx val="13"/>
            <c:bubble3D val="0"/>
            <c:spPr>
              <a:solidFill>
                <a:schemeClr val="bg1">
                  <a:lumMod val="90000"/>
                </a:schemeClr>
              </a:solidFill>
            </c:spPr>
            <c:extLst>
              <c:ext xmlns:c16="http://schemas.microsoft.com/office/drawing/2014/chart" uri="{C3380CC4-5D6E-409C-BE32-E72D297353CC}">
                <c16:uniqueId val="{0000000A-608C-4E3F-BBAC-BACE4AB7542A}"/>
              </c:ext>
            </c:extLst>
          </c:dPt>
          <c:cat>
            <c:strRef>
              <c:f>'9.11'!$B$6:$B$20</c:f>
              <c:strCache>
                <c:ptCount val="15"/>
                <c:pt idx="0">
                  <c:v>Euro 1 petrol</c:v>
                </c:pt>
                <c:pt idx="1">
                  <c:v>Euro 2 petrol</c:v>
                </c:pt>
                <c:pt idx="2">
                  <c:v>Euro 3 or 4 petrol</c:v>
                </c:pt>
                <c:pt idx="3">
                  <c:v>Euro 3 petrol</c:v>
                </c:pt>
                <c:pt idx="4">
                  <c:v>Euro 4 petrol</c:v>
                </c:pt>
                <c:pt idx="5">
                  <c:v>Euro 5 petrol</c:v>
                </c:pt>
                <c:pt idx="6">
                  <c:v>Euro 6 petrol</c:v>
                </c:pt>
                <c:pt idx="7">
                  <c:v>Japan pre-1998 petrol</c:v>
                </c:pt>
                <c:pt idx="8">
                  <c:v>Japan 00/02 petrol</c:v>
                </c:pt>
                <c:pt idx="9">
                  <c:v>Japan 98 petrol</c:v>
                </c:pt>
                <c:pt idx="10">
                  <c:v>Japan 05 petrol</c:v>
                </c:pt>
                <c:pt idx="11">
                  <c:v>Japan 09 petrol</c:v>
                </c:pt>
                <c:pt idx="12">
                  <c:v>Australian pre-Euro 2</c:v>
                </c:pt>
                <c:pt idx="13">
                  <c:v>US petrol</c:v>
                </c:pt>
                <c:pt idx="14">
                  <c:v>No info</c:v>
                </c:pt>
              </c:strCache>
            </c:strRef>
          </c:cat>
          <c:val>
            <c:numRef>
              <c:f>'9.11'!$C$6:$C$20</c:f>
              <c:numCache>
                <c:formatCode>General</c:formatCode>
                <c:ptCount val="15"/>
                <c:pt idx="0">
                  <c:v>798</c:v>
                </c:pt>
                <c:pt idx="1">
                  <c:v>56717</c:v>
                </c:pt>
                <c:pt idx="2">
                  <c:v>18772</c:v>
                </c:pt>
                <c:pt idx="3">
                  <c:v>175474</c:v>
                </c:pt>
                <c:pt idx="4">
                  <c:v>295550</c:v>
                </c:pt>
                <c:pt idx="5">
                  <c:v>239354</c:v>
                </c:pt>
                <c:pt idx="6">
                  <c:v>36802</c:v>
                </c:pt>
                <c:pt idx="7">
                  <c:v>426124</c:v>
                </c:pt>
                <c:pt idx="8">
                  <c:v>279366</c:v>
                </c:pt>
                <c:pt idx="9">
                  <c:v>113880</c:v>
                </c:pt>
                <c:pt idx="10">
                  <c:v>715310</c:v>
                </c:pt>
                <c:pt idx="11">
                  <c:v>565</c:v>
                </c:pt>
                <c:pt idx="12">
                  <c:v>476</c:v>
                </c:pt>
                <c:pt idx="13">
                  <c:v>1639</c:v>
                </c:pt>
                <c:pt idx="14">
                  <c:v>731152</c:v>
                </c:pt>
              </c:numCache>
            </c:numRef>
          </c:val>
          <c:extLst>
            <c:ext xmlns:c16="http://schemas.microsoft.com/office/drawing/2014/chart" uri="{C3380CC4-5D6E-409C-BE32-E72D297353CC}">
              <c16:uniqueId val="{0000000B-608C-4E3F-BBAC-BACE4AB7542A}"/>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69695822397200369"/>
          <c:y val="0.10413240011665417"/>
          <c:w val="0.28637510936132982"/>
          <c:h val="0.85391112569262151"/>
        </c:manualLayout>
      </c:layout>
      <c:overlay val="0"/>
      <c:txPr>
        <a:bodyPr/>
        <a:lstStyle/>
        <a:p>
          <a:pPr>
            <a:defRPr sz="800">
              <a:latin typeface="Arial" pitchFamily="34" charset="0"/>
              <a:cs typeface="Arial" pitchFamily="34" charset="0"/>
            </a:defRPr>
          </a:pPr>
          <a:endParaRPr lang="en-US"/>
        </a:p>
      </c:txPr>
    </c:legend>
    <c:plotVisOnly val="1"/>
    <c:dispBlanksAs val="zero"/>
    <c:showDLblsOverMax val="0"/>
  </c:chart>
  <c:spPr>
    <a:solidFill>
      <a:srgbClr val="FFFFFF"/>
    </a:solidFill>
  </c:spPr>
  <c:printSettings>
    <c:headerFooter/>
    <c:pageMargins b="0.75000000000001266" l="0.70000000000000062" r="0.70000000000000062" t="0.75000000000001266" header="0.30000000000000032" footer="0.30000000000000032"/>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NZ" sz="1100"/>
              <a:t>Figure 9.11b: Light diesel</a:t>
            </a:r>
            <a:r>
              <a:rPr lang="en-NZ" sz="1100" baseline="0"/>
              <a:t> vehicles in the 2017 fleet</a:t>
            </a:r>
            <a:endParaRPr lang="en-NZ" sz="1100"/>
          </a:p>
        </c:rich>
      </c:tx>
      <c:overlay val="0"/>
    </c:title>
    <c:autoTitleDeleted val="0"/>
    <c:plotArea>
      <c:layout/>
      <c:pieChart>
        <c:varyColors val="1"/>
        <c:ser>
          <c:idx val="0"/>
          <c:order val="0"/>
          <c:tx>
            <c:strRef>
              <c:f>'9.11'!$C$5</c:f>
              <c:strCache>
                <c:ptCount val="1"/>
                <c:pt idx="0">
                  <c:v>Vehicles</c:v>
                </c:pt>
              </c:strCache>
            </c:strRef>
          </c:tx>
          <c:dPt>
            <c:idx val="0"/>
            <c:bubble3D val="0"/>
            <c:spPr>
              <a:solidFill>
                <a:schemeClr val="accent6"/>
              </a:solidFill>
            </c:spPr>
            <c:extLst>
              <c:ext xmlns:c16="http://schemas.microsoft.com/office/drawing/2014/chart" uri="{C3380CC4-5D6E-409C-BE32-E72D297353CC}">
                <c16:uniqueId val="{00000000-C11C-4EB3-92C0-6E49C0987870}"/>
              </c:ext>
            </c:extLst>
          </c:dPt>
          <c:dPt>
            <c:idx val="2"/>
            <c:bubble3D val="0"/>
            <c:spPr>
              <a:solidFill>
                <a:schemeClr val="accent3">
                  <a:lumMod val="75000"/>
                </a:schemeClr>
              </a:solidFill>
            </c:spPr>
            <c:extLst>
              <c:ext xmlns:c16="http://schemas.microsoft.com/office/drawing/2014/chart" uri="{C3380CC4-5D6E-409C-BE32-E72D297353CC}">
                <c16:uniqueId val="{00000001-C11C-4EB3-92C0-6E49C0987870}"/>
              </c:ext>
            </c:extLst>
          </c:dPt>
          <c:dPt>
            <c:idx val="3"/>
            <c:bubble3D val="0"/>
            <c:spPr>
              <a:solidFill>
                <a:schemeClr val="accent3"/>
              </a:solidFill>
            </c:spPr>
            <c:extLst>
              <c:ext xmlns:c16="http://schemas.microsoft.com/office/drawing/2014/chart" uri="{C3380CC4-5D6E-409C-BE32-E72D297353CC}">
                <c16:uniqueId val="{00000002-C11C-4EB3-92C0-6E49C0987870}"/>
              </c:ext>
            </c:extLst>
          </c:dPt>
          <c:dPt>
            <c:idx val="4"/>
            <c:bubble3D val="0"/>
            <c:spPr>
              <a:solidFill>
                <a:schemeClr val="accent3">
                  <a:lumMod val="60000"/>
                  <a:lumOff val="40000"/>
                </a:schemeClr>
              </a:solidFill>
            </c:spPr>
            <c:extLst>
              <c:ext xmlns:c16="http://schemas.microsoft.com/office/drawing/2014/chart" uri="{C3380CC4-5D6E-409C-BE32-E72D297353CC}">
                <c16:uniqueId val="{00000003-C11C-4EB3-92C0-6E49C0987870}"/>
              </c:ext>
            </c:extLst>
          </c:dPt>
          <c:dPt>
            <c:idx val="5"/>
            <c:bubble3D val="0"/>
            <c:spPr>
              <a:solidFill>
                <a:schemeClr val="accent3">
                  <a:lumMod val="40000"/>
                  <a:lumOff val="60000"/>
                </a:schemeClr>
              </a:solidFill>
            </c:spPr>
            <c:extLst>
              <c:ext xmlns:c16="http://schemas.microsoft.com/office/drawing/2014/chart" uri="{C3380CC4-5D6E-409C-BE32-E72D297353CC}">
                <c16:uniqueId val="{00000004-C11C-4EB3-92C0-6E49C0987870}"/>
              </c:ext>
            </c:extLst>
          </c:dPt>
          <c:dPt>
            <c:idx val="6"/>
            <c:bubble3D val="0"/>
            <c:spPr>
              <a:solidFill>
                <a:schemeClr val="accent3">
                  <a:lumMod val="20000"/>
                  <a:lumOff val="80000"/>
                </a:schemeClr>
              </a:solidFill>
            </c:spPr>
            <c:extLst>
              <c:ext xmlns:c16="http://schemas.microsoft.com/office/drawing/2014/chart" uri="{C3380CC4-5D6E-409C-BE32-E72D297353CC}">
                <c16:uniqueId val="{00000005-C11C-4EB3-92C0-6E49C0987870}"/>
              </c:ext>
            </c:extLst>
          </c:dPt>
          <c:dPt>
            <c:idx val="7"/>
            <c:bubble3D val="0"/>
            <c:spPr>
              <a:solidFill>
                <a:schemeClr val="accent2">
                  <a:lumMod val="75000"/>
                </a:schemeClr>
              </a:solidFill>
            </c:spPr>
            <c:extLst>
              <c:ext xmlns:c16="http://schemas.microsoft.com/office/drawing/2014/chart" uri="{C3380CC4-5D6E-409C-BE32-E72D297353CC}">
                <c16:uniqueId val="{00000006-C11C-4EB3-92C0-6E49C0987870}"/>
              </c:ext>
            </c:extLst>
          </c:dPt>
          <c:dPt>
            <c:idx val="8"/>
            <c:bubble3D val="0"/>
            <c:spPr>
              <a:solidFill>
                <a:schemeClr val="accent2"/>
              </a:solidFill>
            </c:spPr>
            <c:extLst>
              <c:ext xmlns:c16="http://schemas.microsoft.com/office/drawing/2014/chart" uri="{C3380CC4-5D6E-409C-BE32-E72D297353CC}">
                <c16:uniqueId val="{00000007-C11C-4EB3-92C0-6E49C0987870}"/>
              </c:ext>
            </c:extLst>
          </c:dPt>
          <c:dPt>
            <c:idx val="9"/>
            <c:bubble3D val="0"/>
            <c:spPr>
              <a:solidFill>
                <a:schemeClr val="accent2">
                  <a:lumMod val="60000"/>
                  <a:lumOff val="40000"/>
                </a:schemeClr>
              </a:solidFill>
            </c:spPr>
            <c:extLst>
              <c:ext xmlns:c16="http://schemas.microsoft.com/office/drawing/2014/chart" uri="{C3380CC4-5D6E-409C-BE32-E72D297353CC}">
                <c16:uniqueId val="{00000008-C11C-4EB3-92C0-6E49C0987870}"/>
              </c:ext>
            </c:extLst>
          </c:dPt>
          <c:dPt>
            <c:idx val="13"/>
            <c:bubble3D val="0"/>
            <c:spPr>
              <a:solidFill>
                <a:schemeClr val="bg1">
                  <a:lumMod val="90000"/>
                </a:schemeClr>
              </a:solidFill>
            </c:spPr>
            <c:extLst>
              <c:ext xmlns:c16="http://schemas.microsoft.com/office/drawing/2014/chart" uri="{C3380CC4-5D6E-409C-BE32-E72D297353CC}">
                <c16:uniqueId val="{00000009-C11C-4EB3-92C0-6E49C0987870}"/>
              </c:ext>
            </c:extLst>
          </c:dPt>
          <c:cat>
            <c:strRef>
              <c:f>'9.11'!$B$24:$B$37</c:f>
              <c:strCache>
                <c:ptCount val="14"/>
                <c:pt idx="0">
                  <c:v>Australian pre-Euro 2</c:v>
                </c:pt>
                <c:pt idx="1">
                  <c:v>Euro 1 diesel</c:v>
                </c:pt>
                <c:pt idx="2">
                  <c:v>Euro 2 diesel</c:v>
                </c:pt>
                <c:pt idx="3">
                  <c:v>Euro 3 diesel</c:v>
                </c:pt>
                <c:pt idx="4">
                  <c:v>Euro 4 diesel</c:v>
                </c:pt>
                <c:pt idx="5">
                  <c:v>Euro 5 diesel</c:v>
                </c:pt>
                <c:pt idx="6">
                  <c:v>Euro 6 diesel</c:v>
                </c:pt>
                <c:pt idx="7">
                  <c:v>Japan pre-97 diesel</c:v>
                </c:pt>
                <c:pt idx="8">
                  <c:v>Japan 97/99 diesel</c:v>
                </c:pt>
                <c:pt idx="9">
                  <c:v>Japan 02/04 diesel</c:v>
                </c:pt>
                <c:pt idx="10">
                  <c:v>Japan 05 diesel</c:v>
                </c:pt>
                <c:pt idx="11">
                  <c:v>Japan 09 diesel</c:v>
                </c:pt>
                <c:pt idx="12">
                  <c:v>US2007 diesel</c:v>
                </c:pt>
                <c:pt idx="13">
                  <c:v>No info</c:v>
                </c:pt>
              </c:strCache>
            </c:strRef>
          </c:cat>
          <c:val>
            <c:numRef>
              <c:f>'9.11'!$C$24:$C$37</c:f>
              <c:numCache>
                <c:formatCode>General</c:formatCode>
                <c:ptCount val="14"/>
                <c:pt idx="0">
                  <c:v>1</c:v>
                </c:pt>
                <c:pt idx="1">
                  <c:v>5</c:v>
                </c:pt>
                <c:pt idx="2">
                  <c:v>32377</c:v>
                </c:pt>
                <c:pt idx="3">
                  <c:v>34759</c:v>
                </c:pt>
                <c:pt idx="4">
                  <c:v>197835</c:v>
                </c:pt>
                <c:pt idx="5">
                  <c:v>114409</c:v>
                </c:pt>
                <c:pt idx="6">
                  <c:v>14355</c:v>
                </c:pt>
                <c:pt idx="7">
                  <c:v>121188</c:v>
                </c:pt>
                <c:pt idx="8">
                  <c:v>12625</c:v>
                </c:pt>
                <c:pt idx="9">
                  <c:v>1962</c:v>
                </c:pt>
                <c:pt idx="10">
                  <c:v>9796</c:v>
                </c:pt>
                <c:pt idx="11">
                  <c:v>782</c:v>
                </c:pt>
                <c:pt idx="12">
                  <c:v>11</c:v>
                </c:pt>
                <c:pt idx="13">
                  <c:v>162480</c:v>
                </c:pt>
              </c:numCache>
            </c:numRef>
          </c:val>
          <c:extLst>
            <c:ext xmlns:c16="http://schemas.microsoft.com/office/drawing/2014/chart" uri="{C3380CC4-5D6E-409C-BE32-E72D297353CC}">
              <c16:uniqueId val="{0000000A-C11C-4EB3-92C0-6E49C0987870}"/>
            </c:ext>
          </c:extLst>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70533311461067361"/>
          <c:y val="9.0243511227762932E-2"/>
          <c:w val="0.27800021872266634"/>
          <c:h val="0.86780001458153633"/>
        </c:manualLayout>
      </c:layout>
      <c:overlay val="0"/>
      <c:txPr>
        <a:bodyPr/>
        <a:lstStyle/>
        <a:p>
          <a:pPr>
            <a:defRPr sz="800">
              <a:latin typeface="Arial" pitchFamily="34" charset="0"/>
              <a:cs typeface="Arial" pitchFamily="34" charset="0"/>
            </a:defRPr>
          </a:pPr>
          <a:endParaRPr lang="en-US"/>
        </a:p>
      </c:txPr>
    </c:legend>
    <c:plotVisOnly val="1"/>
    <c:dispBlanksAs val="zero"/>
    <c:showDLblsOverMax val="0"/>
  </c:chart>
  <c:spPr>
    <a:solidFill>
      <a:srgbClr val="FFFFFF"/>
    </a:solidFill>
  </c:spPr>
  <c:printSettings>
    <c:headerFooter/>
    <c:pageMargins b="0.75000000000001288" l="0.70000000000000062" r="0.70000000000000062" t="0.75000000000001288" header="0.30000000000000032" footer="0.30000000000000032"/>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1050"/>
              <a:t>Figure 9.11c:</a:t>
            </a:r>
            <a:r>
              <a:rPr lang="en-NZ" sz="1050" baseline="0"/>
              <a:t> Emissions regime of the Dec 2017 light petrol fleet by year of manufacture</a:t>
            </a:r>
            <a:endParaRPr lang="en-NZ" sz="1050"/>
          </a:p>
        </c:rich>
      </c:tx>
      <c:layout>
        <c:manualLayout>
          <c:xMode val="edge"/>
          <c:yMode val="edge"/>
          <c:x val="0.16243044619423158"/>
          <c:y val="2.7777777777779029E-2"/>
        </c:manualLayout>
      </c:layout>
      <c:overlay val="0"/>
    </c:title>
    <c:autoTitleDeleted val="0"/>
    <c:plotArea>
      <c:layout>
        <c:manualLayout>
          <c:layoutTarget val="inner"/>
          <c:xMode val="edge"/>
          <c:yMode val="edge"/>
          <c:x val="0.12832174103237096"/>
          <c:y val="0.17177092446777489"/>
          <c:w val="0.8499991251093616"/>
          <c:h val="0.67486512102653862"/>
        </c:manualLayout>
      </c:layout>
      <c:barChart>
        <c:barDir val="col"/>
        <c:grouping val="stacked"/>
        <c:varyColors val="0"/>
        <c:ser>
          <c:idx val="0"/>
          <c:order val="0"/>
          <c:tx>
            <c:strRef>
              <c:f>'9.11'!$E$7</c:f>
              <c:strCache>
                <c:ptCount val="1"/>
                <c:pt idx="0">
                  <c:v>Known</c:v>
                </c:pt>
              </c:strCache>
            </c:strRef>
          </c:tx>
          <c:invertIfNegative val="0"/>
          <c:cat>
            <c:strRef>
              <c:f>'9.11'!$F$6:$BC$6</c:f>
              <c:strCach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strCache>
            </c:strRef>
          </c:cat>
          <c:val>
            <c:numRef>
              <c:f>'9.11'!$F$7:$BC$7</c:f>
              <c:numCache>
                <c:formatCode>General</c:formatCode>
                <c:ptCount val="50"/>
                <c:pt idx="0">
                  <c:v>10769</c:v>
                </c:pt>
                <c:pt idx="1">
                  <c:v>1008</c:v>
                </c:pt>
                <c:pt idx="2">
                  <c:v>836</c:v>
                </c:pt>
                <c:pt idx="3">
                  <c:v>548</c:v>
                </c:pt>
                <c:pt idx="4">
                  <c:v>643</c:v>
                </c:pt>
                <c:pt idx="5">
                  <c:v>635</c:v>
                </c:pt>
                <c:pt idx="6">
                  <c:v>480</c:v>
                </c:pt>
                <c:pt idx="7">
                  <c:v>367</c:v>
                </c:pt>
                <c:pt idx="8">
                  <c:v>416</c:v>
                </c:pt>
                <c:pt idx="9">
                  <c:v>507</c:v>
                </c:pt>
                <c:pt idx="10">
                  <c:v>893</c:v>
                </c:pt>
                <c:pt idx="11">
                  <c:v>1355</c:v>
                </c:pt>
                <c:pt idx="12">
                  <c:v>1141</c:v>
                </c:pt>
                <c:pt idx="13">
                  <c:v>1049</c:v>
                </c:pt>
                <c:pt idx="14">
                  <c:v>1284</c:v>
                </c:pt>
                <c:pt idx="15">
                  <c:v>1521</c:v>
                </c:pt>
                <c:pt idx="16">
                  <c:v>2042</c:v>
                </c:pt>
                <c:pt idx="17">
                  <c:v>2380</c:v>
                </c:pt>
                <c:pt idx="18">
                  <c:v>2728</c:v>
                </c:pt>
                <c:pt idx="19">
                  <c:v>3215</c:v>
                </c:pt>
                <c:pt idx="20">
                  <c:v>4837</c:v>
                </c:pt>
                <c:pt idx="21">
                  <c:v>9309</c:v>
                </c:pt>
                <c:pt idx="22">
                  <c:v>13579</c:v>
                </c:pt>
                <c:pt idx="23">
                  <c:v>16921</c:v>
                </c:pt>
                <c:pt idx="24">
                  <c:v>22959</c:v>
                </c:pt>
                <c:pt idx="25">
                  <c:v>23256</c:v>
                </c:pt>
                <c:pt idx="26">
                  <c:v>35528</c:v>
                </c:pt>
                <c:pt idx="27">
                  <c:v>52334</c:v>
                </c:pt>
                <c:pt idx="28">
                  <c:v>87648</c:v>
                </c:pt>
                <c:pt idx="29">
                  <c:v>79078</c:v>
                </c:pt>
                <c:pt idx="30">
                  <c:v>65031</c:v>
                </c:pt>
                <c:pt idx="31">
                  <c:v>56067</c:v>
                </c:pt>
                <c:pt idx="32">
                  <c:v>64389</c:v>
                </c:pt>
                <c:pt idx="33">
                  <c:v>68783</c:v>
                </c:pt>
                <c:pt idx="34">
                  <c:v>65545</c:v>
                </c:pt>
                <c:pt idx="35">
                  <c:v>52423</c:v>
                </c:pt>
                <c:pt idx="36">
                  <c:v>140783</c:v>
                </c:pt>
                <c:pt idx="37">
                  <c:v>230203</c:v>
                </c:pt>
                <c:pt idx="38">
                  <c:v>213788</c:v>
                </c:pt>
                <c:pt idx="39">
                  <c:v>180435</c:v>
                </c:pt>
                <c:pt idx="40">
                  <c:v>137162</c:v>
                </c:pt>
                <c:pt idx="41">
                  <c:v>79679</c:v>
                </c:pt>
                <c:pt idx="42">
                  <c:v>79408</c:v>
                </c:pt>
                <c:pt idx="43">
                  <c:v>72208</c:v>
                </c:pt>
                <c:pt idx="44">
                  <c:v>77908</c:v>
                </c:pt>
                <c:pt idx="45">
                  <c:v>73952</c:v>
                </c:pt>
                <c:pt idx="46">
                  <c:v>77461</c:v>
                </c:pt>
                <c:pt idx="47">
                  <c:v>76457</c:v>
                </c:pt>
                <c:pt idx="48" formatCode="_-* #,##0_-;\-* #,##0_-;_-* &quot;-&quot;??_-;_-@_-">
                  <c:v>80745</c:v>
                </c:pt>
                <c:pt idx="49" formatCode="_-* #,##0_-;\-* #,##0_-;_-* &quot;-&quot;??_-;_-@_-">
                  <c:v>89032</c:v>
                </c:pt>
              </c:numCache>
            </c:numRef>
          </c:val>
          <c:extLst>
            <c:ext xmlns:c16="http://schemas.microsoft.com/office/drawing/2014/chart" uri="{C3380CC4-5D6E-409C-BE32-E72D297353CC}">
              <c16:uniqueId val="{00000000-1912-4196-BBE1-5C4E019AE8EC}"/>
            </c:ext>
          </c:extLst>
        </c:ser>
        <c:ser>
          <c:idx val="1"/>
          <c:order val="1"/>
          <c:tx>
            <c:strRef>
              <c:f>'9.11'!$E$8</c:f>
              <c:strCache>
                <c:ptCount val="1"/>
                <c:pt idx="0">
                  <c:v>Not known</c:v>
                </c:pt>
              </c:strCache>
            </c:strRef>
          </c:tx>
          <c:invertIfNegative val="0"/>
          <c:cat>
            <c:strRef>
              <c:f>'9.11'!$F$6:$BC$6</c:f>
              <c:strCach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strCache>
            </c:strRef>
          </c:cat>
          <c:val>
            <c:numRef>
              <c:f>'9.11'!$F$8:$BC$8</c:f>
              <c:numCache>
                <c:formatCode>General</c:formatCode>
                <c:ptCount val="50"/>
                <c:pt idx="0">
                  <c:v>43669</c:v>
                </c:pt>
                <c:pt idx="1">
                  <c:v>3331</c:v>
                </c:pt>
                <c:pt idx="2">
                  <c:v>4787</c:v>
                </c:pt>
                <c:pt idx="3">
                  <c:v>5222</c:v>
                </c:pt>
                <c:pt idx="4">
                  <c:v>5793</c:v>
                </c:pt>
                <c:pt idx="5">
                  <c:v>5901</c:v>
                </c:pt>
                <c:pt idx="6">
                  <c:v>6273</c:v>
                </c:pt>
                <c:pt idx="7">
                  <c:v>4079</c:v>
                </c:pt>
                <c:pt idx="8">
                  <c:v>3584</c:v>
                </c:pt>
                <c:pt idx="9">
                  <c:v>3643</c:v>
                </c:pt>
                <c:pt idx="10">
                  <c:v>4316</c:v>
                </c:pt>
                <c:pt idx="11">
                  <c:v>4092</c:v>
                </c:pt>
                <c:pt idx="12">
                  <c:v>4056</c:v>
                </c:pt>
                <c:pt idx="13">
                  <c:v>3481</c:v>
                </c:pt>
                <c:pt idx="14">
                  <c:v>3516</c:v>
                </c:pt>
                <c:pt idx="15">
                  <c:v>3261</c:v>
                </c:pt>
                <c:pt idx="16">
                  <c:v>4070</c:v>
                </c:pt>
                <c:pt idx="17">
                  <c:v>4861</c:v>
                </c:pt>
                <c:pt idx="18">
                  <c:v>5521</c:v>
                </c:pt>
                <c:pt idx="19">
                  <c:v>6737</c:v>
                </c:pt>
                <c:pt idx="20">
                  <c:v>7608</c:v>
                </c:pt>
                <c:pt idx="21">
                  <c:v>11251</c:v>
                </c:pt>
                <c:pt idx="22">
                  <c:v>16363</c:v>
                </c:pt>
                <c:pt idx="23">
                  <c:v>13212</c:v>
                </c:pt>
                <c:pt idx="24">
                  <c:v>14641</c:v>
                </c:pt>
                <c:pt idx="25">
                  <c:v>17220</c:v>
                </c:pt>
                <c:pt idx="26">
                  <c:v>23739</c:v>
                </c:pt>
                <c:pt idx="27">
                  <c:v>20442</c:v>
                </c:pt>
                <c:pt idx="28">
                  <c:v>28987</c:v>
                </c:pt>
                <c:pt idx="29">
                  <c:v>28454</c:v>
                </c:pt>
                <c:pt idx="30">
                  <c:v>33977</c:v>
                </c:pt>
                <c:pt idx="31">
                  <c:v>39482</c:v>
                </c:pt>
                <c:pt idx="32">
                  <c:v>42792</c:v>
                </c:pt>
                <c:pt idx="33">
                  <c:v>46331</c:v>
                </c:pt>
                <c:pt idx="34">
                  <c:v>54231</c:v>
                </c:pt>
                <c:pt idx="35">
                  <c:v>64299</c:v>
                </c:pt>
                <c:pt idx="36">
                  <c:v>69462</c:v>
                </c:pt>
                <c:pt idx="37">
                  <c:v>16363</c:v>
                </c:pt>
                <c:pt idx="38">
                  <c:v>7455</c:v>
                </c:pt>
                <c:pt idx="39">
                  <c:v>5988</c:v>
                </c:pt>
                <c:pt idx="40">
                  <c:v>4259</c:v>
                </c:pt>
                <c:pt idx="41">
                  <c:v>3804</c:v>
                </c:pt>
                <c:pt idx="42">
                  <c:v>3106</c:v>
                </c:pt>
                <c:pt idx="43">
                  <c:v>2165</c:v>
                </c:pt>
                <c:pt idx="44">
                  <c:v>1898</c:v>
                </c:pt>
                <c:pt idx="45">
                  <c:v>2079</c:v>
                </c:pt>
                <c:pt idx="46">
                  <c:v>4631</c:v>
                </c:pt>
                <c:pt idx="47">
                  <c:v>6451</c:v>
                </c:pt>
                <c:pt idx="48" formatCode="_-* #,##0_-;\-* #,##0_-;_-* &quot;-&quot;??_-;_-@_-">
                  <c:v>6591</c:v>
                </c:pt>
                <c:pt idx="49" formatCode="_-* #,##0_-;\-* #,##0_-;_-* &quot;-&quot;??_-;_-@_-">
                  <c:v>3675</c:v>
                </c:pt>
              </c:numCache>
            </c:numRef>
          </c:val>
          <c:extLst>
            <c:ext xmlns:c16="http://schemas.microsoft.com/office/drawing/2014/chart" uri="{C3380CC4-5D6E-409C-BE32-E72D297353CC}">
              <c16:uniqueId val="{00000001-1912-4196-BBE1-5C4E019AE8EC}"/>
            </c:ext>
          </c:extLst>
        </c:ser>
        <c:dLbls>
          <c:showLegendKey val="0"/>
          <c:showVal val="0"/>
          <c:showCatName val="0"/>
          <c:showSerName val="0"/>
          <c:showPercent val="0"/>
          <c:showBubbleSize val="0"/>
        </c:dLbls>
        <c:gapWidth val="150"/>
        <c:overlap val="100"/>
        <c:axId val="170036224"/>
        <c:axId val="170054400"/>
      </c:barChart>
      <c:catAx>
        <c:axId val="170036224"/>
        <c:scaling>
          <c:orientation val="minMax"/>
        </c:scaling>
        <c:delete val="0"/>
        <c:axPos val="b"/>
        <c:numFmt formatCode="General" sourceLinked="1"/>
        <c:majorTickMark val="out"/>
        <c:minorTickMark val="none"/>
        <c:tickLblPos val="nextTo"/>
        <c:crossAx val="170054400"/>
        <c:crosses val="autoZero"/>
        <c:auto val="1"/>
        <c:lblAlgn val="ctr"/>
        <c:lblOffset val="100"/>
        <c:noMultiLvlLbl val="0"/>
      </c:catAx>
      <c:valAx>
        <c:axId val="170054400"/>
        <c:scaling>
          <c:orientation val="minMax"/>
        </c:scaling>
        <c:delete val="0"/>
        <c:axPos val="l"/>
        <c:majorGridlines>
          <c:spPr>
            <a:ln>
              <a:solidFill>
                <a:schemeClr val="bg1">
                  <a:lumMod val="75000"/>
                </a:schemeClr>
              </a:solidFill>
              <a:prstDash val="dash"/>
            </a:ln>
          </c:spPr>
        </c:majorGridlines>
        <c:numFmt formatCode="General" sourceLinked="1"/>
        <c:majorTickMark val="out"/>
        <c:minorTickMark val="none"/>
        <c:tickLblPos val="nextTo"/>
        <c:crossAx val="170036224"/>
        <c:crosses val="autoZero"/>
        <c:crossBetween val="between"/>
      </c:valAx>
      <c:spPr>
        <a:solidFill>
          <a:srgbClr val="FFFFFF"/>
        </a:solidFill>
      </c:spPr>
    </c:plotArea>
    <c:legend>
      <c:legendPos val="r"/>
      <c:layout>
        <c:manualLayout>
          <c:xMode val="edge"/>
          <c:yMode val="edge"/>
          <c:x val="0.17276531058618244"/>
          <c:y val="0.23109762321376487"/>
          <c:w val="0.17167913385826791"/>
          <c:h val="0.13502697579469233"/>
        </c:manualLayout>
      </c:layout>
      <c:overlay val="0"/>
    </c:legend>
    <c:plotVisOnly val="1"/>
    <c:dispBlanksAs val="gap"/>
    <c:showDLblsOverMax val="0"/>
  </c:chart>
  <c:spPr>
    <a:solidFill>
      <a:srgbClr val="FFFFFF"/>
    </a:solidFill>
  </c:spPr>
  <c:printSettings>
    <c:headerFooter/>
    <c:pageMargins b="0.75000000000001255" l="0.70000000000000062" r="0.70000000000000062" t="0.75000000000001255" header="0.30000000000000032" footer="0.30000000000000032"/>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1050"/>
              <a:t>Figure 9.11d:</a:t>
            </a:r>
            <a:r>
              <a:rPr lang="en-NZ" sz="1050" baseline="0"/>
              <a:t> Emissions regime of the Dec 2017 light diesel fleet by year of manufacture</a:t>
            </a:r>
            <a:endParaRPr lang="en-NZ" sz="1050"/>
          </a:p>
        </c:rich>
      </c:tx>
      <c:layout>
        <c:manualLayout>
          <c:xMode val="edge"/>
          <c:yMode val="edge"/>
          <c:x val="0.16243044619423158"/>
          <c:y val="2.7777777777779029E-2"/>
        </c:manualLayout>
      </c:layout>
      <c:overlay val="0"/>
      <c:spPr>
        <a:solidFill>
          <a:srgbClr val="FFFFFF"/>
        </a:solidFill>
      </c:spPr>
    </c:title>
    <c:autoTitleDeleted val="0"/>
    <c:plotArea>
      <c:layout>
        <c:manualLayout>
          <c:layoutTarget val="inner"/>
          <c:xMode val="edge"/>
          <c:yMode val="edge"/>
          <c:x val="0.12832174103237096"/>
          <c:y val="0.17177092446777489"/>
          <c:w val="0.8499991251093616"/>
          <c:h val="0.67486512102653862"/>
        </c:manualLayout>
      </c:layout>
      <c:barChart>
        <c:barDir val="col"/>
        <c:grouping val="stacked"/>
        <c:varyColors val="0"/>
        <c:ser>
          <c:idx val="0"/>
          <c:order val="0"/>
          <c:tx>
            <c:strRef>
              <c:f>'9.11'!$E$12</c:f>
              <c:strCache>
                <c:ptCount val="1"/>
                <c:pt idx="0">
                  <c:v>Known</c:v>
                </c:pt>
              </c:strCache>
            </c:strRef>
          </c:tx>
          <c:invertIfNegative val="0"/>
          <c:cat>
            <c:strRef>
              <c:f>'9.11'!$F$11:$BC$11</c:f>
              <c:strCach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strCache>
            </c:strRef>
          </c:cat>
          <c:val>
            <c:numRef>
              <c:f>'9.11'!$F$12:$BC$12</c:f>
              <c:numCache>
                <c:formatCode>General</c:formatCode>
                <c:ptCount val="50"/>
                <c:pt idx="0">
                  <c:v>8</c:v>
                </c:pt>
                <c:pt idx="1">
                  <c:v>3</c:v>
                </c:pt>
                <c:pt idx="2">
                  <c:v>1</c:v>
                </c:pt>
                <c:pt idx="3">
                  <c:v>2</c:v>
                </c:pt>
                <c:pt idx="4">
                  <c:v>4</c:v>
                </c:pt>
                <c:pt idx="5">
                  <c:v>6</c:v>
                </c:pt>
                <c:pt idx="6">
                  <c:v>4</c:v>
                </c:pt>
                <c:pt idx="7">
                  <c:v>3</c:v>
                </c:pt>
                <c:pt idx="8">
                  <c:v>12</c:v>
                </c:pt>
                <c:pt idx="9">
                  <c:v>22</c:v>
                </c:pt>
                <c:pt idx="10">
                  <c:v>29</c:v>
                </c:pt>
                <c:pt idx="11">
                  <c:v>55</c:v>
                </c:pt>
                <c:pt idx="12">
                  <c:v>62</c:v>
                </c:pt>
                <c:pt idx="13">
                  <c:v>95</c:v>
                </c:pt>
                <c:pt idx="14">
                  <c:v>196</c:v>
                </c:pt>
                <c:pt idx="15">
                  <c:v>256</c:v>
                </c:pt>
                <c:pt idx="16">
                  <c:v>494</c:v>
                </c:pt>
                <c:pt idx="17">
                  <c:v>908</c:v>
                </c:pt>
                <c:pt idx="18">
                  <c:v>1306</c:v>
                </c:pt>
                <c:pt idx="19">
                  <c:v>1767</c:v>
                </c:pt>
                <c:pt idx="20">
                  <c:v>3344</c:v>
                </c:pt>
                <c:pt idx="21">
                  <c:v>4496</c:v>
                </c:pt>
                <c:pt idx="22">
                  <c:v>6318</c:v>
                </c:pt>
                <c:pt idx="23">
                  <c:v>8124</c:v>
                </c:pt>
                <c:pt idx="24">
                  <c:v>9378</c:v>
                </c:pt>
                <c:pt idx="25">
                  <c:v>9816</c:v>
                </c:pt>
                <c:pt idx="26">
                  <c:v>13498</c:v>
                </c:pt>
                <c:pt idx="27">
                  <c:v>15969</c:v>
                </c:pt>
                <c:pt idx="28">
                  <c:v>24322</c:v>
                </c:pt>
                <c:pt idx="29">
                  <c:v>15018</c:v>
                </c:pt>
                <c:pt idx="30">
                  <c:v>7627</c:v>
                </c:pt>
                <c:pt idx="31">
                  <c:v>4687</c:v>
                </c:pt>
                <c:pt idx="32">
                  <c:v>2901</c:v>
                </c:pt>
                <c:pt idx="33">
                  <c:v>1758</c:v>
                </c:pt>
                <c:pt idx="34">
                  <c:v>967</c:v>
                </c:pt>
                <c:pt idx="35">
                  <c:v>311</c:v>
                </c:pt>
                <c:pt idx="36">
                  <c:v>644</c:v>
                </c:pt>
                <c:pt idx="37">
                  <c:v>14024</c:v>
                </c:pt>
                <c:pt idx="38">
                  <c:v>16386</c:v>
                </c:pt>
                <c:pt idx="39">
                  <c:v>21792</c:v>
                </c:pt>
                <c:pt idx="40">
                  <c:v>25399</c:v>
                </c:pt>
                <c:pt idx="41">
                  <c:v>18207</c:v>
                </c:pt>
                <c:pt idx="42">
                  <c:v>22019</c:v>
                </c:pt>
                <c:pt idx="43">
                  <c:v>25411</c:v>
                </c:pt>
                <c:pt idx="44">
                  <c:v>30696</c:v>
                </c:pt>
                <c:pt idx="45">
                  <c:v>36183</c:v>
                </c:pt>
                <c:pt idx="46">
                  <c:v>39575</c:v>
                </c:pt>
                <c:pt idx="47">
                  <c:v>44049</c:v>
                </c:pt>
                <c:pt idx="48" formatCode="_-* #,##0_-;\-* #,##0_-;_-* &quot;-&quot;??_-;_-@_-">
                  <c:v>51690</c:v>
                </c:pt>
                <c:pt idx="49" formatCode="_-* #,##0_-;\-* #,##0_-;_-* &quot;-&quot;??_-;_-@_-">
                  <c:v>60186</c:v>
                </c:pt>
              </c:numCache>
            </c:numRef>
          </c:val>
          <c:extLst>
            <c:ext xmlns:c16="http://schemas.microsoft.com/office/drawing/2014/chart" uri="{C3380CC4-5D6E-409C-BE32-E72D297353CC}">
              <c16:uniqueId val="{00000000-B17A-45D7-8E5A-326DBAE916CF}"/>
            </c:ext>
          </c:extLst>
        </c:ser>
        <c:ser>
          <c:idx val="1"/>
          <c:order val="1"/>
          <c:tx>
            <c:strRef>
              <c:f>'9.11'!$E$13</c:f>
              <c:strCache>
                <c:ptCount val="1"/>
                <c:pt idx="0">
                  <c:v>Not known</c:v>
                </c:pt>
              </c:strCache>
            </c:strRef>
          </c:tx>
          <c:invertIfNegative val="0"/>
          <c:cat>
            <c:strRef>
              <c:f>'9.11'!$F$11:$BC$11</c:f>
              <c:strCach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strCache>
            </c:strRef>
          </c:cat>
          <c:val>
            <c:numRef>
              <c:f>'9.11'!$F$13:$BC$13</c:f>
              <c:numCache>
                <c:formatCode>General</c:formatCode>
                <c:ptCount val="50"/>
                <c:pt idx="0">
                  <c:v>428</c:v>
                </c:pt>
                <c:pt idx="1">
                  <c:v>39</c:v>
                </c:pt>
                <c:pt idx="2">
                  <c:v>68</c:v>
                </c:pt>
                <c:pt idx="3">
                  <c:v>94</c:v>
                </c:pt>
                <c:pt idx="4">
                  <c:v>86</c:v>
                </c:pt>
                <c:pt idx="5">
                  <c:v>111</c:v>
                </c:pt>
                <c:pt idx="6">
                  <c:v>118</c:v>
                </c:pt>
                <c:pt idx="7">
                  <c:v>114</c:v>
                </c:pt>
                <c:pt idx="8">
                  <c:v>119</c:v>
                </c:pt>
                <c:pt idx="9">
                  <c:v>143</c:v>
                </c:pt>
                <c:pt idx="10">
                  <c:v>166</c:v>
                </c:pt>
                <c:pt idx="11">
                  <c:v>195</c:v>
                </c:pt>
                <c:pt idx="12">
                  <c:v>224</c:v>
                </c:pt>
                <c:pt idx="13">
                  <c:v>267</c:v>
                </c:pt>
                <c:pt idx="14">
                  <c:v>314</c:v>
                </c:pt>
                <c:pt idx="15">
                  <c:v>349</c:v>
                </c:pt>
                <c:pt idx="16">
                  <c:v>529</c:v>
                </c:pt>
                <c:pt idx="17">
                  <c:v>509</c:v>
                </c:pt>
                <c:pt idx="18">
                  <c:v>305</c:v>
                </c:pt>
                <c:pt idx="19">
                  <c:v>241</c:v>
                </c:pt>
                <c:pt idx="20">
                  <c:v>290</c:v>
                </c:pt>
                <c:pt idx="21">
                  <c:v>547</c:v>
                </c:pt>
                <c:pt idx="22">
                  <c:v>1436</c:v>
                </c:pt>
                <c:pt idx="23">
                  <c:v>1443</c:v>
                </c:pt>
                <c:pt idx="24">
                  <c:v>2347</c:v>
                </c:pt>
                <c:pt idx="25">
                  <c:v>2971</c:v>
                </c:pt>
                <c:pt idx="26">
                  <c:v>4214</c:v>
                </c:pt>
                <c:pt idx="27">
                  <c:v>3635</c:v>
                </c:pt>
                <c:pt idx="28">
                  <c:v>5231</c:v>
                </c:pt>
                <c:pt idx="29">
                  <c:v>6627</c:v>
                </c:pt>
                <c:pt idx="30">
                  <c:v>6292</c:v>
                </c:pt>
                <c:pt idx="31">
                  <c:v>8374</c:v>
                </c:pt>
                <c:pt idx="32">
                  <c:v>10276</c:v>
                </c:pt>
                <c:pt idx="33">
                  <c:v>10873</c:v>
                </c:pt>
                <c:pt idx="34">
                  <c:v>11972</c:v>
                </c:pt>
                <c:pt idx="35">
                  <c:v>13048</c:v>
                </c:pt>
                <c:pt idx="36">
                  <c:v>15144</c:v>
                </c:pt>
                <c:pt idx="37">
                  <c:v>4816</c:v>
                </c:pt>
                <c:pt idx="38">
                  <c:v>4670</c:v>
                </c:pt>
                <c:pt idx="39">
                  <c:v>4609</c:v>
                </c:pt>
                <c:pt idx="40">
                  <c:v>4061</c:v>
                </c:pt>
                <c:pt idx="41">
                  <c:v>3713</c:v>
                </c:pt>
                <c:pt idx="42">
                  <c:v>3783</c:v>
                </c:pt>
                <c:pt idx="43">
                  <c:v>3617</c:v>
                </c:pt>
                <c:pt idx="44">
                  <c:v>4641</c:v>
                </c:pt>
                <c:pt idx="45">
                  <c:v>5332</c:v>
                </c:pt>
                <c:pt idx="46">
                  <c:v>5606</c:v>
                </c:pt>
                <c:pt idx="47">
                  <c:v>4447</c:v>
                </c:pt>
                <c:pt idx="48" formatCode="_-* #,##0_-;\-* #,##0_-;_-* &quot;-&quot;??_-;_-@_-">
                  <c:v>3150</c:v>
                </c:pt>
                <c:pt idx="49" formatCode="_-* #,##0_-;\-* #,##0_-;_-* &quot;-&quot;??_-;_-@_-">
                  <c:v>896</c:v>
                </c:pt>
              </c:numCache>
            </c:numRef>
          </c:val>
          <c:extLst>
            <c:ext xmlns:c16="http://schemas.microsoft.com/office/drawing/2014/chart" uri="{C3380CC4-5D6E-409C-BE32-E72D297353CC}">
              <c16:uniqueId val="{00000001-B17A-45D7-8E5A-326DBAE916CF}"/>
            </c:ext>
          </c:extLst>
        </c:ser>
        <c:dLbls>
          <c:showLegendKey val="0"/>
          <c:showVal val="0"/>
          <c:showCatName val="0"/>
          <c:showSerName val="0"/>
          <c:showPercent val="0"/>
          <c:showBubbleSize val="0"/>
        </c:dLbls>
        <c:gapWidth val="150"/>
        <c:overlap val="100"/>
        <c:axId val="170109952"/>
        <c:axId val="170111744"/>
      </c:barChart>
      <c:catAx>
        <c:axId val="170109952"/>
        <c:scaling>
          <c:orientation val="minMax"/>
        </c:scaling>
        <c:delete val="0"/>
        <c:axPos val="b"/>
        <c:numFmt formatCode="General" sourceLinked="1"/>
        <c:majorTickMark val="out"/>
        <c:minorTickMark val="none"/>
        <c:tickLblPos val="nextTo"/>
        <c:crossAx val="170111744"/>
        <c:crosses val="autoZero"/>
        <c:auto val="1"/>
        <c:lblAlgn val="ctr"/>
        <c:lblOffset val="100"/>
        <c:noMultiLvlLbl val="0"/>
      </c:catAx>
      <c:valAx>
        <c:axId val="170111744"/>
        <c:scaling>
          <c:orientation val="minMax"/>
        </c:scaling>
        <c:delete val="0"/>
        <c:axPos val="l"/>
        <c:majorGridlines>
          <c:spPr>
            <a:ln>
              <a:solidFill>
                <a:schemeClr val="bg1">
                  <a:lumMod val="75000"/>
                </a:schemeClr>
              </a:solidFill>
              <a:prstDash val="dash"/>
            </a:ln>
          </c:spPr>
        </c:majorGridlines>
        <c:numFmt formatCode="General" sourceLinked="1"/>
        <c:majorTickMark val="out"/>
        <c:minorTickMark val="none"/>
        <c:tickLblPos val="nextTo"/>
        <c:crossAx val="170109952"/>
        <c:crosses val="autoZero"/>
        <c:crossBetween val="between"/>
      </c:valAx>
      <c:spPr>
        <a:solidFill>
          <a:srgbClr val="FFFFFF"/>
        </a:solidFill>
      </c:spPr>
    </c:plotArea>
    <c:legend>
      <c:legendPos val="r"/>
      <c:layout>
        <c:manualLayout>
          <c:xMode val="edge"/>
          <c:yMode val="edge"/>
          <c:x val="0.17276531058618244"/>
          <c:y val="0.23109762321376487"/>
          <c:w val="0.17167913385826791"/>
          <c:h val="0.13502697579469233"/>
        </c:manualLayout>
      </c:layout>
      <c:overlay val="0"/>
    </c:legend>
    <c:plotVisOnly val="1"/>
    <c:dispBlanksAs val="gap"/>
    <c:showDLblsOverMax val="0"/>
  </c:chart>
  <c:spPr>
    <a:solidFill>
      <a:srgbClr val="FFFFFF"/>
    </a:solidFill>
  </c:spPr>
  <c:printSettings>
    <c:headerFooter/>
    <c:pageMargins b="0.75000000000001277" l="0.70000000000000062" r="0.70000000000000062" t="0.75000000000001277" header="0.30000000000000032" footer="0.30000000000000032"/>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10.2 : Light fleet travel-weighted average engine size</a:t>
            </a:r>
          </a:p>
        </c:rich>
      </c:tx>
      <c:layout>
        <c:manualLayout>
          <c:xMode val="edge"/>
          <c:yMode val="edge"/>
          <c:x val="0.13915881497799543"/>
          <c:y val="3.0612196202747386E-2"/>
        </c:manualLayout>
      </c:layout>
      <c:overlay val="0"/>
      <c:spPr>
        <a:noFill/>
        <a:ln w="25400">
          <a:noFill/>
        </a:ln>
      </c:spPr>
    </c:title>
    <c:autoTitleDeleted val="0"/>
    <c:plotArea>
      <c:layout>
        <c:manualLayout>
          <c:layoutTarget val="inner"/>
          <c:xMode val="edge"/>
          <c:yMode val="edge"/>
          <c:x val="0.14620388888888891"/>
          <c:y val="0.14214463840399041"/>
          <c:w val="0.8051477777777778"/>
          <c:h val="0.70093055555555561"/>
        </c:manualLayout>
      </c:layout>
      <c:lineChart>
        <c:grouping val="standard"/>
        <c:varyColors val="0"/>
        <c:ser>
          <c:idx val="1"/>
          <c:order val="0"/>
          <c:tx>
            <c:strRef>
              <c:f>'10.1, 10.2'!$B$2</c:f>
              <c:strCache>
                <c:ptCount val="1"/>
                <c:pt idx="0">
                  <c:v> Mean CC, travel weighted</c:v>
                </c:pt>
              </c:strCache>
            </c:strRef>
          </c:tx>
          <c:spPr>
            <a:ln w="25400">
              <a:solidFill>
                <a:srgbClr val="FF6600"/>
              </a:solidFill>
              <a:prstDash val="solid"/>
            </a:ln>
          </c:spPr>
          <c:marker>
            <c:symbol val="none"/>
          </c:marker>
          <c:cat>
            <c:numRef>
              <c:f>'10.1, 10.2'!$A$3:$A$19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'10.1, 10.2'!$B$3:$B$19</c:f>
              <c:numCache>
                <c:formatCode>0</c:formatCode>
                <c:ptCount val="17"/>
                <c:pt idx="0">
                  <c:v>2166.8391319000002</c:v>
                </c:pt>
                <c:pt idx="1">
                  <c:v>2195.2724374999998</c:v>
                </c:pt>
                <c:pt idx="2">
                  <c:v>2227.1960429000001</c:v>
                </c:pt>
                <c:pt idx="3">
                  <c:v>2263.6662505999998</c:v>
                </c:pt>
                <c:pt idx="4">
                  <c:v>2293.2836904999999</c:v>
                </c:pt>
                <c:pt idx="5">
                  <c:v>2313.4984743999998</c:v>
                </c:pt>
                <c:pt idx="6">
                  <c:v>2332.9637699999998</c:v>
                </c:pt>
                <c:pt idx="7">
                  <c:v>2342.3993872999999</c:v>
                </c:pt>
                <c:pt idx="8">
                  <c:v>2347.8534995999999</c:v>
                </c:pt>
                <c:pt idx="9">
                  <c:v>2344.8353707000001</c:v>
                </c:pt>
                <c:pt idx="10">
                  <c:v>2339.9358459</c:v>
                </c:pt>
                <c:pt idx="11">
                  <c:v>2336.8013774000001</c:v>
                </c:pt>
                <c:pt idx="12">
                  <c:v>2330.2480439999999</c:v>
                </c:pt>
                <c:pt idx="13">
                  <c:v>2324.7145925999998</c:v>
                </c:pt>
                <c:pt idx="14">
                  <c:v>2321.0914889999999</c:v>
                </c:pt>
                <c:pt idx="15">
                  <c:v>2317.4050035</c:v>
                </c:pt>
                <c:pt idx="16">
                  <c:v>2315.6133755000001</c:v>
                </c:pt>
              </c:numCache>
            </c:numRef>
          </c:val>
          <c:smooth val="0"/>
          <c:extLst>
            <c:ext xmlns:c16="http://schemas.microsoft.com/office/drawing/2014/chart" uri="{C3380CC4-5D6E-409C-BE32-E72D297353CC}">
              <c16:uniqueId val="{00000000-BF18-4E99-B46B-9456E8FBC587}"/>
            </c:ext>
          </c:extLst>
        </c:ser>
        <c:ser>
          <c:idx val="0"/>
          <c:order val="1"/>
          <c:tx>
            <c:strRef>
              <c:f>'10.1, 10.2'!$C$2</c:f>
              <c:strCache>
                <c:ptCount val="1"/>
                <c:pt idx="0">
                  <c:v> Mean CC</c:v>
                </c:pt>
              </c:strCache>
            </c:strRef>
          </c:tx>
          <c:spPr>
            <a:ln w="25400">
              <a:solidFill>
                <a:srgbClr val="333333"/>
              </a:solidFill>
              <a:prstDash val="solid"/>
            </a:ln>
          </c:spPr>
          <c:marker>
            <c:symbol val="none"/>
          </c:marker>
          <c:cat>
            <c:numRef>
              <c:f>'10.1, 10.2'!$A$3:$A$19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'10.1, 10.2'!$C$3:$C$19</c:f>
              <c:numCache>
                <c:formatCode>0</c:formatCode>
                <c:ptCount val="17"/>
                <c:pt idx="0">
                  <c:v>2101.2984121999998</c:v>
                </c:pt>
                <c:pt idx="1">
                  <c:v>2128.8528964000002</c:v>
                </c:pt>
                <c:pt idx="2">
                  <c:v>2159.0817808000002</c:v>
                </c:pt>
                <c:pt idx="3">
                  <c:v>2189.5410775999999</c:v>
                </c:pt>
                <c:pt idx="4">
                  <c:v>2214.1338988000002</c:v>
                </c:pt>
                <c:pt idx="5">
                  <c:v>2232.9741890999999</c:v>
                </c:pt>
                <c:pt idx="6">
                  <c:v>2251.4323380000001</c:v>
                </c:pt>
                <c:pt idx="7">
                  <c:v>2265.2027429999998</c:v>
                </c:pt>
                <c:pt idx="8">
                  <c:v>2273.8050586999998</c:v>
                </c:pt>
                <c:pt idx="9">
                  <c:v>2279.6369223000002</c:v>
                </c:pt>
                <c:pt idx="10">
                  <c:v>2284.1230838000001</c:v>
                </c:pt>
                <c:pt idx="11">
                  <c:v>2286.5548296000002</c:v>
                </c:pt>
                <c:pt idx="12">
                  <c:v>2286.1662216999998</c:v>
                </c:pt>
                <c:pt idx="13">
                  <c:v>2284.7739668999998</c:v>
                </c:pt>
                <c:pt idx="14">
                  <c:v>2283.5757196999998</c:v>
                </c:pt>
                <c:pt idx="15">
                  <c:v>2282.5474958999998</c:v>
                </c:pt>
                <c:pt idx="16">
                  <c:v>2279.9582349000002</c:v>
                </c:pt>
              </c:numCache>
            </c:numRef>
          </c:val>
          <c:smooth val="0"/>
          <c:extLst>
            <c:ext xmlns:c16="http://schemas.microsoft.com/office/drawing/2014/chart" uri="{C3380CC4-5D6E-409C-BE32-E72D297353CC}">
              <c16:uniqueId val="{00000001-BF18-4E99-B46B-9456E8FBC587}"/>
            </c:ext>
          </c:extLst>
        </c:ser>
        <c:dLbls>
          <c:showLegendKey val="0"/>
          <c:showVal val="0"/>
          <c:showCatName val="0"/>
          <c:showSerName val="0"/>
          <c:showPercent val="0"/>
          <c:showBubbleSize val="0"/>
        </c:dLbls>
        <c:smooth val="0"/>
        <c:axId val="167739776"/>
        <c:axId val="167741696"/>
      </c:lineChart>
      <c:catAx>
        <c:axId val="16773977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year</a:t>
                </a:r>
              </a:p>
            </c:rich>
          </c:tx>
          <c:layout>
            <c:manualLayout>
              <c:xMode val="edge"/>
              <c:yMode val="edge"/>
              <c:x val="0.49575888888889424"/>
              <c:y val="0.9265796296296297"/>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741696"/>
        <c:crosses val="autoZero"/>
        <c:auto val="1"/>
        <c:lblAlgn val="ctr"/>
        <c:lblOffset val="100"/>
        <c:tickLblSkip val="2"/>
        <c:tickMarkSkip val="1"/>
        <c:noMultiLvlLbl val="0"/>
      </c:catAx>
      <c:valAx>
        <c:axId val="167741696"/>
        <c:scaling>
          <c:orientation val="minMax"/>
          <c:max val="2500"/>
          <c:min val="200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Engine size (cc)</a:t>
                </a:r>
              </a:p>
            </c:rich>
          </c:tx>
          <c:layout>
            <c:manualLayout>
              <c:xMode val="edge"/>
              <c:yMode val="edge"/>
              <c:x val="8.038611111111111E-3"/>
              <c:y val="0.3201939814814814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7739776"/>
        <c:crosses val="autoZero"/>
        <c:crossBetween val="midCat"/>
        <c:majorUnit val="100"/>
      </c:valAx>
      <c:spPr>
        <a:solidFill>
          <a:srgbClr val="FFFFFF"/>
        </a:solidFill>
        <a:ln w="25400">
          <a:noFill/>
        </a:ln>
      </c:spPr>
    </c:plotArea>
    <c:legend>
      <c:legendPos val="r"/>
      <c:layout>
        <c:manualLayout>
          <c:xMode val="edge"/>
          <c:yMode val="edge"/>
          <c:x val="0.14899027777778048"/>
          <c:y val="0.1681162037037037"/>
          <c:w val="0.46328666666667101"/>
          <c:h val="0.107414814814814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10.1 : Light fleet travel-weighted average vehicle age</a:t>
            </a:r>
          </a:p>
        </c:rich>
      </c:tx>
      <c:layout>
        <c:manualLayout>
          <c:xMode val="edge"/>
          <c:yMode val="edge"/>
          <c:x val="0.15620221385370617"/>
          <c:y val="3.2338344070627696E-2"/>
        </c:manualLayout>
      </c:layout>
      <c:overlay val="0"/>
      <c:spPr>
        <a:noFill/>
        <a:ln w="25400">
          <a:noFill/>
        </a:ln>
      </c:spPr>
    </c:title>
    <c:autoTitleDeleted val="0"/>
    <c:plotArea>
      <c:layout>
        <c:manualLayout>
          <c:layoutTarget val="inner"/>
          <c:xMode val="edge"/>
          <c:yMode val="edge"/>
          <c:x val="0.10548611111111122"/>
          <c:y val="0.17542175925925918"/>
          <c:w val="0.84586555555555565"/>
          <c:h val="0.6911226851851856"/>
        </c:manualLayout>
      </c:layout>
      <c:lineChart>
        <c:grouping val="standard"/>
        <c:varyColors val="0"/>
        <c:ser>
          <c:idx val="1"/>
          <c:order val="0"/>
          <c:tx>
            <c:strRef>
              <c:f>'10.1, 10.2'!$E$2</c:f>
              <c:strCache>
                <c:ptCount val="1"/>
                <c:pt idx="0">
                  <c:v> Mean age</c:v>
                </c:pt>
              </c:strCache>
            </c:strRef>
          </c:tx>
          <c:spPr>
            <a:ln w="25400">
              <a:solidFill>
                <a:srgbClr val="333333"/>
              </a:solidFill>
              <a:prstDash val="solid"/>
            </a:ln>
          </c:spPr>
          <c:marker>
            <c:symbol val="none"/>
          </c:marker>
          <c:cat>
            <c:numRef>
              <c:f>'10.1, 10.2'!$A$3:$A$10</c:f>
              <c:numCache>
                <c:formatCode>General</c:formatCode>
                <c:ptCount val="8"/>
                <c:pt idx="0">
                  <c:v>2001</c:v>
                </c:pt>
                <c:pt idx="1">
                  <c:v>2002</c:v>
                </c:pt>
                <c:pt idx="2">
                  <c:v>2003</c:v>
                </c:pt>
                <c:pt idx="3">
                  <c:v>2004</c:v>
                </c:pt>
                <c:pt idx="4">
                  <c:v>2005</c:v>
                </c:pt>
                <c:pt idx="5">
                  <c:v>2006</c:v>
                </c:pt>
                <c:pt idx="6">
                  <c:v>2007</c:v>
                </c:pt>
                <c:pt idx="7">
                  <c:v>2008</c:v>
                </c:pt>
              </c:numCache>
            </c:numRef>
          </c:cat>
          <c:val>
            <c:numRef>
              <c:f>'10.1, 10.2'!$E$3:$E$19</c:f>
              <c:numCache>
                <c:formatCode>0.0</c:formatCode>
                <c:ptCount val="17"/>
                <c:pt idx="0">
                  <c:v>11.797724739</c:v>
                </c:pt>
                <c:pt idx="1">
                  <c:v>11.932630676</c:v>
                </c:pt>
                <c:pt idx="2">
                  <c:v>12.019359398000001</c:v>
                </c:pt>
                <c:pt idx="3">
                  <c:v>12.123859451</c:v>
                </c:pt>
                <c:pt idx="4">
                  <c:v>12.238184552</c:v>
                </c:pt>
                <c:pt idx="5">
                  <c:v>12.418241627</c:v>
                </c:pt>
                <c:pt idx="6">
                  <c:v>12.594076003</c:v>
                </c:pt>
                <c:pt idx="7">
                  <c:v>12.827264074</c:v>
                </c:pt>
                <c:pt idx="8">
                  <c:v>13.175177084</c:v>
                </c:pt>
                <c:pt idx="9">
                  <c:v>13.472164960000001</c:v>
                </c:pt>
                <c:pt idx="10">
                  <c:v>13.773602646000001</c:v>
                </c:pt>
                <c:pt idx="11">
                  <c:v>13.946478519999999</c:v>
                </c:pt>
                <c:pt idx="12">
                  <c:v>14.063151448999999</c:v>
                </c:pt>
                <c:pt idx="13">
                  <c:v>14.091333007999999</c:v>
                </c:pt>
                <c:pt idx="14">
                  <c:v>14.101303825</c:v>
                </c:pt>
                <c:pt idx="15">
                  <c:v>14.086353731000001</c:v>
                </c:pt>
                <c:pt idx="16">
                  <c:v>14.004896027999999</c:v>
                </c:pt>
              </c:numCache>
            </c:numRef>
          </c:val>
          <c:smooth val="0"/>
          <c:extLst>
            <c:ext xmlns:c16="http://schemas.microsoft.com/office/drawing/2014/chart" uri="{C3380CC4-5D6E-409C-BE32-E72D297353CC}">
              <c16:uniqueId val="{00000000-8DE4-44A9-A953-54FA0F002FFB}"/>
            </c:ext>
          </c:extLst>
        </c:ser>
        <c:ser>
          <c:idx val="0"/>
          <c:order val="1"/>
          <c:tx>
            <c:strRef>
              <c:f>'10.1, 10.2'!$D$2</c:f>
              <c:strCache>
                <c:ptCount val="1"/>
                <c:pt idx="0">
                  <c:v> Mean age, travel weighted</c:v>
                </c:pt>
              </c:strCache>
            </c:strRef>
          </c:tx>
          <c:spPr>
            <a:ln w="25400">
              <a:solidFill>
                <a:srgbClr val="FF6600"/>
              </a:solidFill>
              <a:prstDash val="solid"/>
            </a:ln>
          </c:spPr>
          <c:marker>
            <c:symbol val="none"/>
          </c:marker>
          <c:cat>
            <c:numRef>
              <c:f>'10.1, 10.2'!$A$3:$A$17</c:f>
              <c:numCache>
                <c:formatCode>General</c:formatCode>
                <c:ptCount val="15"/>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numCache>
            </c:numRef>
          </c:cat>
          <c:val>
            <c:numRef>
              <c:f>'10.1, 10.2'!$D$3:$D$19</c:f>
              <c:numCache>
                <c:formatCode>0.0</c:formatCode>
                <c:ptCount val="17"/>
                <c:pt idx="0">
                  <c:v>10.422933711000001</c:v>
                </c:pt>
                <c:pt idx="1">
                  <c:v>10.552775338</c:v>
                </c:pt>
                <c:pt idx="2">
                  <c:v>10.629781377</c:v>
                </c:pt>
                <c:pt idx="3">
                  <c:v>10.651351768</c:v>
                </c:pt>
                <c:pt idx="4">
                  <c:v>10.695319616999999</c:v>
                </c:pt>
                <c:pt idx="5">
                  <c:v>10.746214268999999</c:v>
                </c:pt>
                <c:pt idx="6">
                  <c:v>10.878782787</c:v>
                </c:pt>
                <c:pt idx="7">
                  <c:v>10.976540756</c:v>
                </c:pt>
                <c:pt idx="8">
                  <c:v>11.247911558</c:v>
                </c:pt>
                <c:pt idx="9">
                  <c:v>11.557906904999999</c:v>
                </c:pt>
                <c:pt idx="10">
                  <c:v>11.741675237000001</c:v>
                </c:pt>
                <c:pt idx="11">
                  <c:v>11.908771241</c:v>
                </c:pt>
                <c:pt idx="12">
                  <c:v>11.968845754</c:v>
                </c:pt>
                <c:pt idx="13">
                  <c:v>11.94334737</c:v>
                </c:pt>
                <c:pt idx="14">
                  <c:v>11.871724346000001</c:v>
                </c:pt>
                <c:pt idx="15">
                  <c:v>11.819511908999999</c:v>
                </c:pt>
                <c:pt idx="16">
                  <c:v>11.499923904999999</c:v>
                </c:pt>
              </c:numCache>
            </c:numRef>
          </c:val>
          <c:smooth val="0"/>
          <c:extLst>
            <c:ext xmlns:c16="http://schemas.microsoft.com/office/drawing/2014/chart" uri="{C3380CC4-5D6E-409C-BE32-E72D297353CC}">
              <c16:uniqueId val="{00000001-8DE4-44A9-A953-54FA0F002FFB}"/>
            </c:ext>
          </c:extLst>
        </c:ser>
        <c:dLbls>
          <c:showLegendKey val="0"/>
          <c:showVal val="0"/>
          <c:showCatName val="0"/>
          <c:showSerName val="0"/>
          <c:showPercent val="0"/>
          <c:showBubbleSize val="0"/>
        </c:dLbls>
        <c:smooth val="0"/>
        <c:axId val="168645376"/>
        <c:axId val="168647296"/>
      </c:lineChart>
      <c:catAx>
        <c:axId val="16864537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year</a:t>
                </a:r>
              </a:p>
            </c:rich>
          </c:tx>
          <c:layout>
            <c:manualLayout>
              <c:xMode val="edge"/>
              <c:yMode val="edge"/>
              <c:x val="0.4313936111111113"/>
              <c:y val="0.93425833333333363"/>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647296"/>
        <c:crosses val="autoZero"/>
        <c:auto val="1"/>
        <c:lblAlgn val="ctr"/>
        <c:lblOffset val="100"/>
        <c:tickLblSkip val="2"/>
        <c:tickMarkSkip val="1"/>
        <c:noMultiLvlLbl val="0"/>
      </c:catAx>
      <c:valAx>
        <c:axId val="168647296"/>
        <c:scaling>
          <c:orientation val="minMax"/>
          <c:min val="8"/>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 age (years)</a:t>
                </a:r>
              </a:p>
            </c:rich>
          </c:tx>
          <c:layout>
            <c:manualLayout>
              <c:xMode val="edge"/>
              <c:yMode val="edge"/>
              <c:x val="1.2348560399704321E-2"/>
              <c:y val="0.3228360091352304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8645376"/>
        <c:crosses val="autoZero"/>
        <c:crossBetween val="midCat"/>
        <c:majorUnit val="1"/>
        <c:minorUnit val="0.1"/>
      </c:valAx>
      <c:spPr>
        <a:solidFill>
          <a:srgbClr val="FFFFFF"/>
        </a:solidFill>
        <a:ln w="25400">
          <a:noFill/>
        </a:ln>
      </c:spPr>
    </c:plotArea>
    <c:legend>
      <c:legendPos val="r"/>
      <c:layout>
        <c:manualLayout>
          <c:xMode val="edge"/>
          <c:yMode val="edge"/>
          <c:x val="0.10746055555555629"/>
          <c:y val="0.18847222222222493"/>
          <c:w val="0.41712166666667055"/>
          <c:h val="8.9775709854450048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11.1 : Truck and trailer travel </a:t>
            </a:r>
          </a:p>
        </c:rich>
      </c:tx>
      <c:layout>
        <c:manualLayout>
          <c:xMode val="edge"/>
          <c:yMode val="edge"/>
          <c:x val="0.30500044908835516"/>
          <c:y val="1.8559306798978891E-2"/>
        </c:manualLayout>
      </c:layout>
      <c:overlay val="0"/>
      <c:spPr>
        <a:noFill/>
        <a:ln w="25400">
          <a:noFill/>
        </a:ln>
      </c:spPr>
    </c:title>
    <c:autoTitleDeleted val="0"/>
    <c:plotArea>
      <c:layout>
        <c:manualLayout>
          <c:layoutTarget val="inner"/>
          <c:xMode val="edge"/>
          <c:yMode val="edge"/>
          <c:x val="0.15158972222222244"/>
          <c:y val="9.7256857855361603E-2"/>
          <c:w val="0.80808777777777752"/>
          <c:h val="0.73743333333333361"/>
        </c:manualLayout>
      </c:layout>
      <c:barChart>
        <c:barDir val="col"/>
        <c:grouping val="stacked"/>
        <c:varyColors val="0"/>
        <c:ser>
          <c:idx val="1"/>
          <c:order val="0"/>
          <c:tx>
            <c:strRef>
              <c:f>'11.1,11.2'!$D$8</c:f>
              <c:strCache>
                <c:ptCount val="1"/>
                <c:pt idx="0">
                  <c:v>RUC Truck km (millions)</c:v>
                </c:pt>
              </c:strCache>
            </c:strRef>
          </c:tx>
          <c:spPr>
            <a:solidFill>
              <a:srgbClr val="66B134"/>
            </a:solidFill>
            <a:ln w="25400">
              <a:noFill/>
            </a:ln>
          </c:spPr>
          <c:invertIfNegative val="0"/>
          <c:cat>
            <c:numRef>
              <c:f>'11.1,11.2'!$A$9:$A$25</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'11.1,11.2'!$D$9:$D$25</c:f>
              <c:numCache>
                <c:formatCode>0</c:formatCode>
                <c:ptCount val="17"/>
                <c:pt idx="0">
                  <c:v>2229.23</c:v>
                </c:pt>
                <c:pt idx="1">
                  <c:v>2353.4</c:v>
                </c:pt>
                <c:pt idx="2">
                  <c:v>2436.0500000000002</c:v>
                </c:pt>
                <c:pt idx="3">
                  <c:v>2600.88</c:v>
                </c:pt>
                <c:pt idx="4">
                  <c:v>2651.7</c:v>
                </c:pt>
                <c:pt idx="5">
                  <c:v>2652.08</c:v>
                </c:pt>
                <c:pt idx="6">
                  <c:v>2753.38</c:v>
                </c:pt>
                <c:pt idx="7">
                  <c:v>2733.59</c:v>
                </c:pt>
                <c:pt idx="8">
                  <c:v>2591.27</c:v>
                </c:pt>
                <c:pt idx="9">
                  <c:v>2653.39</c:v>
                </c:pt>
                <c:pt idx="10">
                  <c:v>2674.86</c:v>
                </c:pt>
                <c:pt idx="11">
                  <c:v>2738.1</c:v>
                </c:pt>
                <c:pt idx="12">
                  <c:v>2664.82</c:v>
                </c:pt>
                <c:pt idx="13">
                  <c:v>2831.38</c:v>
                </c:pt>
                <c:pt idx="14">
                  <c:v>2786.98</c:v>
                </c:pt>
                <c:pt idx="15">
                  <c:v>2808.61</c:v>
                </c:pt>
                <c:pt idx="16">
                  <c:v>2981.97</c:v>
                </c:pt>
              </c:numCache>
            </c:numRef>
          </c:val>
          <c:extLst>
            <c:ext xmlns:c16="http://schemas.microsoft.com/office/drawing/2014/chart" uri="{C3380CC4-5D6E-409C-BE32-E72D297353CC}">
              <c16:uniqueId val="{00000000-6535-43DF-B16E-5CBA7FD9DDF5}"/>
            </c:ext>
          </c:extLst>
        </c:ser>
        <c:ser>
          <c:idx val="0"/>
          <c:order val="1"/>
          <c:tx>
            <c:strRef>
              <c:f>'11.1,11.2'!$E$8</c:f>
              <c:strCache>
                <c:ptCount val="1"/>
                <c:pt idx="0">
                  <c:v>RUC Trailer km (millions)</c:v>
                </c:pt>
              </c:strCache>
            </c:strRef>
          </c:tx>
          <c:spPr>
            <a:solidFill>
              <a:srgbClr val="B3D14C"/>
            </a:solidFill>
          </c:spPr>
          <c:invertIfNegative val="0"/>
          <c:cat>
            <c:numRef>
              <c:f>'11.1,11.2'!$A$9:$A$25</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'11.1,11.2'!$E$9:$E$25</c:f>
              <c:numCache>
                <c:formatCode>0.0</c:formatCode>
                <c:ptCount val="17"/>
                <c:pt idx="0">
                  <c:v>988.49</c:v>
                </c:pt>
                <c:pt idx="1">
                  <c:v>1042.26</c:v>
                </c:pt>
                <c:pt idx="2">
                  <c:v>1077.52</c:v>
                </c:pt>
                <c:pt idx="3">
                  <c:v>1148.23</c:v>
                </c:pt>
                <c:pt idx="4">
                  <c:v>1146.18</c:v>
                </c:pt>
                <c:pt idx="5">
                  <c:v>1148.6400000000001</c:v>
                </c:pt>
                <c:pt idx="6">
                  <c:v>1184.8900000000001</c:v>
                </c:pt>
                <c:pt idx="7">
                  <c:v>1193.9100000000001</c:v>
                </c:pt>
                <c:pt idx="8">
                  <c:v>1098.1300000000001</c:v>
                </c:pt>
                <c:pt idx="9">
                  <c:v>1174.8699999999999</c:v>
                </c:pt>
                <c:pt idx="10">
                  <c:v>1222.1400000000001</c:v>
                </c:pt>
                <c:pt idx="11">
                  <c:v>1246.98</c:v>
                </c:pt>
                <c:pt idx="12">
                  <c:v>1237.67</c:v>
                </c:pt>
                <c:pt idx="13">
                  <c:v>1308.55</c:v>
                </c:pt>
                <c:pt idx="14">
                  <c:v>1274.9100000000001</c:v>
                </c:pt>
                <c:pt idx="15">
                  <c:v>1283.69</c:v>
                </c:pt>
                <c:pt idx="16">
                  <c:v>1382.76</c:v>
                </c:pt>
              </c:numCache>
            </c:numRef>
          </c:val>
          <c:extLst>
            <c:ext xmlns:c16="http://schemas.microsoft.com/office/drawing/2014/chart" uri="{C3380CC4-5D6E-409C-BE32-E72D297353CC}">
              <c16:uniqueId val="{00000001-6535-43DF-B16E-5CBA7FD9DDF5}"/>
            </c:ext>
          </c:extLst>
        </c:ser>
        <c:dLbls>
          <c:showLegendKey val="0"/>
          <c:showVal val="0"/>
          <c:showCatName val="0"/>
          <c:showSerName val="0"/>
          <c:showPercent val="0"/>
          <c:showBubbleSize val="0"/>
        </c:dLbls>
        <c:gapWidth val="150"/>
        <c:overlap val="100"/>
        <c:axId val="170427904"/>
        <c:axId val="170429440"/>
      </c:barChart>
      <c:catAx>
        <c:axId val="17042790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29440"/>
        <c:crosses val="autoZero"/>
        <c:auto val="1"/>
        <c:lblAlgn val="ctr"/>
        <c:lblOffset val="100"/>
        <c:tickLblSkip val="2"/>
        <c:tickMarkSkip val="1"/>
        <c:noMultiLvlLbl val="0"/>
      </c:catAx>
      <c:valAx>
        <c:axId val="170429440"/>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Travel (millions of km)</a:t>
                </a:r>
              </a:p>
            </c:rich>
          </c:tx>
          <c:layout>
            <c:manualLayout>
              <c:xMode val="edge"/>
              <c:yMode val="edge"/>
              <c:x val="1.4555555555555583E-4"/>
              <c:y val="0.2849314814814815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27904"/>
        <c:crosses val="autoZero"/>
        <c:crossBetween val="between"/>
      </c:valAx>
      <c:spPr>
        <a:solidFill>
          <a:srgbClr val="FFFFFF"/>
        </a:solidFill>
        <a:ln w="25400">
          <a:noFill/>
        </a:ln>
      </c:spPr>
    </c:plotArea>
    <c:legend>
      <c:legendPos val="b"/>
      <c:layout>
        <c:manualLayout>
          <c:xMode val="edge"/>
          <c:yMode val="edge"/>
          <c:x val="0.17073250000000001"/>
          <c:y val="0.93586490367950448"/>
          <c:w val="0.74339833333334326"/>
          <c:h val="6.413518518518517E-2"/>
        </c:manualLayout>
      </c:layout>
      <c:overlay val="0"/>
      <c:txPr>
        <a:bodyPr/>
        <a:lstStyle/>
        <a:p>
          <a:pPr>
            <a:defRPr sz="700"/>
          </a:pPr>
          <a:endParaRPr lang="en-US"/>
        </a:p>
      </c:txPr>
    </c:legend>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1.3b: Travel  growth</a:t>
            </a:r>
          </a:p>
        </c:rich>
      </c:tx>
      <c:layout>
        <c:manualLayout>
          <c:xMode val="edge"/>
          <c:yMode val="edge"/>
          <c:x val="0.22269694444444443"/>
          <c:y val="1.4276388888888891E-2"/>
        </c:manualLayout>
      </c:layout>
      <c:overlay val="0"/>
      <c:spPr>
        <a:noFill/>
        <a:ln w="25400">
          <a:noFill/>
        </a:ln>
      </c:spPr>
    </c:title>
    <c:autoTitleDeleted val="0"/>
    <c:plotArea>
      <c:layout>
        <c:manualLayout>
          <c:layoutTarget val="inner"/>
          <c:xMode val="edge"/>
          <c:yMode val="edge"/>
          <c:x val="9.2260442869972245E-2"/>
          <c:y val="0.11494278677888572"/>
          <c:w val="0.87018442165429788"/>
          <c:h val="0.65516296296295273"/>
        </c:manualLayout>
      </c:layout>
      <c:lineChart>
        <c:grouping val="standard"/>
        <c:varyColors val="0"/>
        <c:ser>
          <c:idx val="0"/>
          <c:order val="0"/>
          <c:tx>
            <c:strRef>
              <c:f>'1.4 to 1.7'!$W$29</c:f>
              <c:strCache>
                <c:ptCount val="1"/>
                <c:pt idx="0">
                  <c:v>Light passenger</c:v>
                </c:pt>
              </c:strCache>
            </c:strRef>
          </c:tx>
          <c:spPr>
            <a:ln w="25400">
              <a:solidFill>
                <a:srgbClr val="0093D3"/>
              </a:solidFill>
              <a:prstDash val="solid"/>
            </a:ln>
          </c:spPr>
          <c:marker>
            <c:symbol val="none"/>
          </c:marker>
          <c:cat>
            <c:numRef>
              <c:f>'1.4 to 1.7'!$V$30:$V$46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1.7'!$W$30:$W$46</c:f>
              <c:numCache>
                <c:formatCode>0.00</c:formatCode>
                <c:ptCount val="17"/>
                <c:pt idx="0">
                  <c:v>0</c:v>
                </c:pt>
                <c:pt idx="1">
                  <c:v>3.4472911551225671E-2</c:v>
                </c:pt>
                <c:pt idx="2">
                  <c:v>6.7390511368912831E-2</c:v>
                </c:pt>
                <c:pt idx="3">
                  <c:v>9.4968609195061227E-2</c:v>
                </c:pt>
                <c:pt idx="4">
                  <c:v>0.10126730595940292</c:v>
                </c:pt>
                <c:pt idx="5">
                  <c:v>9.4661658222319423E-2</c:v>
                </c:pt>
                <c:pt idx="6">
                  <c:v>0.10721623986832585</c:v>
                </c:pt>
                <c:pt idx="7">
                  <c:v>8.3187577002928448E-2</c:v>
                </c:pt>
                <c:pt idx="8">
                  <c:v>8.625699021498745E-2</c:v>
                </c:pt>
                <c:pt idx="9">
                  <c:v>8.39720247826099E-2</c:v>
                </c:pt>
                <c:pt idx="10">
                  <c:v>6.7328288831721483E-2</c:v>
                </c:pt>
                <c:pt idx="11">
                  <c:v>6.6354291960840861E-2</c:v>
                </c:pt>
                <c:pt idx="12">
                  <c:v>7.650908525136435E-2</c:v>
                </c:pt>
                <c:pt idx="13">
                  <c:v>9.6254480293481048E-2</c:v>
                </c:pt>
                <c:pt idx="14">
                  <c:v>0.13270186559219144</c:v>
                </c:pt>
                <c:pt idx="15">
                  <c:v>0.18163572950127005</c:v>
                </c:pt>
                <c:pt idx="16">
                  <c:v>0.23429861653586115</c:v>
                </c:pt>
              </c:numCache>
            </c:numRef>
          </c:val>
          <c:smooth val="0"/>
          <c:extLst>
            <c:ext xmlns:c16="http://schemas.microsoft.com/office/drawing/2014/chart" uri="{C3380CC4-5D6E-409C-BE32-E72D297353CC}">
              <c16:uniqueId val="{00000000-2887-4B65-A231-81B569BAACE3}"/>
            </c:ext>
          </c:extLst>
        </c:ser>
        <c:ser>
          <c:idx val="4"/>
          <c:order val="1"/>
          <c:tx>
            <c:strRef>
              <c:f>'1.4 to 1.7'!$X$29</c:f>
              <c:strCache>
                <c:ptCount val="1"/>
                <c:pt idx="0">
                  <c:v>Light commercial</c:v>
                </c:pt>
              </c:strCache>
            </c:strRef>
          </c:tx>
          <c:spPr>
            <a:ln w="25400">
              <a:solidFill>
                <a:srgbClr val="222222"/>
              </a:solidFill>
            </a:ln>
          </c:spPr>
          <c:marker>
            <c:symbol val="none"/>
          </c:marker>
          <c:val>
            <c:numRef>
              <c:f>'1.4 to 1.7'!$X$30:$X$46</c:f>
              <c:numCache>
                <c:formatCode>0.00</c:formatCode>
                <c:ptCount val="17"/>
                <c:pt idx="0">
                  <c:v>0</c:v>
                </c:pt>
                <c:pt idx="1">
                  <c:v>1.8922513166274912E-2</c:v>
                </c:pt>
                <c:pt idx="2">
                  <c:v>4.0638299105170583E-2</c:v>
                </c:pt>
                <c:pt idx="3">
                  <c:v>7.2122357775287638E-2</c:v>
                </c:pt>
                <c:pt idx="4">
                  <c:v>9.1342501053776282E-2</c:v>
                </c:pt>
                <c:pt idx="5">
                  <c:v>0.10929261859647088</c:v>
                </c:pt>
                <c:pt idx="6">
                  <c:v>0.14333238682387317</c:v>
                </c:pt>
                <c:pt idx="7">
                  <c:v>0.16049017507210661</c:v>
                </c:pt>
                <c:pt idx="8">
                  <c:v>0.15927840098524215</c:v>
                </c:pt>
                <c:pt idx="9">
                  <c:v>0.16629255892782413</c:v>
                </c:pt>
                <c:pt idx="10">
                  <c:v>0.17121985989310429</c:v>
                </c:pt>
                <c:pt idx="11">
                  <c:v>0.1918082254873692</c:v>
                </c:pt>
                <c:pt idx="12">
                  <c:v>0.24208108321339239</c:v>
                </c:pt>
                <c:pt idx="13">
                  <c:v>0.31223428055736324</c:v>
                </c:pt>
                <c:pt idx="14">
                  <c:v>0.39809692567652477</c:v>
                </c:pt>
                <c:pt idx="15">
                  <c:v>0.50557769197658176</c:v>
                </c:pt>
                <c:pt idx="16">
                  <c:v>0.70214033163909018</c:v>
                </c:pt>
              </c:numCache>
            </c:numRef>
          </c:val>
          <c:smooth val="0"/>
          <c:extLst>
            <c:ext xmlns:c16="http://schemas.microsoft.com/office/drawing/2014/chart" uri="{C3380CC4-5D6E-409C-BE32-E72D297353CC}">
              <c16:uniqueId val="{00000001-2887-4B65-A231-81B569BAACE3}"/>
            </c:ext>
          </c:extLst>
        </c:ser>
        <c:ser>
          <c:idx val="3"/>
          <c:order val="2"/>
          <c:tx>
            <c:strRef>
              <c:f>'1.4 to 1.7'!$AA$29</c:f>
              <c:strCache>
                <c:ptCount val="1"/>
                <c:pt idx="0">
                  <c:v>Mcycle</c:v>
                </c:pt>
              </c:strCache>
            </c:strRef>
          </c:tx>
          <c:spPr>
            <a:ln w="25400">
              <a:solidFill>
                <a:srgbClr val="8A8A8A"/>
              </a:solidFill>
            </a:ln>
          </c:spPr>
          <c:marker>
            <c:symbol val="none"/>
          </c:marker>
          <c:val>
            <c:numRef>
              <c:f>'1.4 to 1.7'!$AA$30:$AA$46</c:f>
              <c:numCache>
                <c:formatCode>0.00</c:formatCode>
                <c:ptCount val="17"/>
                <c:pt idx="0">
                  <c:v>0</c:v>
                </c:pt>
                <c:pt idx="1">
                  <c:v>-8.8933651637085331E-3</c:v>
                </c:pt>
                <c:pt idx="2">
                  <c:v>9.0057460110815057E-4</c:v>
                </c:pt>
                <c:pt idx="3">
                  <c:v>2.449189304300381E-2</c:v>
                </c:pt>
                <c:pt idx="4">
                  <c:v>0.16000282586116321</c:v>
                </c:pt>
                <c:pt idx="5">
                  <c:v>0.34347273814178259</c:v>
                </c:pt>
                <c:pt idx="6">
                  <c:v>0.4577609974534993</c:v>
                </c:pt>
                <c:pt idx="7">
                  <c:v>0.62466950042463321</c:v>
                </c:pt>
                <c:pt idx="8">
                  <c:v>0.68955520626254674</c:v>
                </c:pt>
                <c:pt idx="9">
                  <c:v>0.67708666654738869</c:v>
                </c:pt>
                <c:pt idx="10">
                  <c:v>0.62806841854227646</c:v>
                </c:pt>
                <c:pt idx="11">
                  <c:v>0.62390978650332607</c:v>
                </c:pt>
                <c:pt idx="12">
                  <c:v>0.66139052094032369</c:v>
                </c:pt>
                <c:pt idx="13">
                  <c:v>0.68814012487589071</c:v>
                </c:pt>
                <c:pt idx="14">
                  <c:v>0.73273711875141756</c:v>
                </c:pt>
                <c:pt idx="15">
                  <c:v>0.75048627565595338</c:v>
                </c:pt>
                <c:pt idx="16">
                  <c:v>0.7215920461022538</c:v>
                </c:pt>
              </c:numCache>
            </c:numRef>
          </c:val>
          <c:smooth val="0"/>
          <c:extLst>
            <c:ext xmlns:c16="http://schemas.microsoft.com/office/drawing/2014/chart" uri="{C3380CC4-5D6E-409C-BE32-E72D297353CC}">
              <c16:uniqueId val="{00000002-2887-4B65-A231-81B569BAACE3}"/>
            </c:ext>
          </c:extLst>
        </c:ser>
        <c:ser>
          <c:idx val="1"/>
          <c:order val="3"/>
          <c:tx>
            <c:strRef>
              <c:f>'1.4 to 1.7'!$Y$29</c:f>
              <c:strCache>
                <c:ptCount val="1"/>
                <c:pt idx="0">
                  <c:v>Trucks</c:v>
                </c:pt>
              </c:strCache>
            </c:strRef>
          </c:tx>
          <c:spPr>
            <a:ln w="25400">
              <a:solidFill>
                <a:srgbClr val="C0C0C0"/>
              </a:solidFill>
            </a:ln>
          </c:spPr>
          <c:marker>
            <c:symbol val="none"/>
          </c:marker>
          <c:val>
            <c:numRef>
              <c:f>'1.4 to 1.7'!$Y$30:$Y$46</c:f>
              <c:numCache>
                <c:formatCode>0.00</c:formatCode>
                <c:ptCount val="17"/>
                <c:pt idx="0">
                  <c:v>0</c:v>
                </c:pt>
                <c:pt idx="1">
                  <c:v>4.2046509633724138E-2</c:v>
                </c:pt>
                <c:pt idx="2">
                  <c:v>7.850261355730237E-2</c:v>
                </c:pt>
                <c:pt idx="3">
                  <c:v>0.14700091088977585</c:v>
                </c:pt>
                <c:pt idx="4">
                  <c:v>0.17871711744361307</c:v>
                </c:pt>
                <c:pt idx="5">
                  <c:v>0.19451257341211803</c:v>
                </c:pt>
                <c:pt idx="6">
                  <c:v>0.2270250692741338</c:v>
                </c:pt>
                <c:pt idx="7">
                  <c:v>0.22299363166405906</c:v>
                </c:pt>
                <c:pt idx="8">
                  <c:v>0.16064905873472779</c:v>
                </c:pt>
                <c:pt idx="9">
                  <c:v>0.16138626065941697</c:v>
                </c:pt>
                <c:pt idx="10">
                  <c:v>0.16611713170938791</c:v>
                </c:pt>
                <c:pt idx="11">
                  <c:v>0.16241447629540717</c:v>
                </c:pt>
                <c:pt idx="12">
                  <c:v>0.1885715388785818</c:v>
                </c:pt>
                <c:pt idx="13">
                  <c:v>0.23235414078800209</c:v>
                </c:pt>
                <c:pt idx="14">
                  <c:v>0.25920684904912239</c:v>
                </c:pt>
                <c:pt idx="15">
                  <c:v>0.29737325658734393</c:v>
                </c:pt>
                <c:pt idx="16">
                  <c:v>0.36837817778855642</c:v>
                </c:pt>
              </c:numCache>
            </c:numRef>
          </c:val>
          <c:smooth val="0"/>
          <c:extLst>
            <c:ext xmlns:c16="http://schemas.microsoft.com/office/drawing/2014/chart" uri="{C3380CC4-5D6E-409C-BE32-E72D297353CC}">
              <c16:uniqueId val="{00000003-2887-4B65-A231-81B569BAACE3}"/>
            </c:ext>
          </c:extLst>
        </c:ser>
        <c:ser>
          <c:idx val="2"/>
          <c:order val="4"/>
          <c:tx>
            <c:strRef>
              <c:f>'1.4 to 1.7'!$Z$29</c:f>
              <c:strCache>
                <c:ptCount val="1"/>
                <c:pt idx="0">
                  <c:v>Buses</c:v>
                </c:pt>
              </c:strCache>
            </c:strRef>
          </c:tx>
          <c:spPr>
            <a:ln w="25400">
              <a:solidFill>
                <a:srgbClr val="00CCFF"/>
              </a:solidFill>
            </a:ln>
          </c:spPr>
          <c:marker>
            <c:symbol val="none"/>
          </c:marker>
          <c:val>
            <c:numRef>
              <c:f>'1.4 to 1.7'!$Z$30:$Z$46</c:f>
              <c:numCache>
                <c:formatCode>0.00</c:formatCode>
                <c:ptCount val="17"/>
                <c:pt idx="0">
                  <c:v>0</c:v>
                </c:pt>
                <c:pt idx="1">
                  <c:v>6.9642870458003214E-2</c:v>
                </c:pt>
                <c:pt idx="2">
                  <c:v>0.14304868214627664</c:v>
                </c:pt>
                <c:pt idx="3">
                  <c:v>0.27059320524786656</c:v>
                </c:pt>
                <c:pt idx="4">
                  <c:v>0.36297871788011049</c:v>
                </c:pt>
                <c:pt idx="5">
                  <c:v>0.42244740736380137</c:v>
                </c:pt>
                <c:pt idx="6">
                  <c:v>0.47741073776552234</c:v>
                </c:pt>
                <c:pt idx="7">
                  <c:v>0.51852481931331229</c:v>
                </c:pt>
                <c:pt idx="8">
                  <c:v>0.55522300815426151</c:v>
                </c:pt>
                <c:pt idx="9">
                  <c:v>0.60582171184622768</c:v>
                </c:pt>
                <c:pt idx="10">
                  <c:v>0.58393086536272998</c:v>
                </c:pt>
                <c:pt idx="11">
                  <c:v>0.625369968191958</c:v>
                </c:pt>
                <c:pt idx="12">
                  <c:v>0.66861265857565555</c:v>
                </c:pt>
                <c:pt idx="13">
                  <c:v>0.73338235240987903</c:v>
                </c:pt>
                <c:pt idx="14">
                  <c:v>0.78422105456674407</c:v>
                </c:pt>
                <c:pt idx="15">
                  <c:v>0.87014839630963947</c:v>
                </c:pt>
                <c:pt idx="16">
                  <c:v>0.99280369309938687</c:v>
                </c:pt>
              </c:numCache>
            </c:numRef>
          </c:val>
          <c:smooth val="0"/>
          <c:extLst>
            <c:ext xmlns:c16="http://schemas.microsoft.com/office/drawing/2014/chart" uri="{C3380CC4-5D6E-409C-BE32-E72D297353CC}">
              <c16:uniqueId val="{00000004-2887-4B65-A231-81B569BAACE3}"/>
            </c:ext>
          </c:extLst>
        </c:ser>
        <c:dLbls>
          <c:showLegendKey val="0"/>
          <c:showVal val="0"/>
          <c:showCatName val="0"/>
          <c:showSerName val="0"/>
          <c:showPercent val="0"/>
          <c:showBubbleSize val="0"/>
        </c:dLbls>
        <c:smooth val="0"/>
        <c:axId val="145498880"/>
        <c:axId val="145500416"/>
      </c:lineChart>
      <c:catAx>
        <c:axId val="14549888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500416"/>
        <c:crosses val="autoZero"/>
        <c:auto val="1"/>
        <c:lblAlgn val="ctr"/>
        <c:lblOffset val="100"/>
        <c:tickLblSkip val="2"/>
        <c:tickMarkSkip val="1"/>
        <c:noMultiLvlLbl val="0"/>
      </c:catAx>
      <c:valAx>
        <c:axId val="145500416"/>
        <c:scaling>
          <c:orientation val="minMax"/>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498880"/>
        <c:crosses val="autoZero"/>
        <c:crossBetween val="midCat"/>
        <c:majorUnit val="0.2"/>
      </c:valAx>
      <c:spPr>
        <a:solidFill>
          <a:srgbClr val="FFFFFF"/>
        </a:solidFill>
        <a:ln w="25400">
          <a:noFill/>
        </a:ln>
      </c:spPr>
    </c:plotArea>
    <c:legend>
      <c:legendPos val="b"/>
      <c:layout>
        <c:manualLayout>
          <c:xMode val="edge"/>
          <c:yMode val="edge"/>
          <c:x val="4.8788731276265332E-2"/>
          <c:y val="0.85484212962962969"/>
          <c:w val="0.89999990076854763"/>
          <c:h val="0.12306296296296312"/>
        </c:manualLayout>
      </c:layout>
      <c:overlay val="0"/>
      <c:txPr>
        <a:bodyPr/>
        <a:lstStyle/>
        <a:p>
          <a:pPr>
            <a:defRPr sz="700"/>
          </a:pPr>
          <a:endParaRPr lang="en-US"/>
        </a:p>
      </c:txPr>
    </c:legend>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11.2 : Truck and trailer tonne km </a:t>
            </a:r>
          </a:p>
        </c:rich>
      </c:tx>
      <c:layout>
        <c:manualLayout>
          <c:xMode val="edge"/>
          <c:yMode val="edge"/>
          <c:x val="0.26166707818930041"/>
          <c:y val="1.3363333333333343E-2"/>
        </c:manualLayout>
      </c:layout>
      <c:overlay val="0"/>
      <c:spPr>
        <a:noFill/>
        <a:ln w="25400">
          <a:noFill/>
        </a:ln>
      </c:spPr>
    </c:title>
    <c:autoTitleDeleted val="0"/>
    <c:plotArea>
      <c:layout>
        <c:manualLayout>
          <c:layoutTarget val="inner"/>
          <c:xMode val="edge"/>
          <c:yMode val="edge"/>
          <c:x val="0.15230972222222244"/>
          <c:y val="0.10224438902743142"/>
          <c:w val="0.81381944444444465"/>
          <c:h val="0.77558055555555561"/>
        </c:manualLayout>
      </c:layout>
      <c:barChart>
        <c:barDir val="col"/>
        <c:grouping val="stacked"/>
        <c:varyColors val="0"/>
        <c:ser>
          <c:idx val="0"/>
          <c:order val="0"/>
          <c:tx>
            <c:strRef>
              <c:f>'11.1,11.2'!$B$7</c:f>
              <c:strCache>
                <c:ptCount val="1"/>
                <c:pt idx="0">
                  <c:v>WIMS/RUC approach</c:v>
                </c:pt>
              </c:strCache>
            </c:strRef>
          </c:tx>
          <c:spPr>
            <a:solidFill>
              <a:srgbClr val="66B134"/>
            </a:solidFill>
            <a:ln w="25400">
              <a:noFill/>
            </a:ln>
          </c:spPr>
          <c:invertIfNegative val="0"/>
          <c:cat>
            <c:numRef>
              <c:f>'11.1,11.2'!$A$9:$A$25</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'11.1,11.2'!$B$9:$B$25</c:f>
              <c:numCache>
                <c:formatCode>0</c:formatCode>
                <c:ptCount val="17"/>
                <c:pt idx="0">
                  <c:v>18013.580000000002</c:v>
                </c:pt>
                <c:pt idx="1">
                  <c:v>18178.5</c:v>
                </c:pt>
                <c:pt idx="2">
                  <c:v>18632.78</c:v>
                </c:pt>
                <c:pt idx="3">
                  <c:v>20715.29</c:v>
                </c:pt>
                <c:pt idx="4">
                  <c:v>20531.36</c:v>
                </c:pt>
                <c:pt idx="5">
                  <c:v>20368.46</c:v>
                </c:pt>
                <c:pt idx="6">
                  <c:v>21005.91</c:v>
                </c:pt>
                <c:pt idx="7">
                  <c:v>22401.599999999999</c:v>
                </c:pt>
                <c:pt idx="8">
                  <c:v>18994.11</c:v>
                </c:pt>
                <c:pt idx="9">
                  <c:v>21452.17</c:v>
                </c:pt>
                <c:pt idx="10">
                  <c:v>21770.51</c:v>
                </c:pt>
                <c:pt idx="11">
                  <c:v>21968.98</c:v>
                </c:pt>
                <c:pt idx="12">
                  <c:v>22040.400000000001</c:v>
                </c:pt>
                <c:pt idx="13">
                  <c:v>24082.01</c:v>
                </c:pt>
                <c:pt idx="14">
                  <c:v>23294.95</c:v>
                </c:pt>
                <c:pt idx="15">
                  <c:v>23577.15</c:v>
                </c:pt>
                <c:pt idx="16">
                  <c:v>25292.68</c:v>
                </c:pt>
              </c:numCache>
            </c:numRef>
          </c:val>
          <c:extLst>
            <c:ext xmlns:c16="http://schemas.microsoft.com/office/drawing/2014/chart" uri="{C3380CC4-5D6E-409C-BE32-E72D297353CC}">
              <c16:uniqueId val="{00000000-A550-441A-9252-DA681C3592E2}"/>
            </c:ext>
          </c:extLst>
        </c:ser>
        <c:dLbls>
          <c:showLegendKey val="0"/>
          <c:showVal val="0"/>
          <c:showCatName val="0"/>
          <c:showSerName val="0"/>
          <c:showPercent val="0"/>
          <c:showBubbleSize val="0"/>
        </c:dLbls>
        <c:gapWidth val="150"/>
        <c:overlap val="100"/>
        <c:axId val="170475520"/>
        <c:axId val="170477056"/>
      </c:barChart>
      <c:catAx>
        <c:axId val="17047552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77056"/>
        <c:crosses val="autoZero"/>
        <c:auto val="1"/>
        <c:lblAlgn val="ctr"/>
        <c:lblOffset val="100"/>
        <c:tickLblSkip val="2"/>
        <c:tickMarkSkip val="1"/>
        <c:noMultiLvlLbl val="0"/>
      </c:catAx>
      <c:valAx>
        <c:axId val="170477056"/>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Tonne km (millions)</a:t>
                </a:r>
              </a:p>
            </c:rich>
          </c:tx>
          <c:layout>
            <c:manualLayout>
              <c:xMode val="edge"/>
              <c:yMode val="edge"/>
              <c:x val="5.5473251028807114E-3"/>
              <c:y val="0.3267325925925925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70475520"/>
        <c:crosses val="autoZero"/>
        <c:crossBetween val="between"/>
        <c:majorUnit val="4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1000" b="1" i="0" baseline="0">
                <a:effectLst/>
                <a:latin typeface="Arial" panose="020B0604020202020204" pitchFamily="34" charset="0"/>
                <a:cs typeface="Arial" panose="020B0604020202020204" pitchFamily="34" charset="0"/>
              </a:rPr>
              <a:t>GPD and freight growth </a:t>
            </a:r>
            <a:endParaRPr lang="en-NZ" sz="1000">
              <a:effectLst/>
              <a:latin typeface="Arial" panose="020B0604020202020204" pitchFamily="34" charset="0"/>
              <a:cs typeface="Arial" panose="020B0604020202020204" pitchFamily="34" charset="0"/>
            </a:endParaRPr>
          </a:p>
        </c:rich>
      </c:tx>
      <c:layout>
        <c:manualLayout>
          <c:xMode val="edge"/>
          <c:yMode val="edge"/>
          <c:x val="0.23155555555555538"/>
          <c:y val="1.3888888888889148E-2"/>
        </c:manualLayout>
      </c:layout>
      <c:overlay val="0"/>
    </c:title>
    <c:autoTitleDeleted val="0"/>
    <c:plotArea>
      <c:layout>
        <c:manualLayout>
          <c:layoutTarget val="inner"/>
          <c:xMode val="edge"/>
          <c:yMode val="edge"/>
          <c:x val="0.11986351706036745"/>
          <c:y val="0.11621536891222002"/>
          <c:w val="0.8435564304462001"/>
          <c:h val="0.73173009623798035"/>
        </c:manualLayout>
      </c:layout>
      <c:barChart>
        <c:barDir val="col"/>
        <c:grouping val="clustered"/>
        <c:varyColors val="0"/>
        <c:ser>
          <c:idx val="0"/>
          <c:order val="0"/>
          <c:tx>
            <c:strRef>
              <c:f>'11.1,11.2'!$C$30:$D$30</c:f>
              <c:strCache>
                <c:ptCount val="1"/>
                <c:pt idx="0">
                  <c:v>Five year compounded annual tonne-km growth</c:v>
                </c:pt>
              </c:strCache>
            </c:strRef>
          </c:tx>
          <c:invertIfNegative val="0"/>
          <c:cat>
            <c:strRef>
              <c:f>'11.1,11.2'!$B$32:$B$43</c:f>
              <c:strCache>
                <c:ptCount val="12"/>
                <c:pt idx="0">
                  <c:v>2001-06</c:v>
                </c:pt>
                <c:pt idx="1">
                  <c:v>2002-07</c:v>
                </c:pt>
                <c:pt idx="2">
                  <c:v>2003-08</c:v>
                </c:pt>
                <c:pt idx="3">
                  <c:v>2004-09</c:v>
                </c:pt>
                <c:pt idx="4">
                  <c:v>2005-10</c:v>
                </c:pt>
                <c:pt idx="5">
                  <c:v>2006-11</c:v>
                </c:pt>
                <c:pt idx="6">
                  <c:v>2007-12</c:v>
                </c:pt>
                <c:pt idx="7">
                  <c:v>2008-13</c:v>
                </c:pt>
                <c:pt idx="8">
                  <c:v>2009-14</c:v>
                </c:pt>
                <c:pt idx="9">
                  <c:v>2010-15</c:v>
                </c:pt>
                <c:pt idx="10">
                  <c:v>2011-16</c:v>
                </c:pt>
                <c:pt idx="11">
                  <c:v>2012-17</c:v>
                </c:pt>
              </c:strCache>
            </c:strRef>
          </c:cat>
          <c:val>
            <c:numRef>
              <c:f>'11.1,11.2'!$C$32:$C$43</c:f>
              <c:numCache>
                <c:formatCode>0.0%</c:formatCode>
                <c:ptCount val="12"/>
                <c:pt idx="0">
                  <c:v>2.4876729671668985E-2</c:v>
                </c:pt>
                <c:pt idx="1">
                  <c:v>2.9334883949953428E-2</c:v>
                </c:pt>
                <c:pt idx="2">
                  <c:v>3.7529076158473895E-2</c:v>
                </c:pt>
                <c:pt idx="3">
                  <c:v>-1.7199007797357835E-2</c:v>
                </c:pt>
                <c:pt idx="4">
                  <c:v>8.8130749515653584E-3</c:v>
                </c:pt>
                <c:pt idx="5">
                  <c:v>1.3402757546530752E-2</c:v>
                </c:pt>
                <c:pt idx="6">
                  <c:v>9.0058370444094926E-3</c:v>
                </c:pt>
                <c:pt idx="7">
                  <c:v>-3.2457714461725518E-3</c:v>
                </c:pt>
                <c:pt idx="8">
                  <c:v>4.8611839144591995E-2</c:v>
                </c:pt>
                <c:pt idx="9">
                  <c:v>1.6618738748062745E-2</c:v>
                </c:pt>
                <c:pt idx="10">
                  <c:v>1.6072133516487508E-2</c:v>
                </c:pt>
                <c:pt idx="11">
                  <c:v>2.8577431866742886E-2</c:v>
                </c:pt>
              </c:numCache>
            </c:numRef>
          </c:val>
          <c:extLst>
            <c:ext xmlns:c16="http://schemas.microsoft.com/office/drawing/2014/chart" uri="{C3380CC4-5D6E-409C-BE32-E72D297353CC}">
              <c16:uniqueId val="{00000000-FB95-41DC-BBBE-8133D858F279}"/>
            </c:ext>
          </c:extLst>
        </c:ser>
        <c:ser>
          <c:idx val="2"/>
          <c:order val="1"/>
          <c:tx>
            <c:strRef>
              <c:f>'11.1,11.2'!$E$30:$F$30</c:f>
              <c:strCache>
                <c:ptCount val="1"/>
                <c:pt idx="0">
                  <c:v>Five year compounded annual GDP growth</c:v>
                </c:pt>
              </c:strCache>
            </c:strRef>
          </c:tx>
          <c:invertIfNegative val="0"/>
          <c:cat>
            <c:strRef>
              <c:f>'11.1,11.2'!$B$32:$B$41</c:f>
              <c:strCache>
                <c:ptCount val="10"/>
                <c:pt idx="0">
                  <c:v>2001-06</c:v>
                </c:pt>
                <c:pt idx="1">
                  <c:v>2002-07</c:v>
                </c:pt>
                <c:pt idx="2">
                  <c:v>2003-08</c:v>
                </c:pt>
                <c:pt idx="3">
                  <c:v>2004-09</c:v>
                </c:pt>
                <c:pt idx="4">
                  <c:v>2005-10</c:v>
                </c:pt>
                <c:pt idx="5">
                  <c:v>2006-11</c:v>
                </c:pt>
                <c:pt idx="6">
                  <c:v>2007-12</c:v>
                </c:pt>
                <c:pt idx="7">
                  <c:v>2008-13</c:v>
                </c:pt>
                <c:pt idx="8">
                  <c:v>2009-14</c:v>
                </c:pt>
                <c:pt idx="9">
                  <c:v>2010-15</c:v>
                </c:pt>
              </c:strCache>
            </c:strRef>
          </c:cat>
          <c:val>
            <c:numRef>
              <c:f>'11.1,11.2'!$E$32:$E$43</c:f>
              <c:numCache>
                <c:formatCode>0.0%</c:formatCode>
                <c:ptCount val="12"/>
                <c:pt idx="0">
                  <c:v>3.9791100251999723E-2</c:v>
                </c:pt>
                <c:pt idx="1">
                  <c:v>3.8324833102174161E-2</c:v>
                </c:pt>
                <c:pt idx="2">
                  <c:v>3.5046239302532589E-2</c:v>
                </c:pt>
                <c:pt idx="3">
                  <c:v>2.3810766784499782E-2</c:v>
                </c:pt>
                <c:pt idx="4">
                  <c:v>1.5352176226095304E-2</c:v>
                </c:pt>
                <c:pt idx="5">
                  <c:v>1.1896783389013565E-2</c:v>
                </c:pt>
                <c:pt idx="6">
                  <c:v>1.1146112118078699E-2</c:v>
                </c:pt>
                <c:pt idx="7">
                  <c:v>9.6218249460857663E-3</c:v>
                </c:pt>
                <c:pt idx="8">
                  <c:v>1.6815939031123772E-2</c:v>
                </c:pt>
                <c:pt idx="9">
                  <c:v>2.4774940449211247E-2</c:v>
                </c:pt>
                <c:pt idx="10">
                  <c:v>2.8913030888152669E-2</c:v>
                </c:pt>
                <c:pt idx="11">
                  <c:v>3.1714557064856708E-2</c:v>
                </c:pt>
              </c:numCache>
            </c:numRef>
          </c:val>
          <c:extLst>
            <c:ext xmlns:c16="http://schemas.microsoft.com/office/drawing/2014/chart" uri="{C3380CC4-5D6E-409C-BE32-E72D297353CC}">
              <c16:uniqueId val="{00000001-FB95-41DC-BBBE-8133D858F279}"/>
            </c:ext>
          </c:extLst>
        </c:ser>
        <c:dLbls>
          <c:showLegendKey val="0"/>
          <c:showVal val="0"/>
          <c:showCatName val="0"/>
          <c:showSerName val="0"/>
          <c:showPercent val="0"/>
          <c:showBubbleSize val="0"/>
        </c:dLbls>
        <c:gapWidth val="150"/>
        <c:axId val="129568128"/>
        <c:axId val="129578112"/>
      </c:barChart>
      <c:catAx>
        <c:axId val="129568128"/>
        <c:scaling>
          <c:orientation val="minMax"/>
        </c:scaling>
        <c:delete val="0"/>
        <c:axPos val="b"/>
        <c:numFmt formatCode="General" sourceLinked="1"/>
        <c:majorTickMark val="out"/>
        <c:minorTickMark val="none"/>
        <c:tickLblPos val="nextTo"/>
        <c:txPr>
          <a:bodyPr rot="-2700000" vert="horz"/>
          <a:lstStyle/>
          <a:p>
            <a:pPr>
              <a:defRPr sz="8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29578112"/>
        <c:crosses val="autoZero"/>
        <c:auto val="1"/>
        <c:lblAlgn val="ctr"/>
        <c:lblOffset val="100"/>
        <c:noMultiLvlLbl val="0"/>
      </c:catAx>
      <c:valAx>
        <c:axId val="129578112"/>
        <c:scaling>
          <c:orientation val="minMax"/>
          <c:max val="0.05"/>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rot="0" vert="horz"/>
          <a:lstStyle/>
          <a:p>
            <a:pPr>
              <a:defRPr sz="8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crossAx val="129568128"/>
        <c:crosses val="autoZero"/>
        <c:crossBetween val="between"/>
      </c:valAx>
      <c:spPr>
        <a:solidFill>
          <a:srgbClr val="FFFFFF"/>
        </a:solidFill>
      </c:spPr>
    </c:plotArea>
    <c:legend>
      <c:legendPos val="b"/>
      <c:layout>
        <c:manualLayout>
          <c:xMode val="edge"/>
          <c:yMode val="edge"/>
          <c:x val="0.24235804899387575"/>
          <c:y val="0.86022601341500005"/>
          <c:w val="0.59583923884514434"/>
          <c:h val="0.11662583843686219"/>
        </c:manualLayout>
      </c:layout>
      <c:overlay val="0"/>
      <c:txPr>
        <a:bodyPr/>
        <a:lstStyle/>
        <a:p>
          <a:pPr>
            <a:defRPr sz="900" b="0" i="0" u="none" strike="noStrike" baseline="0">
              <a:solidFill>
                <a:srgbClr val="000000"/>
              </a:solidFill>
              <a:latin typeface="Arial" panose="020B0604020202020204" pitchFamily="34" charset="0"/>
              <a:ea typeface="Calibri"/>
              <a:cs typeface="Arial" panose="020B0604020202020204" pitchFamily="34" charset="0"/>
            </a:defRPr>
          </a:pPr>
          <a:endParaRPr lang="en-US"/>
        </a:p>
      </c:txPr>
    </c:legend>
    <c:plotVisOnly val="1"/>
    <c:dispBlanksAs val="gap"/>
    <c:showDLblsOverMax val="0"/>
  </c:chart>
  <c:spPr>
    <a:solidFill>
      <a:srgbClr val="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paperSize="9"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1100"/>
              <a:t>Figure 1.1a: Population and light fleet growth</a:t>
            </a:r>
          </a:p>
        </c:rich>
      </c:tx>
      <c:overlay val="0"/>
    </c:title>
    <c:autoTitleDeleted val="0"/>
    <c:plotArea>
      <c:layout>
        <c:manualLayout>
          <c:layoutTarget val="inner"/>
          <c:xMode val="edge"/>
          <c:yMode val="edge"/>
          <c:x val="0.10736351706036745"/>
          <c:y val="0.13672462817147871"/>
          <c:w val="0.86208092738408892"/>
          <c:h val="0.69112028920913193"/>
        </c:manualLayout>
      </c:layout>
      <c:barChart>
        <c:barDir val="col"/>
        <c:grouping val="clustered"/>
        <c:varyColors val="0"/>
        <c:ser>
          <c:idx val="0"/>
          <c:order val="0"/>
          <c:tx>
            <c:strRef>
              <c:f>'1.4 to 1.7'!$N$2</c:f>
              <c:strCache>
                <c:ptCount val="1"/>
                <c:pt idx="0">
                  <c:v>Population growth</c:v>
                </c:pt>
              </c:strCache>
            </c:strRef>
          </c:tx>
          <c:invertIfNegative val="0"/>
          <c:cat>
            <c:numRef>
              <c:f>'1.4 to 1.7'!$A$5:$A$20</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'1.4 to 1.7'!$N$5:$N$20</c:f>
              <c:numCache>
                <c:formatCode>0.0%</c:formatCode>
                <c:ptCount val="16"/>
                <c:pt idx="0">
                  <c:v>1.7523515010952284E-2</c:v>
                </c:pt>
                <c:pt idx="1">
                  <c:v>1.9931619602380657E-2</c:v>
                </c:pt>
                <c:pt idx="2">
                  <c:v>1.4973182359952375E-2</c:v>
                </c:pt>
                <c:pt idx="3">
                  <c:v>1.1351681957186388E-2</c:v>
                </c:pt>
                <c:pt idx="4">
                  <c:v>1.226444761605272E-2</c:v>
                </c:pt>
                <c:pt idx="5">
                  <c:v>9.3676814988290502E-3</c:v>
                </c:pt>
                <c:pt idx="6">
                  <c:v>8.5231308300581787E-3</c:v>
                </c:pt>
                <c:pt idx="7">
                  <c:v>1.004742006666981E-2</c:v>
                </c:pt>
                <c:pt idx="8">
                  <c:v>1.1179286942778699E-2</c:v>
                </c:pt>
                <c:pt idx="9">
                  <c:v>7.6539407451674535E-3</c:v>
                </c:pt>
                <c:pt idx="10">
                  <c:v>5.4972627737226443E-3</c:v>
                </c:pt>
                <c:pt idx="11">
                  <c:v>7.7130736598534089E-3</c:v>
                </c:pt>
                <c:pt idx="12">
                  <c:v>1.5218027509511067E-2</c:v>
                </c:pt>
                <c:pt idx="13">
                  <c:v>1.9070004656629003E-2</c:v>
                </c:pt>
                <c:pt idx="14">
                  <c:v>2.1171965097808831E-2</c:v>
                </c:pt>
                <c:pt idx="15">
                  <c:v>2.1500106541657793E-2</c:v>
                </c:pt>
              </c:numCache>
            </c:numRef>
          </c:val>
          <c:extLst>
            <c:ext xmlns:c16="http://schemas.microsoft.com/office/drawing/2014/chart" uri="{C3380CC4-5D6E-409C-BE32-E72D297353CC}">
              <c16:uniqueId val="{00000000-F8B5-47D2-9E9E-69A6FF07BA75}"/>
            </c:ext>
          </c:extLst>
        </c:ser>
        <c:ser>
          <c:idx val="1"/>
          <c:order val="1"/>
          <c:tx>
            <c:strRef>
              <c:f>'1.4 to 1.7'!$O$2</c:f>
              <c:strCache>
                <c:ptCount val="1"/>
                <c:pt idx="0">
                  <c:v>Light fleet growth</c:v>
                </c:pt>
              </c:strCache>
            </c:strRef>
          </c:tx>
          <c:invertIfNegative val="0"/>
          <c:cat>
            <c:numRef>
              <c:f>'1.4 to 1.7'!$A$5:$A$20</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'1.4 to 1.7'!$O$5:$O$20</c:f>
              <c:numCache>
                <c:formatCode>0.0%</c:formatCode>
                <c:ptCount val="16"/>
                <c:pt idx="0">
                  <c:v>3.2880079985426081E-2</c:v>
                </c:pt>
                <c:pt idx="1">
                  <c:v>4.2096055751402961E-2</c:v>
                </c:pt>
                <c:pt idx="2">
                  <c:v>3.8960733020345639E-2</c:v>
                </c:pt>
                <c:pt idx="3">
                  <c:v>3.4942434110122544E-2</c:v>
                </c:pt>
                <c:pt idx="4">
                  <c:v>2.1068224754245524E-2</c:v>
                </c:pt>
                <c:pt idx="5">
                  <c:v>1.9488068893031896E-2</c:v>
                </c:pt>
                <c:pt idx="6">
                  <c:v>6.4625089325349716E-3</c:v>
                </c:pt>
                <c:pt idx="7">
                  <c:v>-2.826545463436303E-3</c:v>
                </c:pt>
                <c:pt idx="8">
                  <c:v>7.2651262968601582E-3</c:v>
                </c:pt>
                <c:pt idx="9">
                  <c:v>-1.5591964565114802E-3</c:v>
                </c:pt>
                <c:pt idx="10">
                  <c:v>1.5459444581495285E-2</c:v>
                </c:pt>
                <c:pt idx="11">
                  <c:v>2.4553269620312346E-2</c:v>
                </c:pt>
                <c:pt idx="12">
                  <c:v>3.5659599292789723E-2</c:v>
                </c:pt>
                <c:pt idx="13">
                  <c:v>3.688978497184725E-2</c:v>
                </c:pt>
                <c:pt idx="14">
                  <c:v>4.4293802376417002E-2</c:v>
                </c:pt>
                <c:pt idx="15">
                  <c:v>4.4552837033971837E-2</c:v>
                </c:pt>
              </c:numCache>
            </c:numRef>
          </c:val>
          <c:extLst>
            <c:ext xmlns:c16="http://schemas.microsoft.com/office/drawing/2014/chart" uri="{C3380CC4-5D6E-409C-BE32-E72D297353CC}">
              <c16:uniqueId val="{00000001-F8B5-47D2-9E9E-69A6FF07BA75}"/>
            </c:ext>
          </c:extLst>
        </c:ser>
        <c:dLbls>
          <c:showLegendKey val="0"/>
          <c:showVal val="0"/>
          <c:showCatName val="0"/>
          <c:showSerName val="0"/>
          <c:showPercent val="0"/>
          <c:showBubbleSize val="0"/>
        </c:dLbls>
        <c:gapWidth val="150"/>
        <c:axId val="145551744"/>
        <c:axId val="145553280"/>
      </c:barChart>
      <c:catAx>
        <c:axId val="145551744"/>
        <c:scaling>
          <c:orientation val="minMax"/>
        </c:scaling>
        <c:delete val="0"/>
        <c:axPos val="b"/>
        <c:numFmt formatCode="General" sourceLinked="1"/>
        <c:majorTickMark val="out"/>
        <c:minorTickMark val="none"/>
        <c:tickLblPos val="low"/>
        <c:txPr>
          <a:bodyPr/>
          <a:lstStyle/>
          <a:p>
            <a:pPr>
              <a:defRPr sz="800">
                <a:latin typeface="Arial" pitchFamily="34" charset="0"/>
                <a:cs typeface="Arial" pitchFamily="34" charset="0"/>
              </a:defRPr>
            </a:pPr>
            <a:endParaRPr lang="en-US"/>
          </a:p>
        </c:txPr>
        <c:crossAx val="145553280"/>
        <c:crosses val="autoZero"/>
        <c:auto val="1"/>
        <c:lblAlgn val="ctr"/>
        <c:lblOffset val="100"/>
        <c:tickLblSkip val="2"/>
        <c:noMultiLvlLbl val="0"/>
      </c:catAx>
      <c:valAx>
        <c:axId val="145553280"/>
        <c:scaling>
          <c:orientation val="minMax"/>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a:lstStyle/>
          <a:p>
            <a:pPr>
              <a:defRPr sz="800">
                <a:latin typeface="Arial" pitchFamily="34" charset="0"/>
                <a:cs typeface="Arial" pitchFamily="34" charset="0"/>
              </a:defRPr>
            </a:pPr>
            <a:endParaRPr lang="en-US"/>
          </a:p>
        </c:txPr>
        <c:crossAx val="145551744"/>
        <c:crosses val="autoZero"/>
        <c:crossBetween val="between"/>
      </c:valAx>
      <c:spPr>
        <a:solidFill>
          <a:srgbClr val="FFFFFF"/>
        </a:solidFill>
      </c:spPr>
    </c:plotArea>
    <c:legend>
      <c:legendPos val="b"/>
      <c:layout>
        <c:manualLayout>
          <c:xMode val="edge"/>
          <c:yMode val="edge"/>
          <c:x val="0.24343520837491486"/>
          <c:y val="0.92000562429696287"/>
          <c:w val="0.63087283754290191"/>
          <c:h val="6.0794532758877112E-2"/>
        </c:manualLayout>
      </c:layout>
      <c:overlay val="0"/>
    </c:legend>
    <c:plotVisOnly val="1"/>
    <c:dispBlanksAs val="gap"/>
    <c:showDLblsOverMax val="0"/>
  </c:chart>
  <c:spPr>
    <a:solidFill>
      <a:srgbClr val="FFFFFF"/>
    </a:solidFill>
    <a:ln>
      <a:noFill/>
    </a:ln>
  </c:spPr>
  <c:printSettings>
    <c:headerFooter/>
    <c:pageMargins b="0.75000000000000933" l="0.70000000000000062" r="0.70000000000000062" t="0.75000000000000933"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438121747069267E-2"/>
          <c:y val="8.4620370370374176E-2"/>
          <c:w val="0.83515436507936458"/>
          <c:h val="0.75112891737893273"/>
        </c:manualLayout>
      </c:layout>
      <c:barChart>
        <c:barDir val="col"/>
        <c:grouping val="clustered"/>
        <c:varyColors val="0"/>
        <c:ser>
          <c:idx val="1"/>
          <c:order val="0"/>
          <c:spPr>
            <a:solidFill>
              <a:srgbClr val="00B8F2"/>
            </a:solidFill>
            <a:ln w="31750">
              <a:noFill/>
              <a:prstDash val="solid"/>
            </a:ln>
          </c:spPr>
          <c:invertIfNegative val="0"/>
          <c:dPt>
            <c:idx val="0"/>
            <c:invertIfNegative val="0"/>
            <c:bubble3D val="0"/>
            <c:spPr>
              <a:solidFill>
                <a:srgbClr val="0093D3"/>
              </a:solidFill>
              <a:ln w="31750">
                <a:noFill/>
                <a:prstDash val="solid"/>
              </a:ln>
            </c:spPr>
            <c:extLst>
              <c:ext xmlns:c16="http://schemas.microsoft.com/office/drawing/2014/chart" uri="{C3380CC4-5D6E-409C-BE32-E72D297353CC}">
                <c16:uniqueId val="{00000000-5306-42F3-B98C-7B4DAD6ED766}"/>
              </c:ext>
            </c:extLst>
          </c:dPt>
          <c:dPt>
            <c:idx val="1"/>
            <c:invertIfNegative val="0"/>
            <c:bubble3D val="0"/>
            <c:spPr>
              <a:solidFill>
                <a:srgbClr val="0093D3"/>
              </a:solidFill>
              <a:ln w="31750">
                <a:noFill/>
                <a:prstDash val="solid"/>
              </a:ln>
            </c:spPr>
            <c:extLst>
              <c:ext xmlns:c16="http://schemas.microsoft.com/office/drawing/2014/chart" uri="{C3380CC4-5D6E-409C-BE32-E72D297353CC}">
                <c16:uniqueId val="{00000001-5306-42F3-B98C-7B4DAD6ED766}"/>
              </c:ext>
            </c:extLst>
          </c:dPt>
          <c:dPt>
            <c:idx val="2"/>
            <c:invertIfNegative val="0"/>
            <c:bubble3D val="0"/>
            <c:spPr>
              <a:solidFill>
                <a:srgbClr val="0093D3"/>
              </a:solidFill>
              <a:ln w="31750">
                <a:noFill/>
                <a:prstDash val="solid"/>
              </a:ln>
            </c:spPr>
            <c:extLst>
              <c:ext xmlns:c16="http://schemas.microsoft.com/office/drawing/2014/chart" uri="{C3380CC4-5D6E-409C-BE32-E72D297353CC}">
                <c16:uniqueId val="{00000002-5306-42F3-B98C-7B4DAD6ED766}"/>
              </c:ext>
            </c:extLst>
          </c:dPt>
          <c:dPt>
            <c:idx val="3"/>
            <c:invertIfNegative val="0"/>
            <c:bubble3D val="0"/>
            <c:spPr>
              <a:solidFill>
                <a:srgbClr val="0093D3"/>
              </a:solidFill>
              <a:ln w="31750">
                <a:noFill/>
                <a:prstDash val="solid"/>
              </a:ln>
            </c:spPr>
            <c:extLst>
              <c:ext xmlns:c16="http://schemas.microsoft.com/office/drawing/2014/chart" uri="{C3380CC4-5D6E-409C-BE32-E72D297353CC}">
                <c16:uniqueId val="{00000003-5306-42F3-B98C-7B4DAD6ED766}"/>
              </c:ext>
            </c:extLst>
          </c:dPt>
          <c:dPt>
            <c:idx val="4"/>
            <c:invertIfNegative val="0"/>
            <c:bubble3D val="0"/>
            <c:spPr>
              <a:solidFill>
                <a:srgbClr val="0093D3"/>
              </a:solidFill>
              <a:ln w="31750">
                <a:noFill/>
                <a:prstDash val="solid"/>
              </a:ln>
            </c:spPr>
            <c:extLst>
              <c:ext xmlns:c16="http://schemas.microsoft.com/office/drawing/2014/chart" uri="{C3380CC4-5D6E-409C-BE32-E72D297353CC}">
                <c16:uniqueId val="{00000004-5306-42F3-B98C-7B4DAD6ED766}"/>
              </c:ext>
            </c:extLst>
          </c:dPt>
          <c:dPt>
            <c:idx val="5"/>
            <c:invertIfNegative val="0"/>
            <c:bubble3D val="0"/>
            <c:spPr>
              <a:solidFill>
                <a:srgbClr val="0093D3"/>
              </a:solidFill>
              <a:ln w="31750">
                <a:noFill/>
                <a:prstDash val="solid"/>
              </a:ln>
            </c:spPr>
            <c:extLst>
              <c:ext xmlns:c16="http://schemas.microsoft.com/office/drawing/2014/chart" uri="{C3380CC4-5D6E-409C-BE32-E72D297353CC}">
                <c16:uniqueId val="{00000005-5306-42F3-B98C-7B4DAD6ED766}"/>
              </c:ext>
            </c:extLst>
          </c:dPt>
          <c:dPt>
            <c:idx val="6"/>
            <c:invertIfNegative val="0"/>
            <c:bubble3D val="0"/>
            <c:spPr>
              <a:solidFill>
                <a:srgbClr val="00697A"/>
              </a:solidFill>
              <a:ln w="31750">
                <a:noFill/>
                <a:prstDash val="solid"/>
              </a:ln>
            </c:spPr>
            <c:extLst>
              <c:ext xmlns:c16="http://schemas.microsoft.com/office/drawing/2014/chart" uri="{C3380CC4-5D6E-409C-BE32-E72D297353CC}">
                <c16:uniqueId val="{00000006-5306-42F3-B98C-7B4DAD6ED766}"/>
              </c:ext>
            </c:extLst>
          </c:dPt>
          <c:dPt>
            <c:idx val="7"/>
            <c:invertIfNegative val="0"/>
            <c:bubble3D val="0"/>
            <c:spPr>
              <a:solidFill>
                <a:srgbClr val="00697A"/>
              </a:solidFill>
              <a:ln w="31750">
                <a:noFill/>
                <a:prstDash val="solid"/>
              </a:ln>
            </c:spPr>
            <c:extLst>
              <c:ext xmlns:c16="http://schemas.microsoft.com/office/drawing/2014/chart" uri="{C3380CC4-5D6E-409C-BE32-E72D297353CC}">
                <c16:uniqueId val="{00000007-5306-42F3-B98C-7B4DAD6ED766}"/>
              </c:ext>
            </c:extLst>
          </c:dPt>
          <c:dPt>
            <c:idx val="8"/>
            <c:invertIfNegative val="0"/>
            <c:bubble3D val="0"/>
            <c:spPr>
              <a:solidFill>
                <a:srgbClr val="00697A"/>
              </a:solidFill>
              <a:ln w="31750">
                <a:noFill/>
                <a:prstDash val="solid"/>
              </a:ln>
            </c:spPr>
            <c:extLst>
              <c:ext xmlns:c16="http://schemas.microsoft.com/office/drawing/2014/chart" uri="{C3380CC4-5D6E-409C-BE32-E72D297353CC}">
                <c16:uniqueId val="{00000008-5306-42F3-B98C-7B4DAD6ED766}"/>
              </c:ext>
            </c:extLst>
          </c:dPt>
          <c:dPt>
            <c:idx val="9"/>
            <c:invertIfNegative val="0"/>
            <c:bubble3D val="0"/>
            <c:spPr>
              <a:solidFill>
                <a:srgbClr val="00697A"/>
              </a:solidFill>
              <a:ln w="31750">
                <a:noFill/>
                <a:prstDash val="solid"/>
              </a:ln>
            </c:spPr>
            <c:extLst>
              <c:ext xmlns:c16="http://schemas.microsoft.com/office/drawing/2014/chart" uri="{C3380CC4-5D6E-409C-BE32-E72D297353CC}">
                <c16:uniqueId val="{00000009-5306-42F3-B98C-7B4DAD6ED766}"/>
              </c:ext>
            </c:extLst>
          </c:dPt>
          <c:dPt>
            <c:idx val="10"/>
            <c:invertIfNegative val="0"/>
            <c:bubble3D val="0"/>
            <c:spPr>
              <a:solidFill>
                <a:srgbClr val="00697A"/>
              </a:solidFill>
              <a:ln w="31750">
                <a:noFill/>
                <a:prstDash val="solid"/>
              </a:ln>
            </c:spPr>
            <c:extLst>
              <c:ext xmlns:c16="http://schemas.microsoft.com/office/drawing/2014/chart" uri="{C3380CC4-5D6E-409C-BE32-E72D297353CC}">
                <c16:uniqueId val="{0000000A-5306-42F3-B98C-7B4DAD6ED766}"/>
              </c:ext>
            </c:extLst>
          </c:dPt>
          <c:dPt>
            <c:idx val="11"/>
            <c:invertIfNegative val="0"/>
            <c:bubble3D val="0"/>
            <c:spPr>
              <a:solidFill>
                <a:srgbClr val="0093D3"/>
              </a:solidFill>
              <a:ln w="31750">
                <a:noFill/>
                <a:prstDash val="solid"/>
              </a:ln>
            </c:spPr>
            <c:extLst>
              <c:ext xmlns:c16="http://schemas.microsoft.com/office/drawing/2014/chart" uri="{C3380CC4-5D6E-409C-BE32-E72D297353CC}">
                <c16:uniqueId val="{0000000B-5306-42F3-B98C-7B4DAD6ED766}"/>
              </c:ext>
            </c:extLst>
          </c:dPt>
          <c:dPt>
            <c:idx val="12"/>
            <c:invertIfNegative val="0"/>
            <c:bubble3D val="0"/>
            <c:spPr>
              <a:solidFill>
                <a:srgbClr val="0093D3"/>
              </a:solidFill>
              <a:ln w="31750">
                <a:noFill/>
                <a:prstDash val="solid"/>
              </a:ln>
            </c:spPr>
            <c:extLst>
              <c:ext xmlns:c16="http://schemas.microsoft.com/office/drawing/2014/chart" uri="{C3380CC4-5D6E-409C-BE32-E72D297353CC}">
                <c16:uniqueId val="{0000000C-5306-42F3-B98C-7B4DAD6ED766}"/>
              </c:ext>
            </c:extLst>
          </c:dPt>
          <c:dPt>
            <c:idx val="13"/>
            <c:invertIfNegative val="0"/>
            <c:bubble3D val="0"/>
            <c:spPr>
              <a:solidFill>
                <a:srgbClr val="0093D3"/>
              </a:solidFill>
              <a:ln w="31750">
                <a:noFill/>
                <a:prstDash val="solid"/>
              </a:ln>
            </c:spPr>
            <c:extLst>
              <c:ext xmlns:c16="http://schemas.microsoft.com/office/drawing/2014/chart" uri="{C3380CC4-5D6E-409C-BE32-E72D297353CC}">
                <c16:uniqueId val="{0000000D-5306-42F3-B98C-7B4DAD6ED766}"/>
              </c:ext>
            </c:extLst>
          </c:dPt>
          <c:dPt>
            <c:idx val="14"/>
            <c:invertIfNegative val="0"/>
            <c:bubble3D val="0"/>
            <c:spPr>
              <a:solidFill>
                <a:srgbClr val="0093D3"/>
              </a:solidFill>
              <a:ln w="31750">
                <a:noFill/>
                <a:prstDash val="solid"/>
              </a:ln>
            </c:spPr>
            <c:extLst>
              <c:ext xmlns:c16="http://schemas.microsoft.com/office/drawing/2014/chart" uri="{C3380CC4-5D6E-409C-BE32-E72D297353CC}">
                <c16:uniqueId val="{0000000E-5306-42F3-B98C-7B4DAD6ED766}"/>
              </c:ext>
            </c:extLst>
          </c:dPt>
          <c:dPt>
            <c:idx val="15"/>
            <c:invertIfNegative val="0"/>
            <c:bubble3D val="0"/>
            <c:spPr>
              <a:solidFill>
                <a:srgbClr val="0093D3"/>
              </a:solidFill>
              <a:ln w="31750">
                <a:noFill/>
                <a:prstDash val="solid"/>
              </a:ln>
            </c:spPr>
            <c:extLst>
              <c:ext xmlns:c16="http://schemas.microsoft.com/office/drawing/2014/chart" uri="{C3380CC4-5D6E-409C-BE32-E72D297353CC}">
                <c16:uniqueId val="{0000000F-5306-42F3-B98C-7B4DAD6ED766}"/>
              </c:ext>
            </c:extLst>
          </c:dPt>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1.7'!$P$4:$P$20</c:f>
              <c:numCache>
                <c:formatCode>0.0</c:formatCode>
                <c:ptCount val="17"/>
                <c:pt idx="0">
                  <c:v>660.60224197912635</c:v>
                </c:pt>
                <c:pt idx="1">
                  <c:v>670.5721159934152</c:v>
                </c:pt>
                <c:pt idx="2">
                  <c:v>685.14451728247923</c:v>
                </c:pt>
                <c:pt idx="3">
                  <c:v>701.33700305810396</c:v>
                </c:pt>
                <c:pt idx="4">
                  <c:v>717.69636420813276</c:v>
                </c:pt>
                <c:pt idx="5">
                  <c:v>723.93824977297697</c:v>
                </c:pt>
                <c:pt idx="6">
                  <c:v>731.19678962072066</c:v>
                </c:pt>
                <c:pt idx="7">
                  <c:v>729.7028029484951</c:v>
                </c:pt>
                <c:pt idx="8">
                  <c:v>720.40208246176724</c:v>
                </c:pt>
                <c:pt idx="9">
                  <c:v>717.61348748477258</c:v>
                </c:pt>
                <c:pt idx="10">
                  <c:v>711.05223540145982</c:v>
                </c:pt>
                <c:pt idx="11">
                  <c:v>718.0971393570926</c:v>
                </c:pt>
                <c:pt idx="12">
                  <c:v>730.09747641881086</c:v>
                </c:pt>
                <c:pt idx="13">
                  <c:v>744.79810186930399</c:v>
                </c:pt>
                <c:pt idx="14">
                  <c:v>757.82187697195207</c:v>
                </c:pt>
                <c:pt idx="15">
                  <c:v>774.98082250159814</c:v>
                </c:pt>
                <c:pt idx="16">
                  <c:v>792.47022257452181</c:v>
                </c:pt>
              </c:numCache>
            </c:numRef>
          </c:val>
          <c:extLst>
            <c:ext xmlns:c16="http://schemas.microsoft.com/office/drawing/2014/chart" uri="{C3380CC4-5D6E-409C-BE32-E72D297353CC}">
              <c16:uniqueId val="{00000010-5306-42F3-B98C-7B4DAD6ED766}"/>
            </c:ext>
          </c:extLst>
        </c:ser>
        <c:dLbls>
          <c:showLegendKey val="0"/>
          <c:showVal val="0"/>
          <c:showCatName val="0"/>
          <c:showSerName val="0"/>
          <c:showPercent val="0"/>
          <c:showBubbleSize val="0"/>
        </c:dLbls>
        <c:gapWidth val="150"/>
        <c:axId val="145689600"/>
        <c:axId val="145695488"/>
      </c:barChart>
      <c:catAx>
        <c:axId val="145689600"/>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695488"/>
        <c:crosses val="autoZero"/>
        <c:auto val="1"/>
        <c:lblAlgn val="ctr"/>
        <c:lblOffset val="100"/>
        <c:tickLblSkip val="2"/>
        <c:tickMarkSkip val="1"/>
        <c:noMultiLvlLbl val="0"/>
      </c:catAx>
      <c:valAx>
        <c:axId val="145695488"/>
        <c:scaling>
          <c:orientation val="minMax"/>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689600"/>
        <c:crosses val="autoZero"/>
        <c:crossBetween val="between"/>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47499999999992E-2"/>
          <c:y val="9.9026144459215565E-2"/>
          <c:w val="0.85490444444445313"/>
          <c:h val="0.73685462962963733"/>
        </c:manualLayout>
      </c:layout>
      <c:areaChart>
        <c:grouping val="stacked"/>
        <c:varyColors val="0"/>
        <c:ser>
          <c:idx val="0"/>
          <c:order val="0"/>
          <c:tx>
            <c:strRef>
              <c:f>'1.4 to 1.7'!$R$2</c:f>
              <c:strCache>
                <c:ptCount val="1"/>
                <c:pt idx="0">
                  <c:v>Light passenger travel</c:v>
                </c:pt>
              </c:strCache>
            </c:strRef>
          </c:tx>
          <c:spPr>
            <a:solidFill>
              <a:srgbClr val="0093D3"/>
            </a:solidFill>
            <a:ln w="25400">
              <a:noFill/>
              <a:prstDash val="solid"/>
            </a:ln>
          </c:spP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1.7'!$R$4:$R$20</c:f>
              <c:numCache>
                <c:formatCode>0.00</c:formatCode>
                <c:ptCount val="17"/>
                <c:pt idx="0">
                  <c:v>28.824427305</c:v>
                </c:pt>
                <c:pt idx="1">
                  <c:v>29.818089237999999</c:v>
                </c:pt>
                <c:pt idx="2">
                  <c:v>30.766920201000001</c:v>
                </c:pt>
                <c:pt idx="3">
                  <c:v>31.561843076999999</c:v>
                </c:pt>
                <c:pt idx="4">
                  <c:v>31.743399404000002</c:v>
                </c:pt>
                <c:pt idx="5">
                  <c:v>31.552995391</c:v>
                </c:pt>
                <c:pt idx="6">
                  <c:v>31.914874016999999</c:v>
                </c:pt>
                <c:pt idx="7">
                  <c:v>31.222261571000001</c:v>
                </c:pt>
                <c:pt idx="8">
                  <c:v>31.310735649000002</c:v>
                </c:pt>
                <c:pt idx="9">
                  <c:v>31.244872828999998</c:v>
                </c:pt>
                <c:pt idx="10">
                  <c:v>30.765126672000001</c:v>
                </c:pt>
                <c:pt idx="11">
                  <c:v>30.737051770000001</c:v>
                </c:pt>
                <c:pt idx="12">
                  <c:v>31.029757871000001</c:v>
                </c:pt>
                <c:pt idx="13">
                  <c:v>31.598907574999998</c:v>
                </c:pt>
                <c:pt idx="14">
                  <c:v>32.649482583000001</c:v>
                </c:pt>
                <c:pt idx="15">
                  <c:v>34.059973186000001</c:v>
                </c:pt>
                <c:pt idx="16">
                  <c:v>35.577950745000003</c:v>
                </c:pt>
              </c:numCache>
            </c:numRef>
          </c:val>
          <c:extLst>
            <c:ext xmlns:c16="http://schemas.microsoft.com/office/drawing/2014/chart" uri="{C3380CC4-5D6E-409C-BE32-E72D297353CC}">
              <c16:uniqueId val="{00000000-3DBF-4A64-8BAB-E2A316141830}"/>
            </c:ext>
          </c:extLst>
        </c:ser>
        <c:ser>
          <c:idx val="1"/>
          <c:order val="1"/>
          <c:tx>
            <c:strRef>
              <c:f>'1.4 to 1.7'!$S$2</c:f>
              <c:strCache>
                <c:ptCount val="1"/>
                <c:pt idx="0">
                  <c:v>Light commercial travel</c:v>
                </c:pt>
              </c:strCache>
            </c:strRef>
          </c:tx>
          <c:spPr>
            <a:solidFill>
              <a:schemeClr val="accent5"/>
            </a:solidFill>
            <a:ln w="25400">
              <a:noFill/>
              <a:prstDash val="solid"/>
            </a:ln>
          </c:spP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1.7'!$S$4:$S$20</c:f>
              <c:numCache>
                <c:formatCode>0.00</c:formatCode>
                <c:ptCount val="17"/>
                <c:pt idx="0">
                  <c:v>5.1919628981999999</c:v>
                </c:pt>
                <c:pt idx="1">
                  <c:v>5.2902078845</c:v>
                </c:pt>
                <c:pt idx="2">
                  <c:v>5.4029554394000003</c:v>
                </c:pt>
                <c:pt idx="3">
                  <c:v>5.5664195038999997</c:v>
                </c:pt>
                <c:pt idx="4">
                  <c:v>5.6662097747000004</c:v>
                </c:pt>
                <c:pt idx="5">
                  <c:v>5.7594061190000003</c:v>
                </c:pt>
                <c:pt idx="6">
                  <c:v>5.9361393326999998</c:v>
                </c:pt>
                <c:pt idx="7">
                  <c:v>6.0252219327000001</c:v>
                </c:pt>
                <c:pt idx="8">
                  <c:v>6.0189304465999998</c:v>
                </c:pt>
                <c:pt idx="9">
                  <c:v>6.0553476944</c:v>
                </c:pt>
                <c:pt idx="10">
                  <c:v>6.0809300581999999</c:v>
                </c:pt>
                <c:pt idx="11">
                  <c:v>6.1878240885000002</c:v>
                </c:pt>
                <c:pt idx="12">
                  <c:v>6.4488389006000002</c:v>
                </c:pt>
                <c:pt idx="13">
                  <c:v>6.8130716983999999</c:v>
                </c:pt>
                <c:pt idx="14">
                  <c:v>7.2588673661999996</c:v>
                </c:pt>
                <c:pt idx="15">
                  <c:v>7.8169035171000001</c:v>
                </c:pt>
                <c:pt idx="16">
                  <c:v>8.8374494493999993</c:v>
                </c:pt>
              </c:numCache>
            </c:numRef>
          </c:val>
          <c:extLst>
            <c:ext xmlns:c16="http://schemas.microsoft.com/office/drawing/2014/chart" uri="{C3380CC4-5D6E-409C-BE32-E72D297353CC}">
              <c16:uniqueId val="{00000001-3DBF-4A64-8BAB-E2A316141830}"/>
            </c:ext>
          </c:extLst>
        </c:ser>
        <c:ser>
          <c:idx val="2"/>
          <c:order val="2"/>
          <c:tx>
            <c:strRef>
              <c:f>'1.4 to 1.7'!$D$2</c:f>
              <c:strCache>
                <c:ptCount val="1"/>
                <c:pt idx="0">
                  <c:v>Other travel</c:v>
                </c:pt>
              </c:strCache>
            </c:strRef>
          </c:tx>
          <c:spPr>
            <a:solidFill>
              <a:schemeClr val="bg1">
                <a:lumMod val="90000"/>
              </a:schemeClr>
            </a:solidFill>
            <a:ln w="25400">
              <a:noFill/>
            </a:ln>
          </c:spP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1.7'!$D$4:$D$20</c:f>
              <c:numCache>
                <c:formatCode>0.00</c:formatCode>
                <c:ptCount val="17"/>
                <c:pt idx="0">
                  <c:v>2.5956298933999999</c:v>
                </c:pt>
                <c:pt idx="1">
                  <c:v>2.7019461963000002</c:v>
                </c:pt>
                <c:pt idx="2">
                  <c:v>2.8023466006</c:v>
                </c:pt>
                <c:pt idx="3">
                  <c:v>2.9816341819000001</c:v>
                </c:pt>
                <c:pt idx="4">
                  <c:v>3.1074881961999998</c:v>
                </c:pt>
                <c:pt idx="5">
                  <c:v>3.2012536248000001</c:v>
                </c:pt>
                <c:pt idx="6">
                  <c:v>3.3024604222999998</c:v>
                </c:pt>
                <c:pt idx="7">
                  <c:v>3.342099567</c:v>
                </c:pt>
                <c:pt idx="8">
                  <c:v>3.2271873636000001</c:v>
                </c:pt>
                <c:pt idx="9">
                  <c:v>3.2324827712999999</c:v>
                </c:pt>
                <c:pt idx="10">
                  <c:v>3.2290890270000001</c:v>
                </c:pt>
                <c:pt idx="11">
                  <c:v>3.2269809442000001</c:v>
                </c:pt>
                <c:pt idx="12">
                  <c:v>3.3006220633000001</c:v>
                </c:pt>
                <c:pt idx="13">
                  <c:v>3.4141130942000002</c:v>
                </c:pt>
                <c:pt idx="14">
                  <c:v>3.4971106136999999</c:v>
                </c:pt>
                <c:pt idx="15">
                  <c:v>3.6086462112</c:v>
                </c:pt>
                <c:pt idx="16">
                  <c:v>3.7915437840999999</c:v>
                </c:pt>
              </c:numCache>
            </c:numRef>
          </c:val>
          <c:extLst>
            <c:ext xmlns:c16="http://schemas.microsoft.com/office/drawing/2014/chart" uri="{C3380CC4-5D6E-409C-BE32-E72D297353CC}">
              <c16:uniqueId val="{00000002-3DBF-4A64-8BAB-E2A316141830}"/>
            </c:ext>
          </c:extLst>
        </c:ser>
        <c:dLbls>
          <c:showLegendKey val="0"/>
          <c:showVal val="0"/>
          <c:showCatName val="0"/>
          <c:showSerName val="0"/>
          <c:showPercent val="0"/>
          <c:showBubbleSize val="0"/>
        </c:dLbls>
        <c:axId val="145739136"/>
        <c:axId val="145831424"/>
      </c:areaChart>
      <c:catAx>
        <c:axId val="145739136"/>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Period</a:t>
                </a:r>
              </a:p>
            </c:rich>
          </c:tx>
          <c:layout>
            <c:manualLayout>
              <c:xMode val="edge"/>
              <c:yMode val="edge"/>
              <c:x val="0.46973807858138117"/>
              <c:y val="0.9077308518253400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831424"/>
        <c:crosses val="autoZero"/>
        <c:auto val="1"/>
        <c:lblAlgn val="ctr"/>
        <c:lblOffset val="100"/>
        <c:tickLblSkip val="2"/>
        <c:tickMarkSkip val="1"/>
        <c:noMultiLvlLbl val="0"/>
      </c:catAx>
      <c:valAx>
        <c:axId val="145831424"/>
        <c:scaling>
          <c:orientation val="minMax"/>
          <c:max val="50"/>
          <c:min val="2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Billion Vehicle km</a:t>
                </a:r>
              </a:p>
            </c:rich>
          </c:tx>
          <c:layout>
            <c:manualLayout>
              <c:xMode val="edge"/>
              <c:yMode val="edge"/>
              <c:x val="2.1280555555555692E-3"/>
              <c:y val="0.2737666666666668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739136"/>
        <c:crosses val="autoZero"/>
        <c:crossBetween val="midCat"/>
        <c:majorUnit val="5"/>
      </c:valAx>
      <c:spPr>
        <a:noFill/>
        <a:ln w="25400">
          <a:noFill/>
        </a:ln>
      </c:spPr>
    </c:plotArea>
    <c:legend>
      <c:legendPos val="b"/>
      <c:layout>
        <c:manualLayout>
          <c:xMode val="edge"/>
          <c:yMode val="edge"/>
          <c:x val="8.2957222222222265E-2"/>
          <c:y val="0.9185930555555557"/>
          <c:w val="0.80840375869046899"/>
          <c:h val="7.6343394575678042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chemeClr val="bg1"/>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1.2 : Fleet  increase since 2000</a:t>
            </a:r>
          </a:p>
        </c:rich>
      </c:tx>
      <c:layout>
        <c:manualLayout>
          <c:xMode val="edge"/>
          <c:yMode val="edge"/>
          <c:x val="0.1618141666666667"/>
          <c:y val="1.4699537037037061E-2"/>
        </c:manualLayout>
      </c:layout>
      <c:overlay val="0"/>
      <c:spPr>
        <a:noFill/>
        <a:ln w="25400">
          <a:noFill/>
        </a:ln>
      </c:spPr>
    </c:title>
    <c:autoTitleDeleted val="0"/>
    <c:plotArea>
      <c:layout>
        <c:manualLayout>
          <c:layoutTarget val="inner"/>
          <c:xMode val="edge"/>
          <c:yMode val="edge"/>
          <c:x val="0.13629951919793246"/>
          <c:y val="0.13012527233115467"/>
          <c:w val="0.81113662250580665"/>
          <c:h val="0.66137407407409043"/>
        </c:manualLayout>
      </c:layout>
      <c:lineChart>
        <c:grouping val="standard"/>
        <c:varyColors val="0"/>
        <c:ser>
          <c:idx val="1"/>
          <c:order val="0"/>
          <c:tx>
            <c:strRef>
              <c:f>'1.1, 1.2'!$J$2</c:f>
              <c:strCache>
                <c:ptCount val="1"/>
                <c:pt idx="0">
                  <c:v> Light passenger</c:v>
                </c:pt>
              </c:strCache>
            </c:strRef>
          </c:tx>
          <c:spPr>
            <a:ln w="25400">
              <a:solidFill>
                <a:srgbClr val="0093D3"/>
              </a:solidFill>
              <a:prstDash val="solid"/>
            </a:ln>
          </c:spPr>
          <c:marker>
            <c:symbol val="none"/>
          </c:marker>
          <c:cat>
            <c:numRef>
              <c:f>'1.1, 1.2'!$A$3:$A$20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'1.1, 1.2'!$J$3:$J$20</c:f>
              <c:numCache>
                <c:formatCode>0%</c:formatCode>
                <c:ptCount val="18"/>
                <c:pt idx="1">
                  <c:v>3.0716717193045806E-2</c:v>
                </c:pt>
                <c:pt idx="2">
                  <c:v>6.7354123413494227E-2</c:v>
                </c:pt>
                <c:pt idx="3">
                  <c:v>0.11521038793177696</c:v>
                </c:pt>
                <c:pt idx="4">
                  <c:v>0.1597980745189207</c:v>
                </c:pt>
                <c:pt idx="5">
                  <c:v>0.20064924573606557</c:v>
                </c:pt>
                <c:pt idx="6">
                  <c:v>0.22535448007028847</c:v>
                </c:pt>
                <c:pt idx="7">
                  <c:v>0.24758220683021048</c:v>
                </c:pt>
                <c:pt idx="8">
                  <c:v>0.25390564798160664</c:v>
                </c:pt>
                <c:pt idx="9">
                  <c:v>0.25010441290613361</c:v>
                </c:pt>
                <c:pt idx="10">
                  <c:v>0.25965778640914117</c:v>
                </c:pt>
                <c:pt idx="11">
                  <c:v>0.25639246774374524</c:v>
                </c:pt>
                <c:pt idx="12">
                  <c:v>0.27417083115466934</c:v>
                </c:pt>
                <c:pt idx="13">
                  <c:v>0.30127255702900224</c:v>
                </c:pt>
                <c:pt idx="14">
                  <c:v>0.34288965569582297</c:v>
                </c:pt>
                <c:pt idx="15">
                  <c:v>0.38728178633836863</c:v>
                </c:pt>
                <c:pt idx="16">
                  <c:v>0.4417925402856886</c:v>
                </c:pt>
                <c:pt idx="17">
                  <c:v>0.49849119276554754</c:v>
                </c:pt>
              </c:numCache>
            </c:numRef>
          </c:val>
          <c:smooth val="0"/>
          <c:extLst>
            <c:ext xmlns:c16="http://schemas.microsoft.com/office/drawing/2014/chart" uri="{C3380CC4-5D6E-409C-BE32-E72D297353CC}">
              <c16:uniqueId val="{00000000-F898-4B25-85AD-816E332FF17D}"/>
            </c:ext>
          </c:extLst>
        </c:ser>
        <c:ser>
          <c:idx val="2"/>
          <c:order val="1"/>
          <c:tx>
            <c:strRef>
              <c:f>'1.1, 1.2'!$K$2</c:f>
              <c:strCache>
                <c:ptCount val="1"/>
                <c:pt idx="0">
                  <c:v>Light commercial</c:v>
                </c:pt>
              </c:strCache>
            </c:strRef>
          </c:tx>
          <c:spPr>
            <a:ln w="25400">
              <a:solidFill>
                <a:srgbClr val="222222"/>
              </a:solidFill>
              <a:prstDash val="solid"/>
            </a:ln>
          </c:spPr>
          <c:marker>
            <c:symbol val="none"/>
          </c:marker>
          <c:cat>
            <c:numRef>
              <c:f>'1.1, 1.2'!$A$3:$A$20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'1.1, 1.2'!$K$3:$K$20</c:f>
              <c:numCache>
                <c:formatCode>0%</c:formatCode>
                <c:ptCount val="18"/>
                <c:pt idx="1">
                  <c:v>7.39330541522909E-3</c:v>
                </c:pt>
                <c:pt idx="2">
                  <c:v>2.3522058950594227E-2</c:v>
                </c:pt>
                <c:pt idx="3">
                  <c:v>4.8515866661290374E-2</c:v>
                </c:pt>
                <c:pt idx="4">
                  <c:v>8.2325766259799593E-2</c:v>
                </c:pt>
                <c:pt idx="5">
                  <c:v>0.11813447924287024</c:v>
                </c:pt>
                <c:pt idx="6">
                  <c:v>0.14534311043011927</c:v>
                </c:pt>
                <c:pt idx="7">
                  <c:v>0.17788287068771846</c:v>
                </c:pt>
                <c:pt idx="8">
                  <c:v>0.19625236891067543</c:v>
                </c:pt>
                <c:pt idx="9">
                  <c:v>0.19446092521442604</c:v>
                </c:pt>
                <c:pt idx="10">
                  <c:v>0.20022407446875912</c:v>
                </c:pt>
                <c:pt idx="11">
                  <c:v>0.20640196309971603</c:v>
                </c:pt>
                <c:pt idx="12">
                  <c:v>0.23522634977506152</c:v>
                </c:pt>
                <c:pt idx="13">
                  <c:v>0.29143217571124924</c:v>
                </c:pt>
                <c:pt idx="14">
                  <c:v>0.36708755033035145</c:v>
                </c:pt>
                <c:pt idx="15">
                  <c:v>0.44935571389895346</c:v>
                </c:pt>
                <c:pt idx="16">
                  <c:v>0.55646503804657743</c:v>
                </c:pt>
                <c:pt idx="17">
                  <c:v>0.67243365610041295</c:v>
                </c:pt>
              </c:numCache>
            </c:numRef>
          </c:val>
          <c:smooth val="0"/>
          <c:extLst>
            <c:ext xmlns:c16="http://schemas.microsoft.com/office/drawing/2014/chart" uri="{C3380CC4-5D6E-409C-BE32-E72D297353CC}">
              <c16:uniqueId val="{00000001-F898-4B25-85AD-816E332FF17D}"/>
            </c:ext>
          </c:extLst>
        </c:ser>
        <c:ser>
          <c:idx val="3"/>
          <c:order val="2"/>
          <c:tx>
            <c:strRef>
              <c:f>'1.1, 1.2'!$L$2</c:f>
              <c:strCache>
                <c:ptCount val="1"/>
                <c:pt idx="0">
                  <c:v>MCycle</c:v>
                </c:pt>
              </c:strCache>
            </c:strRef>
          </c:tx>
          <c:spPr>
            <a:ln w="25400">
              <a:solidFill>
                <a:srgbClr val="6BB5D9"/>
              </a:solidFill>
              <a:prstDash val="solid"/>
            </a:ln>
          </c:spPr>
          <c:marker>
            <c:symbol val="none"/>
          </c:marker>
          <c:cat>
            <c:numRef>
              <c:f>'1.1, 1.2'!$A$3:$A$20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'1.1, 1.2'!$L$3:$L$20</c:f>
              <c:numCache>
                <c:formatCode>0%</c:formatCode>
                <c:ptCount val="18"/>
                <c:pt idx="1">
                  <c:v>6.7612644975880709E-3</c:v>
                </c:pt>
                <c:pt idx="2">
                  <c:v>2.6057169249717793E-2</c:v>
                </c:pt>
                <c:pt idx="3">
                  <c:v>6.2070204249204508E-2</c:v>
                </c:pt>
                <c:pt idx="4">
                  <c:v>0.12432002463306979</c:v>
                </c:pt>
                <c:pt idx="5">
                  <c:v>0.23872267268808378</c:v>
                </c:pt>
                <c:pt idx="6">
                  <c:v>0.37494868110438273</c:v>
                </c:pt>
                <c:pt idx="7">
                  <c:v>0.52522323719593556</c:v>
                </c:pt>
                <c:pt idx="8">
                  <c:v>0.70283793492764035</c:v>
                </c:pt>
                <c:pt idx="9">
                  <c:v>0.76474135276608846</c:v>
                </c:pt>
                <c:pt idx="10">
                  <c:v>0.78744996407677315</c:v>
                </c:pt>
                <c:pt idx="11">
                  <c:v>0.79377501796161343</c:v>
                </c:pt>
                <c:pt idx="12">
                  <c:v>0.82926203428102219</c:v>
                </c:pt>
                <c:pt idx="13">
                  <c:v>0.88086318382428419</c:v>
                </c:pt>
                <c:pt idx="14">
                  <c:v>0.94769321564199949</c:v>
                </c:pt>
                <c:pt idx="15">
                  <c:v>1.0225289951760237</c:v>
                </c:pt>
                <c:pt idx="16">
                  <c:v>1.0977753258749874</c:v>
                </c:pt>
                <c:pt idx="17">
                  <c:v>1.1880709227137434</c:v>
                </c:pt>
              </c:numCache>
            </c:numRef>
          </c:val>
          <c:smooth val="0"/>
          <c:extLst>
            <c:ext xmlns:c16="http://schemas.microsoft.com/office/drawing/2014/chart" uri="{C3380CC4-5D6E-409C-BE32-E72D297353CC}">
              <c16:uniqueId val="{00000002-F898-4B25-85AD-816E332FF17D}"/>
            </c:ext>
          </c:extLst>
        </c:ser>
        <c:ser>
          <c:idx val="4"/>
          <c:order val="3"/>
          <c:tx>
            <c:strRef>
              <c:f>'1.1, 1.2'!$M$2</c:f>
              <c:strCache>
                <c:ptCount val="1"/>
                <c:pt idx="0">
                  <c:v>Trucks</c:v>
                </c:pt>
              </c:strCache>
            </c:strRef>
          </c:tx>
          <c:spPr>
            <a:ln w="25400">
              <a:solidFill>
                <a:srgbClr val="C0C0C0"/>
              </a:solidFill>
              <a:prstDash val="solid"/>
            </a:ln>
          </c:spPr>
          <c:marker>
            <c:symbol val="none"/>
          </c:marker>
          <c:cat>
            <c:numRef>
              <c:f>'1.1, 1.2'!$A$3:$A$20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'1.1, 1.2'!$M$3:$M$20</c:f>
              <c:numCache>
                <c:formatCode>0%</c:formatCode>
                <c:ptCount val="18"/>
                <c:pt idx="1">
                  <c:v>2.2903478943238298E-2</c:v>
                </c:pt>
                <c:pt idx="2">
                  <c:v>6.2328014648182162E-2</c:v>
                </c:pt>
                <c:pt idx="3">
                  <c:v>0.1160345278577033</c:v>
                </c:pt>
                <c:pt idx="4">
                  <c:v>0.18777923097044202</c:v>
                </c:pt>
                <c:pt idx="5">
                  <c:v>0.25094428459325147</c:v>
                </c:pt>
                <c:pt idx="6">
                  <c:v>0.29777661522364629</c:v>
                </c:pt>
                <c:pt idx="7">
                  <c:v>0.34368820298195124</c:v>
                </c:pt>
                <c:pt idx="8">
                  <c:v>0.36832853779754116</c:v>
                </c:pt>
                <c:pt idx="9">
                  <c:v>0.35900601621763006</c:v>
                </c:pt>
                <c:pt idx="10">
                  <c:v>0.34442061208475017</c:v>
                </c:pt>
                <c:pt idx="11">
                  <c:v>0.33131048914465078</c:v>
                </c:pt>
                <c:pt idx="12">
                  <c:v>0.33111169238817673</c:v>
                </c:pt>
                <c:pt idx="13">
                  <c:v>0.35148312843316765</c:v>
                </c:pt>
                <c:pt idx="14">
                  <c:v>0.3882082134449385</c:v>
                </c:pt>
                <c:pt idx="15">
                  <c:v>0.4243473711744703</c:v>
                </c:pt>
                <c:pt idx="16">
                  <c:v>0.46084227046821868</c:v>
                </c:pt>
                <c:pt idx="17">
                  <c:v>0.50821867643212126</c:v>
                </c:pt>
              </c:numCache>
            </c:numRef>
          </c:val>
          <c:smooth val="0"/>
          <c:extLst>
            <c:ext xmlns:c16="http://schemas.microsoft.com/office/drawing/2014/chart" uri="{C3380CC4-5D6E-409C-BE32-E72D297353CC}">
              <c16:uniqueId val="{00000003-F898-4B25-85AD-816E332FF17D}"/>
            </c:ext>
          </c:extLst>
        </c:ser>
        <c:ser>
          <c:idx val="5"/>
          <c:order val="4"/>
          <c:tx>
            <c:strRef>
              <c:f>'1.1, 1.2'!$N$2</c:f>
              <c:strCache>
                <c:ptCount val="1"/>
                <c:pt idx="0">
                  <c:v>Bus</c:v>
                </c:pt>
              </c:strCache>
            </c:strRef>
          </c:tx>
          <c:spPr>
            <a:ln w="25400">
              <a:solidFill>
                <a:srgbClr val="8A8A8A"/>
              </a:solidFill>
              <a:prstDash val="solid"/>
            </a:ln>
          </c:spPr>
          <c:marker>
            <c:symbol val="none"/>
          </c:marker>
          <c:cat>
            <c:numRef>
              <c:f>'1.1, 1.2'!$A$3:$A$20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'1.1, 1.2'!$N$3:$N$20</c:f>
              <c:numCache>
                <c:formatCode>0%</c:formatCode>
                <c:ptCount val="18"/>
                <c:pt idx="1">
                  <c:v>6.9396551724137945E-2</c:v>
                </c:pt>
                <c:pt idx="2">
                  <c:v>0.16745689655172424</c:v>
                </c:pt>
                <c:pt idx="3">
                  <c:v>0.25883620689655173</c:v>
                </c:pt>
                <c:pt idx="4">
                  <c:v>0.36142241379310347</c:v>
                </c:pt>
                <c:pt idx="5">
                  <c:v>0.44331896551724137</c:v>
                </c:pt>
                <c:pt idx="6">
                  <c:v>0.50926724137931045</c:v>
                </c:pt>
                <c:pt idx="7">
                  <c:v>0.61874999999999991</c:v>
                </c:pt>
                <c:pt idx="8">
                  <c:v>0.72758620689655173</c:v>
                </c:pt>
                <c:pt idx="9">
                  <c:v>0.80991379310344835</c:v>
                </c:pt>
                <c:pt idx="10">
                  <c:v>0.84267241379310343</c:v>
                </c:pt>
                <c:pt idx="11">
                  <c:v>0.86702586206896548</c:v>
                </c:pt>
                <c:pt idx="12">
                  <c:v>0.89590517241379319</c:v>
                </c:pt>
                <c:pt idx="13">
                  <c:v>0.95258620689655182</c:v>
                </c:pt>
                <c:pt idx="14">
                  <c:v>1.0019396551724138</c:v>
                </c:pt>
                <c:pt idx="15">
                  <c:v>1.0530172413793104</c:v>
                </c:pt>
                <c:pt idx="16">
                  <c:v>1.1883620689655174</c:v>
                </c:pt>
                <c:pt idx="17">
                  <c:v>1.3084051724137931</c:v>
                </c:pt>
              </c:numCache>
            </c:numRef>
          </c:val>
          <c:smooth val="0"/>
          <c:extLst>
            <c:ext xmlns:c16="http://schemas.microsoft.com/office/drawing/2014/chart" uri="{C3380CC4-5D6E-409C-BE32-E72D297353CC}">
              <c16:uniqueId val="{00000004-F898-4B25-85AD-816E332FF17D}"/>
            </c:ext>
          </c:extLst>
        </c:ser>
        <c:dLbls>
          <c:showLegendKey val="0"/>
          <c:showVal val="0"/>
          <c:showCatName val="0"/>
          <c:showSerName val="0"/>
          <c:showPercent val="0"/>
          <c:showBubbleSize val="0"/>
        </c:dLbls>
        <c:smooth val="0"/>
        <c:axId val="134984832"/>
        <c:axId val="134986368"/>
      </c:lineChart>
      <c:catAx>
        <c:axId val="13498483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4986368"/>
        <c:crosses val="autoZero"/>
        <c:auto val="1"/>
        <c:lblAlgn val="ctr"/>
        <c:lblOffset val="100"/>
        <c:tickLblSkip val="2"/>
        <c:tickMarkSkip val="1"/>
        <c:noMultiLvlLbl val="0"/>
      </c:catAx>
      <c:valAx>
        <c:axId val="134986368"/>
        <c:scaling>
          <c:orientation val="minMax"/>
          <c:max val="1.4"/>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Percentage change</a:t>
                </a:r>
              </a:p>
            </c:rich>
          </c:tx>
          <c:layout>
            <c:manualLayout>
              <c:xMode val="edge"/>
              <c:yMode val="edge"/>
              <c:x val="1.1128888888889113E-2"/>
              <c:y val="0.2824523148148206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34984832"/>
        <c:crosses val="autoZero"/>
        <c:crossBetween val="midCat"/>
        <c:majorUnit val="0.2"/>
      </c:valAx>
      <c:spPr>
        <a:solidFill>
          <a:srgbClr val="FFFFFF"/>
        </a:solidFill>
        <a:ln w="25400">
          <a:noFill/>
        </a:ln>
      </c:spPr>
    </c:plotArea>
    <c:legend>
      <c:legendPos val="r"/>
      <c:layout>
        <c:manualLayout>
          <c:xMode val="edge"/>
          <c:yMode val="edge"/>
          <c:x val="3.7553611111111211E-2"/>
          <c:y val="0.87765925925926902"/>
          <c:w val="0.93244388888888885"/>
          <c:h val="0.1148800925925911"/>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Light travel per capita</a:t>
            </a:r>
          </a:p>
        </c:rich>
      </c:tx>
      <c:layout>
        <c:manualLayout>
          <c:xMode val="edge"/>
          <c:yMode val="edge"/>
          <c:x val="0.35375361111111109"/>
          <c:y val="1.4780092592592593E-2"/>
        </c:manualLayout>
      </c:layout>
      <c:overlay val="0"/>
      <c:spPr>
        <a:noFill/>
        <a:ln w="25400">
          <a:noFill/>
        </a:ln>
      </c:spPr>
    </c:title>
    <c:autoTitleDeleted val="0"/>
    <c:plotArea>
      <c:layout>
        <c:manualLayout>
          <c:layoutTarget val="inner"/>
          <c:xMode val="edge"/>
          <c:yMode val="edge"/>
          <c:x val="0.14446166666666671"/>
          <c:y val="0.10062076283017816"/>
          <c:w val="0.80297444444444765"/>
          <c:h val="0.60301334673591256"/>
        </c:manualLayout>
      </c:layout>
      <c:lineChart>
        <c:grouping val="standard"/>
        <c:varyColors val="0"/>
        <c:ser>
          <c:idx val="2"/>
          <c:order val="0"/>
          <c:tx>
            <c:strRef>
              <c:f>'1.4 to 1.7'!$I$2</c:f>
              <c:strCache>
                <c:ptCount val="1"/>
                <c:pt idx="0">
                  <c:v>Light travel per capita</c:v>
                </c:pt>
              </c:strCache>
            </c:strRef>
          </c:tx>
          <c:spPr>
            <a:ln>
              <a:solidFill>
                <a:schemeClr val="bg1">
                  <a:lumMod val="75000"/>
                </a:schemeClr>
              </a:solidFill>
            </a:ln>
          </c:spPr>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1.7'!$I$4:$I$20</c:f>
              <c:numCache>
                <c:formatCode>0.0</c:formatCode>
                <c:ptCount val="17"/>
                <c:pt idx="0">
                  <c:v>8765.9812403040851</c:v>
                </c:pt>
                <c:pt idx="1">
                  <c:v>8891.5530259592251</c:v>
                </c:pt>
                <c:pt idx="2">
                  <c:v>8981.3954213845846</c:v>
                </c:pt>
                <c:pt idx="3">
                  <c:v>9083.3669920489301</c:v>
                </c:pt>
                <c:pt idx="4">
                  <c:v>9049.4712445874356</c:v>
                </c:pt>
                <c:pt idx="5">
                  <c:v>8916.5993189313176</c:v>
                </c:pt>
                <c:pt idx="6">
                  <c:v>8961.3649675647521</c:v>
                </c:pt>
                <c:pt idx="7">
                  <c:v>8743.9512427813515</c:v>
                </c:pt>
                <c:pt idx="8">
                  <c:v>8676.0716996699666</c:v>
                </c:pt>
                <c:pt idx="9">
                  <c:v>8573.3837136552738</c:v>
                </c:pt>
                <c:pt idx="10">
                  <c:v>8404.6662251368616</c:v>
                </c:pt>
                <c:pt idx="11">
                  <c:v>8376.5966876885723</c:v>
                </c:pt>
                <c:pt idx="12">
                  <c:v>8437.1348623398844</c:v>
                </c:pt>
                <c:pt idx="13">
                  <c:v>8517.6351584362583</c:v>
                </c:pt>
                <c:pt idx="14">
                  <c:v>8683.8457579911665</c:v>
                </c:pt>
                <c:pt idx="15">
                  <c:v>8923.2637338589393</c:v>
                </c:pt>
                <c:pt idx="16">
                  <c:v>9264.9826227080248</c:v>
                </c:pt>
              </c:numCache>
            </c:numRef>
          </c:val>
          <c:smooth val="0"/>
          <c:extLst>
            <c:ext xmlns:c16="http://schemas.microsoft.com/office/drawing/2014/chart" uri="{C3380CC4-5D6E-409C-BE32-E72D297353CC}">
              <c16:uniqueId val="{00000000-8360-4E70-A049-79242ADAC9D3}"/>
            </c:ext>
          </c:extLst>
        </c:ser>
        <c:ser>
          <c:idx val="1"/>
          <c:order val="1"/>
          <c:tx>
            <c:strRef>
              <c:f>'1.4 to 1.7'!$Z$2</c:f>
              <c:strCache>
                <c:ptCount val="1"/>
                <c:pt idx="0">
                  <c:v>Light passenger travel per capita</c:v>
                </c:pt>
              </c:strCache>
            </c:strRef>
          </c:tx>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1.7'!$Z$4:$Z$20</c:f>
              <c:numCache>
                <c:formatCode>0.0</c:formatCode>
                <c:ptCount val="17"/>
                <c:pt idx="0">
                  <c:v>7428.0188906068806</c:v>
                </c:pt>
                <c:pt idx="1">
                  <c:v>7551.7511049765735</c:v>
                </c:pt>
                <c:pt idx="2">
                  <c:v>7639.7795493146605</c:v>
                </c:pt>
                <c:pt idx="3">
                  <c:v>7721.5518231192655</c:v>
                </c:pt>
                <c:pt idx="4">
                  <c:v>7678.8019555383553</c:v>
                </c:pt>
                <c:pt idx="5">
                  <c:v>7540.2655907374647</c:v>
                </c:pt>
                <c:pt idx="6">
                  <c:v>7555.962407547705</c:v>
                </c:pt>
                <c:pt idx="7">
                  <c:v>7329.513491478473</c:v>
                </c:pt>
                <c:pt idx="8">
                  <c:v>7277.1662829451961</c:v>
                </c:pt>
                <c:pt idx="9">
                  <c:v>7181.5737304341828</c:v>
                </c:pt>
                <c:pt idx="10">
                  <c:v>7017.5927627737228</c:v>
                </c:pt>
                <c:pt idx="11">
                  <c:v>6972.8571879040855</c:v>
                </c:pt>
                <c:pt idx="12">
                  <c:v>6985.3803090880438</c:v>
                </c:pt>
                <c:pt idx="13">
                  <c:v>7006.8757511586136</c:v>
                </c:pt>
                <c:pt idx="14">
                  <c:v>7104.3546321561462</c:v>
                </c:pt>
                <c:pt idx="15">
                  <c:v>7257.6120149158323</c:v>
                </c:pt>
                <c:pt idx="16">
                  <c:v>7421.5045672625638</c:v>
                </c:pt>
              </c:numCache>
            </c:numRef>
          </c:val>
          <c:smooth val="0"/>
          <c:extLst>
            <c:ext xmlns:c16="http://schemas.microsoft.com/office/drawing/2014/chart" uri="{C3380CC4-5D6E-409C-BE32-E72D297353CC}">
              <c16:uniqueId val="{00000001-8360-4E70-A049-79242ADAC9D3}"/>
            </c:ext>
          </c:extLst>
        </c:ser>
        <c:ser>
          <c:idx val="0"/>
          <c:order val="2"/>
          <c:tx>
            <c:strRef>
              <c:f>'1.4 to 1.7'!$AA$2</c:f>
              <c:strCache>
                <c:ptCount val="1"/>
                <c:pt idx="0">
                  <c:v>Light commercial travel per capita</c:v>
                </c:pt>
              </c:strCache>
            </c:strRef>
          </c:tx>
          <c:spPr>
            <a:ln w="28575">
              <a:solidFill>
                <a:schemeClr val="tx2">
                  <a:lumMod val="60000"/>
                  <a:lumOff val="40000"/>
                </a:schemeClr>
              </a:solidFill>
              <a:prstDash val="solid"/>
            </a:ln>
          </c:spPr>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1.7'!$AA$4:$AA$20</c:f>
              <c:numCache>
                <c:formatCode>0.0</c:formatCode>
                <c:ptCount val="17"/>
                <c:pt idx="0">
                  <c:v>1337.9623497487437</c:v>
                </c:pt>
                <c:pt idx="1">
                  <c:v>1339.8019208560213</c:v>
                </c:pt>
                <c:pt idx="2">
                  <c:v>1341.6158719209377</c:v>
                </c:pt>
                <c:pt idx="3">
                  <c:v>1361.8151691498472</c:v>
                </c:pt>
                <c:pt idx="4">
                  <c:v>1370.669289218414</c:v>
                </c:pt>
                <c:pt idx="5">
                  <c:v>1376.3337281938534</c:v>
                </c:pt>
                <c:pt idx="6">
                  <c:v>1405.4025599460201</c:v>
                </c:pt>
                <c:pt idx="7">
                  <c:v>1414.4377512324522</c:v>
                </c:pt>
                <c:pt idx="8">
                  <c:v>1398.9054168642215</c:v>
                </c:pt>
                <c:pt idx="9">
                  <c:v>1391.8099833130302</c:v>
                </c:pt>
                <c:pt idx="10">
                  <c:v>1387.0734621806571</c:v>
                </c:pt>
                <c:pt idx="11">
                  <c:v>1403.73949967106</c:v>
                </c:pt>
                <c:pt idx="12">
                  <c:v>1451.7545531617927</c:v>
                </c:pt>
                <c:pt idx="13">
                  <c:v>1510.7594071445994</c:v>
                </c:pt>
                <c:pt idx="14">
                  <c:v>1579.4911256609439</c:v>
                </c:pt>
                <c:pt idx="15">
                  <c:v>1665.6517189644151</c:v>
                </c:pt>
                <c:pt idx="16">
                  <c:v>1843.4780553203029</c:v>
                </c:pt>
              </c:numCache>
            </c:numRef>
          </c:val>
          <c:smooth val="0"/>
          <c:extLst>
            <c:ext xmlns:c16="http://schemas.microsoft.com/office/drawing/2014/chart" uri="{C3380CC4-5D6E-409C-BE32-E72D297353CC}">
              <c16:uniqueId val="{00000002-8360-4E70-A049-79242ADAC9D3}"/>
            </c:ext>
          </c:extLst>
        </c:ser>
        <c:dLbls>
          <c:showLegendKey val="0"/>
          <c:showVal val="0"/>
          <c:showCatName val="0"/>
          <c:showSerName val="0"/>
          <c:showPercent val="0"/>
          <c:showBubbleSize val="0"/>
        </c:dLbls>
        <c:smooth val="0"/>
        <c:axId val="145753216"/>
        <c:axId val="145754752"/>
      </c:lineChart>
      <c:catAx>
        <c:axId val="14575321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754752"/>
        <c:crosses val="autoZero"/>
        <c:auto val="1"/>
        <c:lblAlgn val="ctr"/>
        <c:lblOffset val="100"/>
        <c:tickLblSkip val="2"/>
        <c:tickMarkSkip val="1"/>
        <c:noMultiLvlLbl val="0"/>
      </c:catAx>
      <c:valAx>
        <c:axId val="145754752"/>
        <c:scaling>
          <c:orientation val="minMax"/>
          <c:max val="10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a:t>
                </a:r>
              </a:p>
            </c:rich>
          </c:tx>
          <c:layout>
            <c:manualLayout>
              <c:xMode val="edge"/>
              <c:yMode val="edge"/>
              <c:x val="3.791944444444484E-3"/>
              <c:y val="0.303326851851862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753216"/>
        <c:crosses val="autoZero"/>
        <c:crossBetween val="midCat"/>
        <c:majorUnit val="2000"/>
        <c:minorUnit val="1000"/>
      </c:valAx>
      <c:spPr>
        <a:noFill/>
        <a:ln w="25400">
          <a:noFill/>
        </a:ln>
      </c:spPr>
    </c:plotArea>
    <c:legend>
      <c:legendPos val="b"/>
      <c:layout>
        <c:manualLayout>
          <c:xMode val="edge"/>
          <c:yMode val="edge"/>
          <c:x val="6.7725000000000831E-3"/>
          <c:y val="0.81496040654492663"/>
          <c:w val="0.98645499999999131"/>
          <c:h val="0.14976176914055955"/>
        </c:manualLayout>
      </c:layout>
      <c:overlay val="0"/>
      <c:txPr>
        <a:bodyPr/>
        <a:lstStyle/>
        <a:p>
          <a:pPr>
            <a:defRPr sz="800"/>
          </a:pPr>
          <a:endParaRPr lang="en-US"/>
        </a:p>
      </c:txPr>
    </c:legend>
    <c:plotVisOnly val="1"/>
    <c:dispBlanksAs val="gap"/>
    <c:showDLblsOverMax val="0"/>
  </c:chart>
  <c:spPr>
    <a:solidFill>
      <a:schemeClr val="bg1"/>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1.6 : Light fleet travel per capita</a:t>
            </a:r>
          </a:p>
        </c:rich>
      </c:tx>
      <c:layout>
        <c:manualLayout>
          <c:xMode val="edge"/>
          <c:yMode val="edge"/>
          <c:x val="0.17383694444444661"/>
          <c:y val="1.4780092592592595E-2"/>
        </c:manualLayout>
      </c:layout>
      <c:overlay val="0"/>
      <c:spPr>
        <a:noFill/>
        <a:ln w="25400">
          <a:noFill/>
        </a:ln>
      </c:spPr>
    </c:title>
    <c:autoTitleDeleted val="0"/>
    <c:plotArea>
      <c:layout>
        <c:manualLayout>
          <c:layoutTarget val="inner"/>
          <c:xMode val="edge"/>
          <c:yMode val="edge"/>
          <c:x val="0.15504500000000301"/>
          <c:y val="0.13466334164588528"/>
          <c:w val="0.7923911111111116"/>
          <c:h val="0.76970185185186146"/>
        </c:manualLayout>
      </c:layout>
      <c:lineChart>
        <c:grouping val="standard"/>
        <c:varyColors val="0"/>
        <c:ser>
          <c:idx val="0"/>
          <c:order val="0"/>
          <c:spPr>
            <a:ln w="25400">
              <a:solidFill>
                <a:srgbClr val="00CCFF"/>
              </a:solidFill>
              <a:prstDash val="solid"/>
            </a:ln>
          </c:spPr>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1.7'!$I$4:$I$20</c:f>
              <c:numCache>
                <c:formatCode>0.0</c:formatCode>
                <c:ptCount val="17"/>
                <c:pt idx="0">
                  <c:v>8765.9812403040851</c:v>
                </c:pt>
                <c:pt idx="1">
                  <c:v>8891.5530259592251</c:v>
                </c:pt>
                <c:pt idx="2">
                  <c:v>8981.3954213845846</c:v>
                </c:pt>
                <c:pt idx="3">
                  <c:v>9083.3669920489301</c:v>
                </c:pt>
                <c:pt idx="4">
                  <c:v>9049.4712445874356</c:v>
                </c:pt>
                <c:pt idx="5">
                  <c:v>8916.5993189313176</c:v>
                </c:pt>
                <c:pt idx="6">
                  <c:v>8961.3649675647521</c:v>
                </c:pt>
                <c:pt idx="7">
                  <c:v>8743.9512427813515</c:v>
                </c:pt>
                <c:pt idx="8">
                  <c:v>8676.0716996699666</c:v>
                </c:pt>
                <c:pt idx="9">
                  <c:v>8573.3837136552738</c:v>
                </c:pt>
                <c:pt idx="10">
                  <c:v>8404.6662251368616</c:v>
                </c:pt>
                <c:pt idx="11">
                  <c:v>8376.5966876885723</c:v>
                </c:pt>
                <c:pt idx="12">
                  <c:v>8437.1348623398844</c:v>
                </c:pt>
                <c:pt idx="13">
                  <c:v>8517.6351584362583</c:v>
                </c:pt>
                <c:pt idx="14">
                  <c:v>8683.8457579911665</c:v>
                </c:pt>
                <c:pt idx="15">
                  <c:v>8923.2637338589393</c:v>
                </c:pt>
                <c:pt idx="16">
                  <c:v>9264.9826227080248</c:v>
                </c:pt>
              </c:numCache>
            </c:numRef>
          </c:val>
          <c:smooth val="0"/>
          <c:extLst>
            <c:ext xmlns:c16="http://schemas.microsoft.com/office/drawing/2014/chart" uri="{C3380CC4-5D6E-409C-BE32-E72D297353CC}">
              <c16:uniqueId val="{00000000-6823-4026-985A-26752FDEFB7D}"/>
            </c:ext>
          </c:extLst>
        </c:ser>
        <c:ser>
          <c:idx val="1"/>
          <c:order val="1"/>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1.7'!$AG$4:$AG$20</c:f>
              <c:numCache>
                <c:formatCode>General</c:formatCode>
                <c:ptCount val="17"/>
                <c:pt idx="0">
                  <c:v>7428.0188906068806</c:v>
                </c:pt>
                <c:pt idx="1">
                  <c:v>7551.7511049765735</c:v>
                </c:pt>
                <c:pt idx="2">
                  <c:v>7639.7795493146605</c:v>
                </c:pt>
                <c:pt idx="3">
                  <c:v>7721.5518231192655</c:v>
                </c:pt>
                <c:pt idx="4">
                  <c:v>7678.8019555383553</c:v>
                </c:pt>
                <c:pt idx="5">
                  <c:v>7540.2655907374647</c:v>
                </c:pt>
                <c:pt idx="6">
                  <c:v>7555.962407547705</c:v>
                </c:pt>
                <c:pt idx="7">
                  <c:v>7329.513491478473</c:v>
                </c:pt>
                <c:pt idx="8">
                  <c:v>7277.1662829451961</c:v>
                </c:pt>
                <c:pt idx="9">
                  <c:v>7181.5737304341828</c:v>
                </c:pt>
                <c:pt idx="10">
                  <c:v>7017.5927627737228</c:v>
                </c:pt>
                <c:pt idx="11">
                  <c:v>6972.8571879040855</c:v>
                </c:pt>
                <c:pt idx="12">
                  <c:v>6985.3803090880438</c:v>
                </c:pt>
                <c:pt idx="13">
                  <c:v>7006.8757511586136</c:v>
                </c:pt>
                <c:pt idx="14">
                  <c:v>7104.3546321561462</c:v>
                </c:pt>
                <c:pt idx="15">
                  <c:v>7257.6120149158323</c:v>
                </c:pt>
                <c:pt idx="16">
                  <c:v>7421.5045672625638</c:v>
                </c:pt>
              </c:numCache>
            </c:numRef>
          </c:val>
          <c:smooth val="0"/>
          <c:extLst>
            <c:ext xmlns:c16="http://schemas.microsoft.com/office/drawing/2014/chart" uri="{C3380CC4-5D6E-409C-BE32-E72D297353CC}">
              <c16:uniqueId val="{00000001-6823-4026-985A-26752FDEFB7D}"/>
            </c:ext>
          </c:extLst>
        </c:ser>
        <c:dLbls>
          <c:showLegendKey val="0"/>
          <c:showVal val="0"/>
          <c:showCatName val="0"/>
          <c:showSerName val="0"/>
          <c:showPercent val="0"/>
          <c:showBubbleSize val="0"/>
        </c:dLbls>
        <c:smooth val="0"/>
        <c:axId val="145810560"/>
        <c:axId val="145812096"/>
      </c:lineChart>
      <c:catAx>
        <c:axId val="14581056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812096"/>
        <c:crosses val="autoZero"/>
        <c:auto val="1"/>
        <c:lblAlgn val="ctr"/>
        <c:lblOffset val="100"/>
        <c:tickLblSkip val="2"/>
        <c:tickMarkSkip val="1"/>
        <c:noMultiLvlLbl val="0"/>
      </c:catAx>
      <c:valAx>
        <c:axId val="145812096"/>
        <c:scaling>
          <c:orientation val="minMax"/>
          <c:max val="10000"/>
          <c:min val="6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a:t>
                </a:r>
              </a:p>
            </c:rich>
          </c:tx>
          <c:layout>
            <c:manualLayout>
              <c:xMode val="edge"/>
              <c:yMode val="edge"/>
              <c:x val="3.7919444444444858E-3"/>
              <c:y val="0.3738824074074165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5810560"/>
        <c:crosses val="autoZero"/>
        <c:crossBetween val="midCat"/>
        <c:majorUnit val="1000"/>
        <c:minorUnit val="1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latin typeface="Arial" pitchFamily="34" charset="0"/>
                <a:cs typeface="Arial" pitchFamily="34" charset="0"/>
              </a:defRPr>
            </a:pPr>
            <a:r>
              <a:rPr lang="en-NZ" sz="900">
                <a:latin typeface="Arial" pitchFamily="34" charset="0"/>
                <a:cs typeface="Arial" pitchFamily="34" charset="0"/>
              </a:rPr>
              <a:t>Figure</a:t>
            </a:r>
            <a:r>
              <a:rPr lang="en-NZ" sz="900" baseline="0">
                <a:latin typeface="Arial" pitchFamily="34" charset="0"/>
                <a:cs typeface="Arial" pitchFamily="34" charset="0"/>
              </a:rPr>
              <a:t> 1.5b: North Island light vehicle ownership per 1000 people</a:t>
            </a:r>
            <a:endParaRPr lang="en-NZ" sz="900">
              <a:latin typeface="Arial" pitchFamily="34" charset="0"/>
              <a:cs typeface="Arial" pitchFamily="34" charset="0"/>
            </a:endParaRPr>
          </a:p>
        </c:rich>
      </c:tx>
      <c:overlay val="0"/>
    </c:title>
    <c:autoTitleDeleted val="0"/>
    <c:plotArea>
      <c:layout>
        <c:manualLayout>
          <c:layoutTarget val="inner"/>
          <c:xMode val="edge"/>
          <c:yMode val="edge"/>
          <c:x val="6.138037448369308E-2"/>
          <c:y val="0.11236855232320023"/>
          <c:w val="0.71233589743589742"/>
          <c:h val="0.81898994174910988"/>
        </c:manualLayout>
      </c:layout>
      <c:lineChart>
        <c:grouping val="standard"/>
        <c:varyColors val="0"/>
        <c:ser>
          <c:idx val="3"/>
          <c:order val="0"/>
          <c:tx>
            <c:strRef>
              <c:f>'1.5b'!$F$46</c:f>
              <c:strCache>
                <c:ptCount val="1"/>
                <c:pt idx="0">
                  <c:v>Bay of Plenty</c:v>
                </c:pt>
              </c:strCache>
            </c:strRef>
          </c:tx>
          <c:spPr>
            <a:ln w="25400">
              <a:solidFill>
                <a:srgbClr val="0093D3"/>
              </a:solidFill>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'1.5b'!$F$47:$F$63</c:f>
              <c:numCache>
                <c:formatCode>0</c:formatCode>
                <c:ptCount val="17"/>
                <c:pt idx="0">
                  <c:v>712.86755771567437</c:v>
                </c:pt>
                <c:pt idx="1">
                  <c:v>734.55125648185083</c:v>
                </c:pt>
                <c:pt idx="2">
                  <c:v>752.564705882353</c:v>
                </c:pt>
                <c:pt idx="3">
                  <c:v>773.85714285714289</c:v>
                </c:pt>
                <c:pt idx="4">
                  <c:v>795.97254004576655</c:v>
                </c:pt>
                <c:pt idx="5">
                  <c:v>813.13230305314733</c:v>
                </c:pt>
                <c:pt idx="6">
                  <c:v>825.38633818589028</c:v>
                </c:pt>
                <c:pt idx="7">
                  <c:v>826.9578090303479</c:v>
                </c:pt>
                <c:pt idx="8">
                  <c:v>816.97469746974696</c:v>
                </c:pt>
                <c:pt idx="9">
                  <c:v>806.56873413130211</c:v>
                </c:pt>
                <c:pt idx="10">
                  <c:v>796.92667145938174</c:v>
                </c:pt>
                <c:pt idx="11">
                  <c:v>806.35222381635583</c:v>
                </c:pt>
                <c:pt idx="12">
                  <c:v>814.25098319628171</c:v>
                </c:pt>
                <c:pt idx="13">
                  <c:v>830.87495572086436</c:v>
                </c:pt>
                <c:pt idx="14">
                  <c:v>847.41553465691402</c:v>
                </c:pt>
                <c:pt idx="15">
                  <c:v>876.01362862010217</c:v>
                </c:pt>
                <c:pt idx="16">
                  <c:v>894.08136045348454</c:v>
                </c:pt>
              </c:numCache>
            </c:numRef>
          </c:val>
          <c:smooth val="0"/>
          <c:extLst>
            <c:ext xmlns:c16="http://schemas.microsoft.com/office/drawing/2014/chart" uri="{C3380CC4-5D6E-409C-BE32-E72D297353CC}">
              <c16:uniqueId val="{00000000-1B25-4E65-AAC5-EFF82C20F98A}"/>
            </c:ext>
          </c:extLst>
        </c:ser>
        <c:ser>
          <c:idx val="6"/>
          <c:order val="1"/>
          <c:tx>
            <c:strRef>
              <c:f>'1.5b'!$I$46</c:f>
              <c:strCache>
                <c:ptCount val="1"/>
                <c:pt idx="0">
                  <c:v>Taranaki</c:v>
                </c:pt>
              </c:strCache>
            </c:strRef>
          </c:tx>
          <c:spPr>
            <a:ln w="25400">
              <a:solidFill>
                <a:srgbClr val="0093D3"/>
              </a:solidFill>
              <a:prstDash val="sysDash"/>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'1.5b'!$I$47:$I$63</c:f>
              <c:numCache>
                <c:formatCode>0</c:formatCode>
                <c:ptCount val="17"/>
                <c:pt idx="0">
                  <c:v>612.4503311258278</c:v>
                </c:pt>
                <c:pt idx="1">
                  <c:v>636.6194523135033</c:v>
                </c:pt>
                <c:pt idx="2">
                  <c:v>657.5328330206379</c:v>
                </c:pt>
                <c:pt idx="3">
                  <c:v>672.37827715355809</c:v>
                </c:pt>
                <c:pt idx="4">
                  <c:v>698.97003745318352</c:v>
                </c:pt>
                <c:pt idx="5">
                  <c:v>715.8061509785648</c:v>
                </c:pt>
                <c:pt idx="6">
                  <c:v>733.94052044609668</c:v>
                </c:pt>
                <c:pt idx="7">
                  <c:v>744.8753462603878</c:v>
                </c:pt>
                <c:pt idx="8">
                  <c:v>747.34675205855444</c:v>
                </c:pt>
                <c:pt idx="9">
                  <c:v>735.71815718157177</c:v>
                </c:pt>
                <c:pt idx="10">
                  <c:v>730.0447227191413</c:v>
                </c:pt>
                <c:pt idx="11">
                  <c:v>733.81543921916591</c:v>
                </c:pt>
                <c:pt idx="12">
                  <c:v>741.27640845070425</c:v>
                </c:pt>
                <c:pt idx="13">
                  <c:v>754.04181184668994</c:v>
                </c:pt>
                <c:pt idx="14">
                  <c:v>760.36300777873817</c:v>
                </c:pt>
                <c:pt idx="15">
                  <c:v>770.95197255574612</c:v>
                </c:pt>
                <c:pt idx="16">
                  <c:v>778.41525423728808</c:v>
                </c:pt>
              </c:numCache>
            </c:numRef>
          </c:val>
          <c:smooth val="0"/>
          <c:extLst>
            <c:ext xmlns:c16="http://schemas.microsoft.com/office/drawing/2014/chart" uri="{C3380CC4-5D6E-409C-BE32-E72D297353CC}">
              <c16:uniqueId val="{00000001-1B25-4E65-AAC5-EFF82C20F98A}"/>
            </c:ext>
          </c:extLst>
        </c:ser>
        <c:ser>
          <c:idx val="5"/>
          <c:order val="2"/>
          <c:tx>
            <c:strRef>
              <c:f>'1.5b'!$H$46</c:f>
              <c:strCache>
                <c:ptCount val="1"/>
                <c:pt idx="0">
                  <c:v>Hawke's Bay</c:v>
                </c:pt>
              </c:strCache>
            </c:strRef>
          </c:tx>
          <c:spPr>
            <a:ln w="25400">
              <a:solidFill>
                <a:srgbClr val="45B6DE"/>
              </a:solidFill>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'1.5b'!$H$47:$H$62</c:f>
              <c:numCache>
                <c:formatCode>0</c:formatCode>
                <c:ptCount val="16"/>
                <c:pt idx="0">
                  <c:v>632.87847929395787</c:v>
                </c:pt>
                <c:pt idx="1">
                  <c:v>653.86531986531986</c:v>
                </c:pt>
                <c:pt idx="2">
                  <c:v>672.80455153949129</c:v>
                </c:pt>
                <c:pt idx="3">
                  <c:v>691.26329787234044</c:v>
                </c:pt>
                <c:pt idx="4">
                  <c:v>711.71296296296293</c:v>
                </c:pt>
                <c:pt idx="5">
                  <c:v>723.76725838264304</c:v>
                </c:pt>
                <c:pt idx="6">
                  <c:v>735.18639633747546</c:v>
                </c:pt>
                <c:pt idx="7">
                  <c:v>735.57654723127041</c:v>
                </c:pt>
                <c:pt idx="8">
                  <c:v>725.48867313915855</c:v>
                </c:pt>
                <c:pt idx="9">
                  <c:v>715.10556621880994</c:v>
                </c:pt>
                <c:pt idx="10">
                  <c:v>703.23585505403685</c:v>
                </c:pt>
                <c:pt idx="11">
                  <c:v>708</c:v>
                </c:pt>
                <c:pt idx="12">
                  <c:v>713.81645569620252</c:v>
                </c:pt>
                <c:pt idx="13">
                  <c:v>723.65638766519828</c:v>
                </c:pt>
                <c:pt idx="14">
                  <c:v>736.5</c:v>
                </c:pt>
                <c:pt idx="15">
                  <c:v>759.95665634674924</c:v>
                </c:pt>
              </c:numCache>
            </c:numRef>
          </c:val>
          <c:smooth val="0"/>
          <c:extLst>
            <c:ext xmlns:c16="http://schemas.microsoft.com/office/drawing/2014/chart" uri="{C3380CC4-5D6E-409C-BE32-E72D297353CC}">
              <c16:uniqueId val="{00000002-1B25-4E65-AAC5-EFF82C20F98A}"/>
            </c:ext>
          </c:extLst>
        </c:ser>
        <c:ser>
          <c:idx val="2"/>
          <c:order val="3"/>
          <c:tx>
            <c:strRef>
              <c:f>'1.5b'!$E$46</c:f>
              <c:strCache>
                <c:ptCount val="1"/>
                <c:pt idx="0">
                  <c:v>Waikato</c:v>
                </c:pt>
              </c:strCache>
            </c:strRef>
          </c:tx>
          <c:spPr>
            <a:ln w="25400">
              <a:solidFill>
                <a:srgbClr val="45B6DE"/>
              </a:solidFill>
              <a:prstDash val="sysDash"/>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'1.5b'!$E$47:$E$62</c:f>
              <c:numCache>
                <c:formatCode>0</c:formatCode>
                <c:ptCount val="16"/>
                <c:pt idx="0">
                  <c:v>626.35478637101141</c:v>
                </c:pt>
                <c:pt idx="1">
                  <c:v>654.99333155508134</c:v>
                </c:pt>
                <c:pt idx="2">
                  <c:v>677.51903386715674</c:v>
                </c:pt>
                <c:pt idx="3">
                  <c:v>692.4074553455863</c:v>
                </c:pt>
                <c:pt idx="4">
                  <c:v>713.80756367378444</c:v>
                </c:pt>
                <c:pt idx="5">
                  <c:v>721.30467955239067</c:v>
                </c:pt>
                <c:pt idx="6">
                  <c:v>730.28945381323933</c:v>
                </c:pt>
                <c:pt idx="7">
                  <c:v>727.73406374501997</c:v>
                </c:pt>
                <c:pt idx="8">
                  <c:v>717.9414658140679</c:v>
                </c:pt>
                <c:pt idx="9">
                  <c:v>712.29631425800198</c:v>
                </c:pt>
                <c:pt idx="10">
                  <c:v>706.05319913731125</c:v>
                </c:pt>
                <c:pt idx="11">
                  <c:v>700.78766310794776</c:v>
                </c:pt>
                <c:pt idx="12">
                  <c:v>710.59585492227984</c:v>
                </c:pt>
                <c:pt idx="13">
                  <c:v>729.84447539461462</c:v>
                </c:pt>
                <c:pt idx="14">
                  <c:v>744.15167387838756</c:v>
                </c:pt>
                <c:pt idx="15">
                  <c:v>758.48619768477295</c:v>
                </c:pt>
              </c:numCache>
            </c:numRef>
          </c:val>
          <c:smooth val="0"/>
          <c:extLst>
            <c:ext xmlns:c16="http://schemas.microsoft.com/office/drawing/2014/chart" uri="{C3380CC4-5D6E-409C-BE32-E72D297353CC}">
              <c16:uniqueId val="{00000003-1B25-4E65-AAC5-EFF82C20F98A}"/>
            </c:ext>
          </c:extLst>
        </c:ser>
        <c:ser>
          <c:idx val="7"/>
          <c:order val="4"/>
          <c:tx>
            <c:strRef>
              <c:f>'1.5b'!$J$46</c:f>
              <c:strCache>
                <c:ptCount val="1"/>
                <c:pt idx="0">
                  <c:v>Manawatu-Wanganui</c:v>
                </c:pt>
              </c:strCache>
            </c:strRef>
          </c:tx>
          <c:spPr>
            <a:ln w="25400">
              <a:solidFill>
                <a:srgbClr val="9BD5E9"/>
              </a:solidFill>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'1.5b'!$J$47:$J$63</c:f>
              <c:numCache>
                <c:formatCode>0</c:formatCode>
                <c:ptCount val="17"/>
                <c:pt idx="0">
                  <c:v>622.00879120879119</c:v>
                </c:pt>
                <c:pt idx="1">
                  <c:v>641.28621597892891</c:v>
                </c:pt>
                <c:pt idx="2">
                  <c:v>653.82160034980325</c:v>
                </c:pt>
                <c:pt idx="3">
                  <c:v>673.21989528795814</c:v>
                </c:pt>
                <c:pt idx="4">
                  <c:v>692.42900830056794</c:v>
                </c:pt>
                <c:pt idx="5">
                  <c:v>711.24237140366176</c:v>
                </c:pt>
                <c:pt idx="6">
                  <c:v>725.37822474857887</c:v>
                </c:pt>
                <c:pt idx="7">
                  <c:v>729.75503062117241</c:v>
                </c:pt>
                <c:pt idx="8">
                  <c:v>719.94766681203669</c:v>
                </c:pt>
                <c:pt idx="9">
                  <c:v>712.35243055555554</c:v>
                </c:pt>
                <c:pt idx="10">
                  <c:v>704.22827496757463</c:v>
                </c:pt>
                <c:pt idx="11">
                  <c:v>709.56747404844293</c:v>
                </c:pt>
                <c:pt idx="12">
                  <c:v>717.98442906574394</c:v>
                </c:pt>
                <c:pt idx="13">
                  <c:v>730.22365591397852</c:v>
                </c:pt>
                <c:pt idx="14">
                  <c:v>744.49466950959493</c:v>
                </c:pt>
                <c:pt idx="15">
                  <c:v>762.30054875474889</c:v>
                </c:pt>
                <c:pt idx="16">
                  <c:v>771.92675821889304</c:v>
                </c:pt>
              </c:numCache>
            </c:numRef>
          </c:val>
          <c:smooth val="0"/>
          <c:extLst>
            <c:ext xmlns:c16="http://schemas.microsoft.com/office/drawing/2014/chart" uri="{C3380CC4-5D6E-409C-BE32-E72D297353CC}">
              <c16:uniqueId val="{00000004-1B25-4E65-AAC5-EFF82C20F98A}"/>
            </c:ext>
          </c:extLst>
        </c:ser>
        <c:ser>
          <c:idx val="1"/>
          <c:order val="5"/>
          <c:tx>
            <c:strRef>
              <c:f>'1.5b'!$D$46</c:f>
              <c:strCache>
                <c:ptCount val="1"/>
                <c:pt idx="0">
                  <c:v>Auckland</c:v>
                </c:pt>
              </c:strCache>
            </c:strRef>
          </c:tx>
          <c:spPr>
            <a:ln>
              <a:solidFill>
                <a:srgbClr val="9BD5E9"/>
              </a:solidFill>
              <a:prstDash val="sysDash"/>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'1.5b'!$D$47:$D$63</c:f>
              <c:numCache>
                <c:formatCode>0</c:formatCode>
                <c:ptCount val="17"/>
                <c:pt idx="0">
                  <c:v>631.89169200427318</c:v>
                </c:pt>
                <c:pt idx="1">
                  <c:v>634.08242984693879</c:v>
                </c:pt>
                <c:pt idx="2">
                  <c:v>652.19444444444446</c:v>
                </c:pt>
                <c:pt idx="3">
                  <c:v>665.68451257267986</c:v>
                </c:pt>
                <c:pt idx="4">
                  <c:v>678.62554674178966</c:v>
                </c:pt>
                <c:pt idx="5">
                  <c:v>672.58703568827389</c:v>
                </c:pt>
                <c:pt idx="6">
                  <c:v>677.93872266973528</c:v>
                </c:pt>
                <c:pt idx="7">
                  <c:v>671.37815723941662</c:v>
                </c:pt>
                <c:pt idx="8">
                  <c:v>662.09397200534568</c:v>
                </c:pt>
                <c:pt idx="9">
                  <c:v>665.83564879133098</c:v>
                </c:pt>
                <c:pt idx="10">
                  <c:v>657.91381200328863</c:v>
                </c:pt>
                <c:pt idx="11">
                  <c:v>667.70741618692853</c:v>
                </c:pt>
                <c:pt idx="12">
                  <c:v>684.02357353335117</c:v>
                </c:pt>
                <c:pt idx="13">
                  <c:v>699.81400222673392</c:v>
                </c:pt>
                <c:pt idx="14">
                  <c:v>713.21421746608064</c:v>
                </c:pt>
                <c:pt idx="15">
                  <c:v>728.04187573561296</c:v>
                </c:pt>
                <c:pt idx="16">
                  <c:v>736.68476949070725</c:v>
                </c:pt>
              </c:numCache>
            </c:numRef>
          </c:val>
          <c:smooth val="0"/>
          <c:extLst>
            <c:ext xmlns:c16="http://schemas.microsoft.com/office/drawing/2014/chart" uri="{C3380CC4-5D6E-409C-BE32-E72D297353CC}">
              <c16:uniqueId val="{00000005-1B25-4E65-AAC5-EFF82C20F98A}"/>
            </c:ext>
          </c:extLst>
        </c:ser>
        <c:ser>
          <c:idx val="0"/>
          <c:order val="6"/>
          <c:tx>
            <c:strRef>
              <c:f>'1.5b'!$C$46</c:f>
              <c:strCache>
                <c:ptCount val="1"/>
                <c:pt idx="0">
                  <c:v>Northland</c:v>
                </c:pt>
              </c:strCache>
            </c:strRef>
          </c:tx>
          <c:spPr>
            <a:ln w="25400">
              <a:solidFill>
                <a:srgbClr val="434646"/>
              </a:solidFill>
              <a:prstDash val="solid"/>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'1.5b'!$C$47:$C$63</c:f>
              <c:numCache>
                <c:formatCode>0</c:formatCode>
                <c:ptCount val="17"/>
                <c:pt idx="0">
                  <c:v>618.78116343490308</c:v>
                </c:pt>
                <c:pt idx="1">
                  <c:v>620.8966461327858</c:v>
                </c:pt>
                <c:pt idx="2">
                  <c:v>609.66193373901285</c:v>
                </c:pt>
                <c:pt idx="3">
                  <c:v>632.15384615384619</c:v>
                </c:pt>
                <c:pt idx="4">
                  <c:v>653.89403973509934</c:v>
                </c:pt>
                <c:pt idx="5">
                  <c:v>691.97773411918797</c:v>
                </c:pt>
                <c:pt idx="6">
                  <c:v>693.4324499030381</c:v>
                </c:pt>
                <c:pt idx="7">
                  <c:v>687.77991042866279</c:v>
                </c:pt>
                <c:pt idx="8">
                  <c:v>681.52338811630852</c:v>
                </c:pt>
                <c:pt idx="9">
                  <c:v>669.50186799501864</c:v>
                </c:pt>
                <c:pt idx="10">
                  <c:v>657.74153846153843</c:v>
                </c:pt>
                <c:pt idx="11">
                  <c:v>659.36391437308873</c:v>
                </c:pt>
                <c:pt idx="12">
                  <c:v>663.65513054037649</c:v>
                </c:pt>
                <c:pt idx="13">
                  <c:v>679.82530120481931</c:v>
                </c:pt>
                <c:pt idx="14">
                  <c:v>695.2584670231729</c:v>
                </c:pt>
                <c:pt idx="15">
                  <c:v>716.90198366394395</c:v>
                </c:pt>
                <c:pt idx="16">
                  <c:v>742.17217787913341</c:v>
                </c:pt>
              </c:numCache>
            </c:numRef>
          </c:val>
          <c:smooth val="0"/>
          <c:extLst>
            <c:ext xmlns:c16="http://schemas.microsoft.com/office/drawing/2014/chart" uri="{C3380CC4-5D6E-409C-BE32-E72D297353CC}">
              <c16:uniqueId val="{00000006-1B25-4E65-AAC5-EFF82C20F98A}"/>
            </c:ext>
          </c:extLst>
        </c:ser>
        <c:ser>
          <c:idx val="8"/>
          <c:order val="7"/>
          <c:tx>
            <c:strRef>
              <c:f>'1.5b'!$K$46</c:f>
              <c:strCache>
                <c:ptCount val="1"/>
                <c:pt idx="0">
                  <c:v>Wellington</c:v>
                </c:pt>
              </c:strCache>
            </c:strRef>
          </c:tx>
          <c:spPr>
            <a:ln w="25400">
              <a:solidFill>
                <a:srgbClr val="BDC1C1"/>
              </a:solidFill>
              <a:prstDash val="solid"/>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'1.5b'!$K$47:$K$62</c:f>
              <c:numCache>
                <c:formatCode>0</c:formatCode>
                <c:ptCount val="16"/>
                <c:pt idx="0">
                  <c:v>569.67969104952294</c:v>
                </c:pt>
                <c:pt idx="1">
                  <c:v>586.33916554508744</c:v>
                </c:pt>
                <c:pt idx="2">
                  <c:v>593.9420738447933</c:v>
                </c:pt>
                <c:pt idx="3">
                  <c:v>605.2337265181302</c:v>
                </c:pt>
                <c:pt idx="4">
                  <c:v>620.62175043327557</c:v>
                </c:pt>
                <c:pt idx="5">
                  <c:v>631.31460433197515</c:v>
                </c:pt>
                <c:pt idx="6">
                  <c:v>635.90666950777756</c:v>
                </c:pt>
                <c:pt idx="7">
                  <c:v>634.65875370919878</c:v>
                </c:pt>
                <c:pt idx="8">
                  <c:v>626.52018502943645</c:v>
                </c:pt>
                <c:pt idx="9">
                  <c:v>624.84355444305379</c:v>
                </c:pt>
                <c:pt idx="10">
                  <c:v>616.40256516342572</c:v>
                </c:pt>
                <c:pt idx="11">
                  <c:v>619.18161203875491</c:v>
                </c:pt>
                <c:pt idx="12">
                  <c:v>627.05362646394087</c:v>
                </c:pt>
                <c:pt idx="13">
                  <c:v>633.62637362637361</c:v>
                </c:pt>
                <c:pt idx="14">
                  <c:v>638.76836385590661</c:v>
                </c:pt>
                <c:pt idx="15">
                  <c:v>651.05763517528226</c:v>
                </c:pt>
              </c:numCache>
            </c:numRef>
          </c:val>
          <c:smooth val="0"/>
          <c:extLst>
            <c:ext xmlns:c16="http://schemas.microsoft.com/office/drawing/2014/chart" uri="{C3380CC4-5D6E-409C-BE32-E72D297353CC}">
              <c16:uniqueId val="{00000007-1B25-4E65-AAC5-EFF82C20F98A}"/>
            </c:ext>
          </c:extLst>
        </c:ser>
        <c:ser>
          <c:idx val="4"/>
          <c:order val="8"/>
          <c:tx>
            <c:strRef>
              <c:f>'1.5b'!$G$46</c:f>
              <c:strCache>
                <c:ptCount val="1"/>
                <c:pt idx="0">
                  <c:v>Gisborne</c:v>
                </c:pt>
              </c:strCache>
            </c:strRef>
          </c:tx>
          <c:spPr>
            <a:ln w="25400">
              <a:solidFill>
                <a:srgbClr val="BDC1C1"/>
              </a:solidFill>
              <a:prstDash val="sysDash"/>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'1.5b'!$G$47:$G$63</c:f>
              <c:numCache>
                <c:formatCode>0</c:formatCode>
                <c:ptCount val="17"/>
                <c:pt idx="0">
                  <c:v>541.2967032967033</c:v>
                </c:pt>
                <c:pt idx="1">
                  <c:v>556</c:v>
                </c:pt>
                <c:pt idx="2">
                  <c:v>572.05240174672485</c:v>
                </c:pt>
                <c:pt idx="3">
                  <c:v>592.77292576419211</c:v>
                </c:pt>
                <c:pt idx="4">
                  <c:v>611.69934640522877</c:v>
                </c:pt>
                <c:pt idx="5">
                  <c:v>632.97826086956525</c:v>
                </c:pt>
                <c:pt idx="6">
                  <c:v>642.71739130434787</c:v>
                </c:pt>
                <c:pt idx="7">
                  <c:v>647.304347826087</c:v>
                </c:pt>
                <c:pt idx="8">
                  <c:v>640.51835853131752</c:v>
                </c:pt>
                <c:pt idx="9">
                  <c:v>629.55032119914347</c:v>
                </c:pt>
                <c:pt idx="10">
                  <c:v>623.33333333333337</c:v>
                </c:pt>
                <c:pt idx="11">
                  <c:v>625.531914893617</c:v>
                </c:pt>
                <c:pt idx="12">
                  <c:v>624.82978723404256</c:v>
                </c:pt>
                <c:pt idx="13">
                  <c:v>633.71549893842882</c:v>
                </c:pt>
                <c:pt idx="14">
                  <c:v>646.87763713080165</c:v>
                </c:pt>
                <c:pt idx="15">
                  <c:v>650.81419624217119</c:v>
                </c:pt>
                <c:pt idx="16">
                  <c:v>658.94845360824741</c:v>
                </c:pt>
              </c:numCache>
            </c:numRef>
          </c:val>
          <c:smooth val="0"/>
          <c:extLst>
            <c:ext xmlns:c16="http://schemas.microsoft.com/office/drawing/2014/chart" uri="{C3380CC4-5D6E-409C-BE32-E72D297353CC}">
              <c16:uniqueId val="{00000008-1B25-4E65-AAC5-EFF82C20F98A}"/>
            </c:ext>
          </c:extLst>
        </c:ser>
        <c:ser>
          <c:idx val="14"/>
          <c:order val="9"/>
          <c:tx>
            <c:strRef>
              <c:f>'1.5b'!$R$46</c:f>
              <c:strCache>
                <c:ptCount val="1"/>
                <c:pt idx="0">
                  <c:v>NZ</c:v>
                </c:pt>
              </c:strCache>
            </c:strRef>
          </c:tx>
          <c:spPr>
            <a:ln w="38100">
              <a:solidFill>
                <a:srgbClr val="434646"/>
              </a:solidFill>
              <a:prstDash val="dash"/>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'1.5b'!$R$47:$R$63</c:f>
              <c:numCache>
                <c:formatCode>0</c:formatCode>
                <c:ptCount val="17"/>
                <c:pt idx="0">
                  <c:v>660.58691617692546</c:v>
                </c:pt>
                <c:pt idx="1">
                  <c:v>670.54080753837582</c:v>
                </c:pt>
                <c:pt idx="2">
                  <c:v>685.11213212467408</c:v>
                </c:pt>
                <c:pt idx="3">
                  <c:v>701.3164333953215</c:v>
                </c:pt>
                <c:pt idx="4">
                  <c:v>717.68575645399335</c:v>
                </c:pt>
                <c:pt idx="5">
                  <c:v>723.90549939054995</c:v>
                </c:pt>
                <c:pt idx="6">
                  <c:v>731.15880946179527</c:v>
                </c:pt>
                <c:pt idx="7">
                  <c:v>729.67318573474518</c:v>
                </c:pt>
                <c:pt idx="8">
                  <c:v>720.44167557766514</c:v>
                </c:pt>
                <c:pt idx="9">
                  <c:v>717.63039930116554</c:v>
                </c:pt>
                <c:pt idx="10">
                  <c:v>711.08913375767111</c:v>
                </c:pt>
                <c:pt idx="11">
                  <c:v>718.10327615936114</c:v>
                </c:pt>
                <c:pt idx="12">
                  <c:v>730.09973883285306</c:v>
                </c:pt>
                <c:pt idx="13">
                  <c:v>744.82180479474835</c:v>
                </c:pt>
                <c:pt idx="14">
                  <c:v>757.8772578890098</c:v>
                </c:pt>
                <c:pt idx="15">
                  <c:v>775.0190729888119</c:v>
                </c:pt>
                <c:pt idx="16">
                  <c:v>792.54089126262204</c:v>
                </c:pt>
              </c:numCache>
            </c:numRef>
          </c:val>
          <c:smooth val="0"/>
          <c:extLst>
            <c:ext xmlns:c16="http://schemas.microsoft.com/office/drawing/2014/chart" uri="{C3380CC4-5D6E-409C-BE32-E72D297353CC}">
              <c16:uniqueId val="{00000009-1B25-4E65-AAC5-EFF82C20F98A}"/>
            </c:ext>
          </c:extLst>
        </c:ser>
        <c:dLbls>
          <c:showLegendKey val="0"/>
          <c:showVal val="0"/>
          <c:showCatName val="0"/>
          <c:showSerName val="0"/>
          <c:showPercent val="0"/>
          <c:showBubbleSize val="0"/>
        </c:dLbls>
        <c:smooth val="0"/>
        <c:axId val="148359040"/>
        <c:axId val="148360576"/>
      </c:lineChart>
      <c:catAx>
        <c:axId val="148359040"/>
        <c:scaling>
          <c:orientation val="minMax"/>
        </c:scaling>
        <c:delete val="0"/>
        <c:axPos val="b"/>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48360576"/>
        <c:crosses val="autoZero"/>
        <c:auto val="1"/>
        <c:lblAlgn val="ctr"/>
        <c:lblOffset val="100"/>
        <c:tickLblSkip val="2"/>
        <c:noMultiLvlLbl val="0"/>
      </c:catAx>
      <c:valAx>
        <c:axId val="148360576"/>
        <c:scaling>
          <c:orientation val="minMax"/>
          <c:max val="1050"/>
          <c:min val="500"/>
        </c:scaling>
        <c:delete val="0"/>
        <c:axPos val="l"/>
        <c:majorGridlines>
          <c:spPr>
            <a:ln>
              <a:solidFill>
                <a:schemeClr val="bg1">
                  <a:lumMod val="75000"/>
                </a:schemeClr>
              </a:solidFill>
              <a:prstDash val="dash"/>
            </a:ln>
          </c:spPr>
        </c:majorGridlines>
        <c:numFmt formatCode="0" sourceLinked="1"/>
        <c:majorTickMark val="out"/>
        <c:minorTickMark val="none"/>
        <c:tickLblPos val="nextTo"/>
        <c:txPr>
          <a:bodyPr/>
          <a:lstStyle/>
          <a:p>
            <a:pPr>
              <a:defRPr sz="700">
                <a:latin typeface="Arial" pitchFamily="34" charset="0"/>
                <a:cs typeface="Arial" pitchFamily="34" charset="0"/>
              </a:defRPr>
            </a:pPr>
            <a:endParaRPr lang="en-US"/>
          </a:p>
        </c:txPr>
        <c:crossAx val="148359040"/>
        <c:crosses val="autoZero"/>
        <c:crossBetween val="midCat"/>
      </c:valAx>
      <c:spPr>
        <a:solidFill>
          <a:srgbClr val="FFFFFF"/>
        </a:solidFill>
      </c:spPr>
    </c:plotArea>
    <c:legend>
      <c:legendPos val="r"/>
      <c:layout>
        <c:manualLayout>
          <c:xMode val="edge"/>
          <c:yMode val="edge"/>
          <c:x val="0.79568645833333362"/>
          <c:y val="0.14876875000000234"/>
          <c:w val="0.191084375"/>
          <c:h val="0.84656481481481471"/>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0933" l="0.70000000000000062" r="0.70000000000000062" t="0.75000000000000933" header="0.30000000000000032" footer="0.30000000000000032"/>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latin typeface="Arial" pitchFamily="34" charset="0"/>
                <a:cs typeface="Arial" pitchFamily="34" charset="0"/>
              </a:defRPr>
            </a:pPr>
            <a:r>
              <a:rPr lang="en-NZ" sz="900">
                <a:latin typeface="Arial" pitchFamily="34" charset="0"/>
                <a:cs typeface="Arial" pitchFamily="34" charset="0"/>
              </a:rPr>
              <a:t>Figure</a:t>
            </a:r>
            <a:r>
              <a:rPr lang="en-NZ" sz="900" baseline="0">
                <a:latin typeface="Arial" pitchFamily="34" charset="0"/>
                <a:cs typeface="Arial" pitchFamily="34" charset="0"/>
              </a:rPr>
              <a:t> 1.5c: South Island light vehicle ownership per 1000 people</a:t>
            </a:r>
            <a:endParaRPr lang="en-NZ" sz="900">
              <a:latin typeface="Arial" pitchFamily="34" charset="0"/>
              <a:cs typeface="Arial" pitchFamily="34" charset="0"/>
            </a:endParaRPr>
          </a:p>
        </c:rich>
      </c:tx>
      <c:overlay val="0"/>
    </c:title>
    <c:autoTitleDeleted val="0"/>
    <c:plotArea>
      <c:layout>
        <c:manualLayout>
          <c:layoutTarget val="inner"/>
          <c:xMode val="edge"/>
          <c:yMode val="edge"/>
          <c:x val="6.138037448369308E-2"/>
          <c:y val="0.11236855232320023"/>
          <c:w val="0.70962222222222227"/>
          <c:h val="0.81898994174910988"/>
        </c:manualLayout>
      </c:layout>
      <c:lineChart>
        <c:grouping val="standard"/>
        <c:varyColors val="0"/>
        <c:ser>
          <c:idx val="9"/>
          <c:order val="0"/>
          <c:tx>
            <c:strRef>
              <c:f>'1.5b'!$L$46</c:f>
              <c:strCache>
                <c:ptCount val="1"/>
                <c:pt idx="0">
                  <c:v>Nelson - Marl</c:v>
                </c:pt>
              </c:strCache>
            </c:strRef>
          </c:tx>
          <c:spPr>
            <a:ln w="25400">
              <a:solidFill>
                <a:srgbClr val="0093D3"/>
              </a:solidFill>
              <a:prstDash val="solid"/>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'1.5b'!$L$47:$L$63</c:f>
              <c:numCache>
                <c:formatCode>0</c:formatCode>
                <c:ptCount val="17"/>
                <c:pt idx="0">
                  <c:v>721.00793650793651</c:v>
                </c:pt>
                <c:pt idx="1">
                  <c:v>747.31764705882358</c:v>
                </c:pt>
                <c:pt idx="2">
                  <c:v>776.64092664092664</c:v>
                </c:pt>
                <c:pt idx="3">
                  <c:v>823.45247148288968</c:v>
                </c:pt>
                <c:pt idx="4">
                  <c:v>845.80693815987934</c:v>
                </c:pt>
                <c:pt idx="5">
                  <c:v>861.52580403889306</c:v>
                </c:pt>
                <c:pt idx="6">
                  <c:v>878.47067557535263</c:v>
                </c:pt>
                <c:pt idx="7">
                  <c:v>884.79028697571744</c:v>
                </c:pt>
                <c:pt idx="8">
                  <c:v>859.35813274981763</c:v>
                </c:pt>
                <c:pt idx="9">
                  <c:v>850.12996389891691</c:v>
                </c:pt>
                <c:pt idx="10">
                  <c:v>842.30056980056975</c:v>
                </c:pt>
                <c:pt idx="11">
                  <c:v>846.21640735502126</c:v>
                </c:pt>
                <c:pt idx="12">
                  <c:v>858.00984528832635</c:v>
                </c:pt>
                <c:pt idx="13">
                  <c:v>881.84357541899442</c:v>
                </c:pt>
                <c:pt idx="14">
                  <c:v>912.75051831375254</c:v>
                </c:pt>
                <c:pt idx="15">
                  <c:v>966.93989071038254</c:v>
                </c:pt>
                <c:pt idx="16">
                  <c:v>1006.7741935483871</c:v>
                </c:pt>
              </c:numCache>
            </c:numRef>
          </c:val>
          <c:smooth val="0"/>
          <c:extLst>
            <c:ext xmlns:c16="http://schemas.microsoft.com/office/drawing/2014/chart" uri="{C3380CC4-5D6E-409C-BE32-E72D297353CC}">
              <c16:uniqueId val="{00000000-75E3-4990-AE00-0A6CD1AF44D6}"/>
            </c:ext>
          </c:extLst>
        </c:ser>
        <c:ser>
          <c:idx val="10"/>
          <c:order val="1"/>
          <c:tx>
            <c:strRef>
              <c:f>'1.5b'!$M$46</c:f>
              <c:strCache>
                <c:ptCount val="1"/>
                <c:pt idx="0">
                  <c:v>Canterbury</c:v>
                </c:pt>
              </c:strCache>
            </c:strRef>
          </c:tx>
          <c:spPr>
            <a:ln w="25400">
              <a:solidFill>
                <a:srgbClr val="45B6DE"/>
              </a:solidFill>
              <a:prstDash val="solid"/>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'1.5b'!$M$47:$M$63</c:f>
              <c:numCache>
                <c:formatCode>0</c:formatCode>
                <c:ptCount val="17"/>
                <c:pt idx="0">
                  <c:v>733.74270183209183</c:v>
                </c:pt>
                <c:pt idx="1">
                  <c:v>766.57691546228466</c:v>
                </c:pt>
                <c:pt idx="2">
                  <c:v>789.9747768723322</c:v>
                </c:pt>
                <c:pt idx="3">
                  <c:v>811.65999618829812</c:v>
                </c:pt>
                <c:pt idx="4">
                  <c:v>828.90392931002066</c:v>
                </c:pt>
                <c:pt idx="5">
                  <c:v>834.98518518518517</c:v>
                </c:pt>
                <c:pt idx="6">
                  <c:v>839.1541834124954</c:v>
                </c:pt>
                <c:pt idx="7">
                  <c:v>836.80570603105809</c:v>
                </c:pt>
                <c:pt idx="8">
                  <c:v>826.30217623974318</c:v>
                </c:pt>
                <c:pt idx="9">
                  <c:v>823.19006517526861</c:v>
                </c:pt>
                <c:pt idx="10">
                  <c:v>829.84266046844266</c:v>
                </c:pt>
                <c:pt idx="11">
                  <c:v>849.52517985611507</c:v>
                </c:pt>
                <c:pt idx="12">
                  <c:v>867.83975839403092</c:v>
                </c:pt>
                <c:pt idx="13">
                  <c:v>884.90858436357303</c:v>
                </c:pt>
                <c:pt idx="14">
                  <c:v>899.09447476125513</c:v>
                </c:pt>
                <c:pt idx="15">
                  <c:v>908.70188301949679</c:v>
                </c:pt>
                <c:pt idx="16">
                  <c:v>912.76307189542479</c:v>
                </c:pt>
              </c:numCache>
            </c:numRef>
          </c:val>
          <c:smooth val="0"/>
          <c:extLst>
            <c:ext xmlns:c16="http://schemas.microsoft.com/office/drawing/2014/chart" uri="{C3380CC4-5D6E-409C-BE32-E72D297353CC}">
              <c16:uniqueId val="{00000001-75E3-4990-AE00-0A6CD1AF44D6}"/>
            </c:ext>
          </c:extLst>
        </c:ser>
        <c:ser>
          <c:idx val="13"/>
          <c:order val="2"/>
          <c:tx>
            <c:strRef>
              <c:f>'1.5b'!$P$46</c:f>
              <c:strCache>
                <c:ptCount val="1"/>
                <c:pt idx="0">
                  <c:v>Southland</c:v>
                </c:pt>
              </c:strCache>
            </c:strRef>
          </c:tx>
          <c:spPr>
            <a:ln w="25400">
              <a:solidFill>
                <a:srgbClr val="9BD5E9"/>
              </a:solidFill>
              <a:prstDash val="solid"/>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'1.5b'!$P$47:$P$63</c:f>
              <c:numCache>
                <c:formatCode>0</c:formatCode>
                <c:ptCount val="17"/>
                <c:pt idx="0">
                  <c:v>702.80814576634509</c:v>
                </c:pt>
                <c:pt idx="1">
                  <c:v>734.69518716577545</c:v>
                </c:pt>
                <c:pt idx="2">
                  <c:v>751.7321997874601</c:v>
                </c:pt>
                <c:pt idx="3">
                  <c:v>772.61424017003185</c:v>
                </c:pt>
                <c:pt idx="4">
                  <c:v>793.70330843116324</c:v>
                </c:pt>
                <c:pt idx="5">
                  <c:v>812.84334763948493</c:v>
                </c:pt>
                <c:pt idx="6">
                  <c:v>828.99033297529536</c:v>
                </c:pt>
                <c:pt idx="7">
                  <c:v>844.42658092175782</c:v>
                </c:pt>
                <c:pt idx="8">
                  <c:v>851.3418530351438</c:v>
                </c:pt>
                <c:pt idx="9">
                  <c:v>845.62829989440343</c:v>
                </c:pt>
                <c:pt idx="10">
                  <c:v>834.77533960292578</c:v>
                </c:pt>
                <c:pt idx="11">
                  <c:v>843.42022940563083</c:v>
                </c:pt>
                <c:pt idx="12">
                  <c:v>851.11458333333337</c:v>
                </c:pt>
                <c:pt idx="13">
                  <c:v>865.96891191709847</c:v>
                </c:pt>
                <c:pt idx="14">
                  <c:v>878.20143884892082</c:v>
                </c:pt>
                <c:pt idx="15">
                  <c:v>899.76530612244903</c:v>
                </c:pt>
                <c:pt idx="16">
                  <c:v>914.53252032520322</c:v>
                </c:pt>
              </c:numCache>
            </c:numRef>
          </c:val>
          <c:smooth val="0"/>
          <c:extLst>
            <c:ext xmlns:c16="http://schemas.microsoft.com/office/drawing/2014/chart" uri="{C3380CC4-5D6E-409C-BE32-E72D297353CC}">
              <c16:uniqueId val="{00000002-75E3-4990-AE00-0A6CD1AF44D6}"/>
            </c:ext>
          </c:extLst>
        </c:ser>
        <c:ser>
          <c:idx val="11"/>
          <c:order val="3"/>
          <c:tx>
            <c:strRef>
              <c:f>'1.5b'!$N$46</c:f>
              <c:strCache>
                <c:ptCount val="1"/>
                <c:pt idx="0">
                  <c:v>West Coast</c:v>
                </c:pt>
              </c:strCache>
            </c:strRef>
          </c:tx>
          <c:spPr>
            <a:ln w="25400">
              <a:solidFill>
                <a:srgbClr val="BDC1C1"/>
              </a:solidFill>
              <a:prstDash val="solid"/>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'1.5b'!$N$47:$N$63</c:f>
              <c:numCache>
                <c:formatCode>0</c:formatCode>
                <c:ptCount val="17"/>
                <c:pt idx="0">
                  <c:v>574.82315112540198</c:v>
                </c:pt>
                <c:pt idx="1">
                  <c:v>614.18006430868172</c:v>
                </c:pt>
                <c:pt idx="2">
                  <c:v>630.19108280254773</c:v>
                </c:pt>
                <c:pt idx="3">
                  <c:v>662.98412698412699</c:v>
                </c:pt>
                <c:pt idx="4">
                  <c:v>683.80503144654085</c:v>
                </c:pt>
                <c:pt idx="5">
                  <c:v>707.72585669781927</c:v>
                </c:pt>
                <c:pt idx="6">
                  <c:v>725.78947368421052</c:v>
                </c:pt>
                <c:pt idx="7">
                  <c:v>744.53703703703707</c:v>
                </c:pt>
                <c:pt idx="8">
                  <c:v>761.34556574923545</c:v>
                </c:pt>
                <c:pt idx="9">
                  <c:v>764.42073170731703</c:v>
                </c:pt>
                <c:pt idx="10">
                  <c:v>765.13595166163145</c:v>
                </c:pt>
                <c:pt idx="11">
                  <c:v>778.58006042296074</c:v>
                </c:pt>
                <c:pt idx="12">
                  <c:v>788.84848484848487</c:v>
                </c:pt>
                <c:pt idx="13">
                  <c:v>793.26219512195121</c:v>
                </c:pt>
                <c:pt idx="14">
                  <c:v>797.1559633027523</c:v>
                </c:pt>
                <c:pt idx="15">
                  <c:v>794.93865030674851</c:v>
                </c:pt>
                <c:pt idx="16">
                  <c:v>806.21538461538466</c:v>
                </c:pt>
              </c:numCache>
            </c:numRef>
          </c:val>
          <c:smooth val="0"/>
          <c:extLst>
            <c:ext xmlns:c16="http://schemas.microsoft.com/office/drawing/2014/chart" uri="{C3380CC4-5D6E-409C-BE32-E72D297353CC}">
              <c16:uniqueId val="{00000003-75E3-4990-AE00-0A6CD1AF44D6}"/>
            </c:ext>
          </c:extLst>
        </c:ser>
        <c:ser>
          <c:idx val="12"/>
          <c:order val="4"/>
          <c:tx>
            <c:strRef>
              <c:f>'1.5b'!$O$46</c:f>
              <c:strCache>
                <c:ptCount val="1"/>
                <c:pt idx="0">
                  <c:v>Otago</c:v>
                </c:pt>
              </c:strCache>
            </c:strRef>
          </c:tx>
          <c:spPr>
            <a:ln w="25400">
              <a:solidFill>
                <a:srgbClr val="434646"/>
              </a:solidFill>
              <a:prstDash val="solid"/>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'1.5b'!$O$47:$O$63</c:f>
              <c:numCache>
                <c:formatCode>0</c:formatCode>
                <c:ptCount val="17"/>
                <c:pt idx="0">
                  <c:v>582.34731810939991</c:v>
                </c:pt>
                <c:pt idx="1">
                  <c:v>603.81151832460728</c:v>
                </c:pt>
                <c:pt idx="2">
                  <c:v>626.78036175710599</c:v>
                </c:pt>
                <c:pt idx="3">
                  <c:v>647.65186319550787</c:v>
                </c:pt>
                <c:pt idx="4">
                  <c:v>665.63415866599291</c:v>
                </c:pt>
                <c:pt idx="5">
                  <c:v>675.73573573573572</c:v>
                </c:pt>
                <c:pt idx="6">
                  <c:v>685.62686567164178</c:v>
                </c:pt>
                <c:pt idx="7">
                  <c:v>697.47649678377036</c:v>
                </c:pt>
                <c:pt idx="8">
                  <c:v>690.28037383177571</c:v>
                </c:pt>
                <c:pt idx="9">
                  <c:v>691.15835777126097</c:v>
                </c:pt>
                <c:pt idx="10">
                  <c:v>690.41626331074542</c:v>
                </c:pt>
                <c:pt idx="11">
                  <c:v>695.53037608486022</c:v>
                </c:pt>
                <c:pt idx="12">
                  <c:v>703.7691570881226</c:v>
                </c:pt>
                <c:pt idx="13">
                  <c:v>718.10018903591686</c:v>
                </c:pt>
                <c:pt idx="14">
                  <c:v>730.12093023255818</c:v>
                </c:pt>
                <c:pt idx="15">
                  <c:v>752.271897810219</c:v>
                </c:pt>
                <c:pt idx="16">
                  <c:v>889.38447814451388</c:v>
                </c:pt>
              </c:numCache>
            </c:numRef>
          </c:val>
          <c:smooth val="0"/>
          <c:extLst>
            <c:ext xmlns:c16="http://schemas.microsoft.com/office/drawing/2014/chart" uri="{C3380CC4-5D6E-409C-BE32-E72D297353CC}">
              <c16:uniqueId val="{00000004-75E3-4990-AE00-0A6CD1AF44D6}"/>
            </c:ext>
          </c:extLst>
        </c:ser>
        <c:ser>
          <c:idx val="14"/>
          <c:order val="5"/>
          <c:tx>
            <c:strRef>
              <c:f>'1.5b'!$R$46</c:f>
              <c:strCache>
                <c:ptCount val="1"/>
                <c:pt idx="0">
                  <c:v>NZ</c:v>
                </c:pt>
              </c:strCache>
            </c:strRef>
          </c:tx>
          <c:spPr>
            <a:ln w="38100">
              <a:solidFill>
                <a:srgbClr val="434646"/>
              </a:solidFill>
              <a:prstDash val="dash"/>
            </a:ln>
          </c:spPr>
          <c:marker>
            <c:symbol val="none"/>
          </c:marker>
          <c:cat>
            <c:numRef>
              <c:f>'1.5b'!$A$47:$A$63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'1.5b'!$R$47:$R$63</c:f>
              <c:numCache>
                <c:formatCode>0</c:formatCode>
                <c:ptCount val="17"/>
                <c:pt idx="0">
                  <c:v>660.58691617692546</c:v>
                </c:pt>
                <c:pt idx="1">
                  <c:v>670.54080753837582</c:v>
                </c:pt>
                <c:pt idx="2">
                  <c:v>685.11213212467408</c:v>
                </c:pt>
                <c:pt idx="3">
                  <c:v>701.3164333953215</c:v>
                </c:pt>
                <c:pt idx="4">
                  <c:v>717.68575645399335</c:v>
                </c:pt>
                <c:pt idx="5">
                  <c:v>723.90549939054995</c:v>
                </c:pt>
                <c:pt idx="6">
                  <c:v>731.15880946179527</c:v>
                </c:pt>
                <c:pt idx="7">
                  <c:v>729.67318573474518</c:v>
                </c:pt>
                <c:pt idx="8">
                  <c:v>720.44167557766514</c:v>
                </c:pt>
                <c:pt idx="9">
                  <c:v>717.63039930116554</c:v>
                </c:pt>
                <c:pt idx="10">
                  <c:v>711.08913375767111</c:v>
                </c:pt>
                <c:pt idx="11">
                  <c:v>718.10327615936114</c:v>
                </c:pt>
                <c:pt idx="12">
                  <c:v>730.09973883285306</c:v>
                </c:pt>
                <c:pt idx="13">
                  <c:v>744.82180479474835</c:v>
                </c:pt>
                <c:pt idx="14">
                  <c:v>757.8772578890098</c:v>
                </c:pt>
                <c:pt idx="15">
                  <c:v>775.0190729888119</c:v>
                </c:pt>
                <c:pt idx="16">
                  <c:v>792.54089126262204</c:v>
                </c:pt>
              </c:numCache>
            </c:numRef>
          </c:val>
          <c:smooth val="0"/>
          <c:extLst>
            <c:ext xmlns:c16="http://schemas.microsoft.com/office/drawing/2014/chart" uri="{C3380CC4-5D6E-409C-BE32-E72D297353CC}">
              <c16:uniqueId val="{00000005-75E3-4990-AE00-0A6CD1AF44D6}"/>
            </c:ext>
          </c:extLst>
        </c:ser>
        <c:dLbls>
          <c:showLegendKey val="0"/>
          <c:showVal val="0"/>
          <c:showCatName val="0"/>
          <c:showSerName val="0"/>
          <c:showPercent val="0"/>
          <c:showBubbleSize val="0"/>
        </c:dLbls>
        <c:smooth val="0"/>
        <c:axId val="148520960"/>
        <c:axId val="148522496"/>
      </c:lineChart>
      <c:catAx>
        <c:axId val="148520960"/>
        <c:scaling>
          <c:orientation val="minMax"/>
        </c:scaling>
        <c:delete val="0"/>
        <c:axPos val="b"/>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48522496"/>
        <c:crosses val="autoZero"/>
        <c:auto val="1"/>
        <c:lblAlgn val="ctr"/>
        <c:lblOffset val="100"/>
        <c:tickLblSkip val="2"/>
        <c:noMultiLvlLbl val="0"/>
      </c:catAx>
      <c:valAx>
        <c:axId val="148522496"/>
        <c:scaling>
          <c:orientation val="minMax"/>
          <c:max val="1050"/>
          <c:min val="500"/>
        </c:scaling>
        <c:delete val="0"/>
        <c:axPos val="l"/>
        <c:majorGridlines>
          <c:spPr>
            <a:ln>
              <a:solidFill>
                <a:schemeClr val="bg1">
                  <a:lumMod val="75000"/>
                </a:schemeClr>
              </a:solidFill>
              <a:prstDash val="dash"/>
            </a:ln>
          </c:spPr>
        </c:majorGridlines>
        <c:numFmt formatCode="0" sourceLinked="1"/>
        <c:majorTickMark val="out"/>
        <c:minorTickMark val="none"/>
        <c:tickLblPos val="nextTo"/>
        <c:txPr>
          <a:bodyPr/>
          <a:lstStyle/>
          <a:p>
            <a:pPr>
              <a:defRPr sz="700">
                <a:latin typeface="Arial" pitchFamily="34" charset="0"/>
                <a:cs typeface="Arial" pitchFamily="34" charset="0"/>
              </a:defRPr>
            </a:pPr>
            <a:endParaRPr lang="en-US"/>
          </a:p>
        </c:txPr>
        <c:crossAx val="148520960"/>
        <c:crosses val="autoZero"/>
        <c:crossBetween val="midCat"/>
      </c:valAx>
      <c:spPr>
        <a:solidFill>
          <a:srgbClr val="FFFFFF"/>
        </a:solidFill>
      </c:spPr>
    </c:plotArea>
    <c:legend>
      <c:legendPos val="r"/>
      <c:layout>
        <c:manualLayout>
          <c:xMode val="edge"/>
          <c:yMode val="edge"/>
          <c:x val="0.79568653846153869"/>
          <c:y val="0.32515787037037586"/>
          <c:w val="0.191084375"/>
          <c:h val="0.51436562499999949"/>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0955" l="0.70000000000000062" r="0.70000000000000062" t="0.75000000000000955" header="0.30000000000000032" footer="0.30000000000000032"/>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1.8 : Average light fleet age</a:t>
            </a:r>
          </a:p>
        </c:rich>
      </c:tx>
      <c:layout>
        <c:manualLayout>
          <c:xMode val="edge"/>
          <c:yMode val="edge"/>
          <c:x val="0.21368620037807184"/>
          <c:y val="1.3126082582616657E-2"/>
        </c:manualLayout>
      </c:layout>
      <c:overlay val="0"/>
      <c:spPr>
        <a:noFill/>
        <a:ln w="25400">
          <a:noFill/>
        </a:ln>
      </c:spPr>
    </c:title>
    <c:autoTitleDeleted val="0"/>
    <c:plotArea>
      <c:layout>
        <c:manualLayout>
          <c:layoutTarget val="inner"/>
          <c:xMode val="edge"/>
          <c:yMode val="edge"/>
          <c:x val="0.24359012480927017"/>
          <c:y val="0.11579212962963112"/>
          <c:w val="0.7195524081536836"/>
          <c:h val="0.74765433384361668"/>
        </c:manualLayout>
      </c:layout>
      <c:barChart>
        <c:barDir val="bar"/>
        <c:grouping val="clustered"/>
        <c:varyColors val="0"/>
        <c:ser>
          <c:idx val="0"/>
          <c:order val="0"/>
          <c:tx>
            <c:strRef>
              <c:f>'1.8'!$C$2</c:f>
              <c:strCache>
                <c:ptCount val="1"/>
                <c:pt idx="0">
                  <c:v>Average age</c:v>
                </c:pt>
              </c:strCache>
            </c:strRef>
          </c:tx>
          <c:spPr>
            <a:solidFill>
              <a:srgbClr val="99CCFF"/>
            </a:solidFill>
            <a:ln w="12700">
              <a:noFill/>
              <a:prstDash val="solid"/>
            </a:ln>
          </c:spPr>
          <c:invertIfNegative val="0"/>
          <c:dPt>
            <c:idx val="0"/>
            <c:invertIfNegative val="0"/>
            <c:bubble3D val="0"/>
            <c:spPr>
              <a:solidFill>
                <a:schemeClr val="accent3">
                  <a:lumMod val="75000"/>
                </a:schemeClr>
              </a:solidFill>
              <a:ln w="25400">
                <a:noFill/>
              </a:ln>
            </c:spPr>
            <c:extLst>
              <c:ext xmlns:c16="http://schemas.microsoft.com/office/drawing/2014/chart" uri="{C3380CC4-5D6E-409C-BE32-E72D297353CC}">
                <c16:uniqueId val="{00000000-0F82-4F62-9245-998F7502E157}"/>
              </c:ext>
            </c:extLst>
          </c:dPt>
          <c:dPt>
            <c:idx val="1"/>
            <c:invertIfNegative val="0"/>
            <c:bubble3D val="0"/>
            <c:spPr>
              <a:solidFill>
                <a:schemeClr val="accent3">
                  <a:lumMod val="75000"/>
                </a:schemeClr>
              </a:solidFill>
              <a:ln w="25400">
                <a:noFill/>
              </a:ln>
            </c:spPr>
            <c:extLst>
              <c:ext xmlns:c16="http://schemas.microsoft.com/office/drawing/2014/chart" uri="{C3380CC4-5D6E-409C-BE32-E72D297353CC}">
                <c16:uniqueId val="{00000001-0F82-4F62-9245-998F7502E157}"/>
              </c:ext>
            </c:extLst>
          </c:dPt>
          <c:dPt>
            <c:idx val="2"/>
            <c:invertIfNegative val="0"/>
            <c:bubble3D val="0"/>
            <c:spPr>
              <a:solidFill>
                <a:schemeClr val="accent3">
                  <a:lumMod val="75000"/>
                </a:schemeClr>
              </a:solidFill>
              <a:ln w="25400">
                <a:noFill/>
              </a:ln>
            </c:spPr>
            <c:extLst>
              <c:ext xmlns:c16="http://schemas.microsoft.com/office/drawing/2014/chart" uri="{C3380CC4-5D6E-409C-BE32-E72D297353CC}">
                <c16:uniqueId val="{00000002-0F82-4F62-9245-998F7502E157}"/>
              </c:ext>
            </c:extLst>
          </c:dPt>
          <c:dPt>
            <c:idx val="3"/>
            <c:invertIfNegative val="0"/>
            <c:bubble3D val="0"/>
            <c:spPr>
              <a:solidFill>
                <a:schemeClr val="accent3">
                  <a:lumMod val="75000"/>
                </a:schemeClr>
              </a:solidFill>
              <a:ln w="25400">
                <a:noFill/>
              </a:ln>
            </c:spPr>
            <c:extLst>
              <c:ext xmlns:c16="http://schemas.microsoft.com/office/drawing/2014/chart" uri="{C3380CC4-5D6E-409C-BE32-E72D297353CC}">
                <c16:uniqueId val="{00000003-0F82-4F62-9245-998F7502E157}"/>
              </c:ext>
            </c:extLst>
          </c:dPt>
          <c:dPt>
            <c:idx val="4"/>
            <c:invertIfNegative val="0"/>
            <c:bubble3D val="0"/>
            <c:spPr>
              <a:solidFill>
                <a:schemeClr val="accent3">
                  <a:lumMod val="75000"/>
                </a:schemeClr>
              </a:solidFill>
              <a:ln w="25400">
                <a:noFill/>
              </a:ln>
            </c:spPr>
            <c:extLst>
              <c:ext xmlns:c16="http://schemas.microsoft.com/office/drawing/2014/chart" uri="{C3380CC4-5D6E-409C-BE32-E72D297353CC}">
                <c16:uniqueId val="{00000004-0F82-4F62-9245-998F7502E157}"/>
              </c:ext>
            </c:extLst>
          </c:dPt>
          <c:dPt>
            <c:idx val="5"/>
            <c:invertIfNegative val="0"/>
            <c:bubble3D val="0"/>
            <c:spPr>
              <a:solidFill>
                <a:schemeClr val="accent3">
                  <a:lumMod val="75000"/>
                </a:schemeClr>
              </a:solidFill>
              <a:ln w="25400">
                <a:noFill/>
              </a:ln>
            </c:spPr>
            <c:extLst>
              <c:ext xmlns:c16="http://schemas.microsoft.com/office/drawing/2014/chart" uri="{C3380CC4-5D6E-409C-BE32-E72D297353CC}">
                <c16:uniqueId val="{00000005-0F82-4F62-9245-998F7502E157}"/>
              </c:ext>
            </c:extLst>
          </c:dPt>
          <c:dPt>
            <c:idx val="6"/>
            <c:invertIfNegative val="0"/>
            <c:bubble3D val="0"/>
            <c:spPr>
              <a:solidFill>
                <a:schemeClr val="accent3">
                  <a:lumMod val="75000"/>
                </a:schemeClr>
              </a:solidFill>
              <a:ln w="25400">
                <a:noFill/>
              </a:ln>
            </c:spPr>
            <c:extLst>
              <c:ext xmlns:c16="http://schemas.microsoft.com/office/drawing/2014/chart" uri="{C3380CC4-5D6E-409C-BE32-E72D297353CC}">
                <c16:uniqueId val="{00000006-0F82-4F62-9245-998F7502E157}"/>
              </c:ext>
            </c:extLst>
          </c:dPt>
          <c:dPt>
            <c:idx val="7"/>
            <c:invertIfNegative val="0"/>
            <c:bubble3D val="0"/>
            <c:spPr>
              <a:solidFill>
                <a:schemeClr val="accent3">
                  <a:lumMod val="75000"/>
                </a:schemeClr>
              </a:solidFill>
              <a:ln w="25400">
                <a:noFill/>
              </a:ln>
            </c:spPr>
            <c:extLst>
              <c:ext xmlns:c16="http://schemas.microsoft.com/office/drawing/2014/chart" uri="{C3380CC4-5D6E-409C-BE32-E72D297353CC}">
                <c16:uniqueId val="{00000007-0F82-4F62-9245-998F7502E157}"/>
              </c:ext>
            </c:extLst>
          </c:dPt>
          <c:dPt>
            <c:idx val="8"/>
            <c:invertIfNegative val="0"/>
            <c:bubble3D val="0"/>
            <c:spPr>
              <a:solidFill>
                <a:srgbClr val="45B6DE"/>
              </a:solidFill>
              <a:ln w="25400">
                <a:noFill/>
              </a:ln>
            </c:spPr>
            <c:extLst>
              <c:ext xmlns:c16="http://schemas.microsoft.com/office/drawing/2014/chart" uri="{C3380CC4-5D6E-409C-BE32-E72D297353CC}">
                <c16:uniqueId val="{00000008-0F82-4F62-9245-998F7502E157}"/>
              </c:ext>
            </c:extLst>
          </c:dPt>
          <c:dPt>
            <c:idx val="9"/>
            <c:invertIfNegative val="0"/>
            <c:bubble3D val="0"/>
            <c:spPr>
              <a:solidFill>
                <a:schemeClr val="bg1">
                  <a:lumMod val="50000"/>
                </a:schemeClr>
              </a:solidFill>
              <a:ln w="12700">
                <a:noFill/>
                <a:prstDash val="solid"/>
              </a:ln>
            </c:spPr>
            <c:extLst>
              <c:ext xmlns:c16="http://schemas.microsoft.com/office/drawing/2014/chart" uri="{C3380CC4-5D6E-409C-BE32-E72D297353CC}">
                <c16:uniqueId val="{00000009-0F82-4F62-9245-998F7502E157}"/>
              </c:ext>
            </c:extLst>
          </c:dPt>
          <c:dPt>
            <c:idx val="10"/>
            <c:invertIfNegative val="0"/>
            <c:bubble3D val="0"/>
            <c:spPr>
              <a:solidFill>
                <a:schemeClr val="bg1">
                  <a:lumMod val="50000"/>
                </a:schemeClr>
              </a:solidFill>
              <a:ln w="12700">
                <a:noFill/>
                <a:prstDash val="solid"/>
              </a:ln>
            </c:spPr>
            <c:extLst>
              <c:ext xmlns:c16="http://schemas.microsoft.com/office/drawing/2014/chart" uri="{C3380CC4-5D6E-409C-BE32-E72D297353CC}">
                <c16:uniqueId val="{0000000A-0F82-4F62-9245-998F7502E157}"/>
              </c:ext>
            </c:extLst>
          </c:dPt>
          <c:dPt>
            <c:idx val="11"/>
            <c:invertIfNegative val="0"/>
            <c:bubble3D val="0"/>
            <c:spPr>
              <a:solidFill>
                <a:schemeClr val="bg1">
                  <a:lumMod val="50000"/>
                </a:schemeClr>
              </a:solidFill>
              <a:ln w="12700">
                <a:noFill/>
                <a:prstDash val="solid"/>
              </a:ln>
            </c:spPr>
            <c:extLst>
              <c:ext xmlns:c16="http://schemas.microsoft.com/office/drawing/2014/chart" uri="{C3380CC4-5D6E-409C-BE32-E72D297353CC}">
                <c16:uniqueId val="{0000000B-0F82-4F62-9245-998F7502E157}"/>
              </c:ext>
            </c:extLst>
          </c:dPt>
          <c:dPt>
            <c:idx val="12"/>
            <c:invertIfNegative val="0"/>
            <c:bubble3D val="0"/>
            <c:spPr>
              <a:solidFill>
                <a:schemeClr val="tx1">
                  <a:lumMod val="50000"/>
                  <a:lumOff val="50000"/>
                </a:schemeClr>
              </a:solidFill>
              <a:ln w="12700">
                <a:solidFill>
                  <a:schemeClr val="tx1">
                    <a:lumMod val="50000"/>
                    <a:lumOff val="50000"/>
                  </a:schemeClr>
                </a:solidFill>
                <a:prstDash val="solid"/>
              </a:ln>
            </c:spPr>
            <c:extLst>
              <c:ext xmlns:c16="http://schemas.microsoft.com/office/drawing/2014/chart" uri="{C3380CC4-5D6E-409C-BE32-E72D297353CC}">
                <c16:uniqueId val="{0000000C-0F82-4F62-9245-998F7502E157}"/>
              </c:ext>
            </c:extLst>
          </c:dPt>
          <c:dPt>
            <c:idx val="13"/>
            <c:invertIfNegative val="0"/>
            <c:bubble3D val="0"/>
            <c:spPr>
              <a:solidFill>
                <a:srgbClr val="92D050"/>
              </a:solidFill>
              <a:ln w="12700">
                <a:noFill/>
                <a:prstDash val="solid"/>
              </a:ln>
            </c:spPr>
            <c:extLst>
              <c:ext xmlns:c16="http://schemas.microsoft.com/office/drawing/2014/chart" uri="{C3380CC4-5D6E-409C-BE32-E72D297353CC}">
                <c16:uniqueId val="{0000000D-0F82-4F62-9245-998F7502E157}"/>
              </c:ext>
            </c:extLst>
          </c:dPt>
          <c:dPt>
            <c:idx val="14"/>
            <c:invertIfNegative val="0"/>
            <c:bubble3D val="0"/>
            <c:spPr>
              <a:solidFill>
                <a:srgbClr val="92D050"/>
              </a:solidFill>
              <a:ln w="12700">
                <a:noFill/>
                <a:prstDash val="solid"/>
              </a:ln>
            </c:spPr>
            <c:extLst>
              <c:ext xmlns:c16="http://schemas.microsoft.com/office/drawing/2014/chart" uri="{C3380CC4-5D6E-409C-BE32-E72D297353CC}">
                <c16:uniqueId val="{0000000E-0F82-4F62-9245-998F7502E157}"/>
              </c:ext>
            </c:extLst>
          </c:dPt>
          <c:dPt>
            <c:idx val="15"/>
            <c:invertIfNegative val="0"/>
            <c:bubble3D val="0"/>
            <c:spPr>
              <a:solidFill>
                <a:srgbClr val="92D050"/>
              </a:solidFill>
              <a:ln w="12700">
                <a:noFill/>
                <a:prstDash val="solid"/>
              </a:ln>
            </c:spPr>
            <c:extLst>
              <c:ext xmlns:c16="http://schemas.microsoft.com/office/drawing/2014/chart" uri="{C3380CC4-5D6E-409C-BE32-E72D297353CC}">
                <c16:uniqueId val="{0000000F-0F82-4F62-9245-998F7502E157}"/>
              </c:ext>
            </c:extLst>
          </c:dPt>
          <c:dPt>
            <c:idx val="16"/>
            <c:invertIfNegative val="0"/>
            <c:bubble3D val="0"/>
            <c:spPr>
              <a:solidFill>
                <a:srgbClr val="92D050"/>
              </a:solidFill>
              <a:ln w="12700">
                <a:noFill/>
                <a:prstDash val="solid"/>
              </a:ln>
            </c:spPr>
            <c:extLst>
              <c:ext xmlns:c16="http://schemas.microsoft.com/office/drawing/2014/chart" uri="{C3380CC4-5D6E-409C-BE32-E72D297353CC}">
                <c16:uniqueId val="{00000010-0F82-4F62-9245-998F7502E157}"/>
              </c:ext>
            </c:extLst>
          </c:dPt>
          <c:dPt>
            <c:idx val="17"/>
            <c:invertIfNegative val="0"/>
            <c:bubble3D val="0"/>
            <c:spPr>
              <a:solidFill>
                <a:srgbClr val="92D050"/>
              </a:solidFill>
              <a:ln w="12700">
                <a:noFill/>
                <a:prstDash val="solid"/>
              </a:ln>
            </c:spPr>
            <c:extLst>
              <c:ext xmlns:c16="http://schemas.microsoft.com/office/drawing/2014/chart" uri="{C3380CC4-5D6E-409C-BE32-E72D297353CC}">
                <c16:uniqueId val="{00000011-0F82-4F62-9245-998F7502E157}"/>
              </c:ext>
            </c:extLst>
          </c:dPt>
          <c:dPt>
            <c:idx val="18"/>
            <c:invertIfNegative val="0"/>
            <c:bubble3D val="0"/>
            <c:spPr>
              <a:solidFill>
                <a:srgbClr val="92D050"/>
              </a:solidFill>
              <a:ln w="12700">
                <a:noFill/>
                <a:prstDash val="solid"/>
              </a:ln>
            </c:spPr>
            <c:extLst>
              <c:ext xmlns:c16="http://schemas.microsoft.com/office/drawing/2014/chart" uri="{C3380CC4-5D6E-409C-BE32-E72D297353CC}">
                <c16:uniqueId val="{00000012-0F82-4F62-9245-998F7502E157}"/>
              </c:ext>
            </c:extLst>
          </c:dPt>
          <c:dPt>
            <c:idx val="19"/>
            <c:invertIfNegative val="0"/>
            <c:bubble3D val="0"/>
            <c:spPr>
              <a:solidFill>
                <a:srgbClr val="92D050"/>
              </a:solidFill>
              <a:ln w="12700">
                <a:noFill/>
                <a:prstDash val="solid"/>
              </a:ln>
            </c:spPr>
            <c:extLst>
              <c:ext xmlns:c16="http://schemas.microsoft.com/office/drawing/2014/chart" uri="{C3380CC4-5D6E-409C-BE32-E72D297353CC}">
                <c16:uniqueId val="{00000013-0F82-4F62-9245-998F7502E157}"/>
              </c:ext>
            </c:extLst>
          </c:dPt>
          <c:dPt>
            <c:idx val="20"/>
            <c:invertIfNegative val="0"/>
            <c:bubble3D val="0"/>
            <c:spPr>
              <a:solidFill>
                <a:srgbClr val="92D050"/>
              </a:solidFill>
              <a:ln w="12700">
                <a:solidFill>
                  <a:srgbClr val="92D050"/>
                </a:solidFill>
                <a:prstDash val="solid"/>
              </a:ln>
            </c:spPr>
            <c:extLst>
              <c:ext xmlns:c16="http://schemas.microsoft.com/office/drawing/2014/chart" uri="{C3380CC4-5D6E-409C-BE32-E72D297353CC}">
                <c16:uniqueId val="{00000014-0F82-4F62-9245-998F7502E157}"/>
              </c:ext>
            </c:extLst>
          </c:dPt>
          <c:dPt>
            <c:idx val="21"/>
            <c:invertIfNegative val="0"/>
            <c:bubble3D val="0"/>
            <c:spPr>
              <a:solidFill>
                <a:srgbClr val="92D050"/>
              </a:solidFill>
              <a:ln w="12700">
                <a:solidFill>
                  <a:srgbClr val="92D050"/>
                </a:solidFill>
                <a:prstDash val="solid"/>
              </a:ln>
            </c:spPr>
            <c:extLst>
              <c:ext xmlns:c16="http://schemas.microsoft.com/office/drawing/2014/chart" uri="{C3380CC4-5D6E-409C-BE32-E72D297353CC}">
                <c16:uniqueId val="{00000015-0F82-4F62-9245-998F7502E157}"/>
              </c:ext>
            </c:extLst>
          </c:dPt>
          <c:dPt>
            <c:idx val="22"/>
            <c:invertIfNegative val="0"/>
            <c:bubble3D val="0"/>
            <c:spPr>
              <a:solidFill>
                <a:srgbClr val="BDC1C1"/>
              </a:solidFill>
              <a:ln w="12700">
                <a:noFill/>
                <a:prstDash val="solid"/>
              </a:ln>
            </c:spPr>
            <c:extLst>
              <c:ext xmlns:c16="http://schemas.microsoft.com/office/drawing/2014/chart" uri="{C3380CC4-5D6E-409C-BE32-E72D297353CC}">
                <c16:uniqueId val="{00000016-0F82-4F62-9245-998F7502E157}"/>
              </c:ext>
            </c:extLst>
          </c:dPt>
          <c:dPt>
            <c:idx val="23"/>
            <c:invertIfNegative val="0"/>
            <c:bubble3D val="0"/>
            <c:spPr>
              <a:solidFill>
                <a:srgbClr val="BDC1C1"/>
              </a:solidFill>
              <a:ln w="12700">
                <a:noFill/>
                <a:prstDash val="solid"/>
              </a:ln>
            </c:spPr>
            <c:extLst>
              <c:ext xmlns:c16="http://schemas.microsoft.com/office/drawing/2014/chart" uri="{C3380CC4-5D6E-409C-BE32-E72D297353CC}">
                <c16:uniqueId val="{00000017-0F82-4F62-9245-998F7502E157}"/>
              </c:ext>
            </c:extLst>
          </c:dPt>
          <c:dPt>
            <c:idx val="24"/>
            <c:invertIfNegative val="0"/>
            <c:bubble3D val="0"/>
            <c:spPr>
              <a:solidFill>
                <a:srgbClr val="B3B8BA"/>
              </a:solidFill>
              <a:ln w="12700">
                <a:noFill/>
                <a:prstDash val="solid"/>
              </a:ln>
            </c:spPr>
            <c:extLst>
              <c:ext xmlns:c16="http://schemas.microsoft.com/office/drawing/2014/chart" uri="{C3380CC4-5D6E-409C-BE32-E72D297353CC}">
                <c16:uniqueId val="{00000018-0F82-4F62-9245-998F7502E157}"/>
              </c:ext>
            </c:extLst>
          </c:dPt>
          <c:dPt>
            <c:idx val="25"/>
            <c:invertIfNegative val="0"/>
            <c:bubble3D val="0"/>
            <c:spPr>
              <a:solidFill>
                <a:srgbClr val="B3B8BA"/>
              </a:solidFill>
              <a:ln w="12700">
                <a:noFill/>
                <a:prstDash val="solid"/>
              </a:ln>
            </c:spPr>
            <c:extLst>
              <c:ext xmlns:c16="http://schemas.microsoft.com/office/drawing/2014/chart" uri="{C3380CC4-5D6E-409C-BE32-E72D297353CC}">
                <c16:uniqueId val="{00000019-0F82-4F62-9245-998F7502E157}"/>
              </c:ext>
            </c:extLst>
          </c:dPt>
          <c:dPt>
            <c:idx val="26"/>
            <c:invertIfNegative val="0"/>
            <c:bubble3D val="0"/>
            <c:spPr>
              <a:solidFill>
                <a:srgbClr val="B3B8BA"/>
              </a:solidFill>
              <a:ln w="12700">
                <a:noFill/>
                <a:prstDash val="solid"/>
              </a:ln>
            </c:spPr>
            <c:extLst>
              <c:ext xmlns:c16="http://schemas.microsoft.com/office/drawing/2014/chart" uri="{C3380CC4-5D6E-409C-BE32-E72D297353CC}">
                <c16:uniqueId val="{0000001A-0F82-4F62-9245-998F7502E157}"/>
              </c:ext>
            </c:extLst>
          </c:dPt>
          <c:dPt>
            <c:idx val="27"/>
            <c:invertIfNegative val="0"/>
            <c:bubble3D val="0"/>
            <c:spPr>
              <a:solidFill>
                <a:srgbClr val="B3B8BA"/>
              </a:solidFill>
              <a:ln w="12700">
                <a:noFill/>
                <a:prstDash val="solid"/>
              </a:ln>
            </c:spPr>
            <c:extLst>
              <c:ext xmlns:c16="http://schemas.microsoft.com/office/drawing/2014/chart" uri="{C3380CC4-5D6E-409C-BE32-E72D297353CC}">
                <c16:uniqueId val="{0000001B-0F82-4F62-9245-998F7502E157}"/>
              </c:ext>
            </c:extLst>
          </c:dPt>
          <c:dPt>
            <c:idx val="28"/>
            <c:invertIfNegative val="0"/>
            <c:bubble3D val="0"/>
            <c:spPr>
              <a:solidFill>
                <a:schemeClr val="bg1">
                  <a:lumMod val="75000"/>
                </a:schemeClr>
              </a:solidFill>
              <a:ln w="12700">
                <a:noFill/>
                <a:prstDash val="solid"/>
              </a:ln>
            </c:spPr>
            <c:extLst>
              <c:ext xmlns:c16="http://schemas.microsoft.com/office/drawing/2014/chart" uri="{C3380CC4-5D6E-409C-BE32-E72D297353CC}">
                <c16:uniqueId val="{0000001C-0F82-4F62-9245-998F7502E157}"/>
              </c:ext>
            </c:extLst>
          </c:dPt>
          <c:dPt>
            <c:idx val="29"/>
            <c:invertIfNegative val="0"/>
            <c:bubble3D val="0"/>
            <c:spPr>
              <a:solidFill>
                <a:schemeClr val="bg1">
                  <a:lumMod val="75000"/>
                </a:schemeClr>
              </a:solidFill>
              <a:ln w="12700">
                <a:solidFill>
                  <a:schemeClr val="bg1">
                    <a:lumMod val="75000"/>
                  </a:schemeClr>
                </a:solidFill>
                <a:prstDash val="solid"/>
              </a:ln>
            </c:spPr>
            <c:extLst>
              <c:ext xmlns:c16="http://schemas.microsoft.com/office/drawing/2014/chart" uri="{C3380CC4-5D6E-409C-BE32-E72D297353CC}">
                <c16:uniqueId val="{0000003F-11D0-43D5-955B-203F388E9D4B}"/>
              </c:ext>
            </c:extLst>
          </c:dPt>
          <c:dPt>
            <c:idx val="30"/>
            <c:invertIfNegative val="0"/>
            <c:bubble3D val="0"/>
            <c:spPr>
              <a:solidFill>
                <a:schemeClr val="bg1">
                  <a:lumMod val="75000"/>
                </a:schemeClr>
              </a:solidFill>
              <a:ln w="12700">
                <a:solidFill>
                  <a:schemeClr val="bg1">
                    <a:lumMod val="75000"/>
                  </a:schemeClr>
                </a:solidFill>
                <a:prstDash val="solid"/>
              </a:ln>
            </c:spPr>
            <c:extLst>
              <c:ext xmlns:c16="http://schemas.microsoft.com/office/drawing/2014/chart" uri="{C3380CC4-5D6E-409C-BE32-E72D297353CC}">
                <c16:uniqueId val="{00000045-11D0-43D5-955B-203F388E9D4B}"/>
              </c:ext>
            </c:extLst>
          </c:dPt>
          <c:dPt>
            <c:idx val="31"/>
            <c:invertIfNegative val="0"/>
            <c:bubble3D val="0"/>
            <c:spPr>
              <a:solidFill>
                <a:schemeClr val="bg1">
                  <a:lumMod val="75000"/>
                </a:schemeClr>
              </a:solidFill>
              <a:ln w="12700">
                <a:solidFill>
                  <a:schemeClr val="bg1">
                    <a:lumMod val="75000"/>
                  </a:schemeClr>
                </a:solidFill>
                <a:prstDash val="solid"/>
              </a:ln>
            </c:spPr>
            <c:extLst>
              <c:ext xmlns:c16="http://schemas.microsoft.com/office/drawing/2014/chart" uri="{C3380CC4-5D6E-409C-BE32-E72D297353CC}">
                <c16:uniqueId val="{0000004B-11D0-43D5-955B-203F388E9D4B}"/>
              </c:ext>
            </c:extLst>
          </c:dPt>
          <c:cat>
            <c:strRef>
              <c:f>'1.8'!$B$7:$B$38</c:f>
              <c:strCache>
                <c:ptCount val="32"/>
                <c:pt idx="0">
                  <c:v>2002 Cars</c:v>
                </c:pt>
                <c:pt idx="1">
                  <c:v>2010</c:v>
                </c:pt>
                <c:pt idx="3">
                  <c:v>2012</c:v>
                </c:pt>
                <c:pt idx="5">
                  <c:v>2014</c:v>
                </c:pt>
                <c:pt idx="7">
                  <c:v>USA     2016</c:v>
                </c:pt>
                <c:pt idx="9">
                  <c:v>2005</c:v>
                </c:pt>
                <c:pt idx="11">
                  <c:v>2011</c:v>
                </c:pt>
                <c:pt idx="12">
                  <c:v>Canada 2016</c:v>
                </c:pt>
                <c:pt idx="14">
                  <c:v>2005</c:v>
                </c:pt>
                <c:pt idx="16">
                  <c:v>2011</c:v>
                </c:pt>
                <c:pt idx="18">
                  <c:v>2013</c:v>
                </c:pt>
                <c:pt idx="21">
                  <c:v>Australia 2016</c:v>
                </c:pt>
                <c:pt idx="23">
                  <c:v>2002</c:v>
                </c:pt>
                <c:pt idx="25">
                  <c:v>2011</c:v>
                </c:pt>
                <c:pt idx="27">
                  <c:v>2013</c:v>
                </c:pt>
                <c:pt idx="29">
                  <c:v>2015</c:v>
                </c:pt>
                <c:pt idx="31">
                  <c:v>NZ light 2017</c:v>
                </c:pt>
              </c:strCache>
            </c:strRef>
          </c:cat>
          <c:val>
            <c:numRef>
              <c:f>'1.8'!$C$7:$C$38</c:f>
              <c:numCache>
                <c:formatCode>General</c:formatCode>
                <c:ptCount val="32"/>
                <c:pt idx="0">
                  <c:v>9.8000000000000007</c:v>
                </c:pt>
                <c:pt idx="1">
                  <c:v>10.9</c:v>
                </c:pt>
                <c:pt idx="2">
                  <c:v>11.2</c:v>
                </c:pt>
                <c:pt idx="3">
                  <c:v>11.3</c:v>
                </c:pt>
                <c:pt idx="4">
                  <c:v>11.4</c:v>
                </c:pt>
                <c:pt idx="5">
                  <c:v>11.4</c:v>
                </c:pt>
                <c:pt idx="6">
                  <c:v>11.5</c:v>
                </c:pt>
                <c:pt idx="7">
                  <c:v>11.6</c:v>
                </c:pt>
                <c:pt idx="9">
                  <c:v>7.6</c:v>
                </c:pt>
                <c:pt idx="10">
                  <c:v>8.6</c:v>
                </c:pt>
                <c:pt idx="11">
                  <c:v>9.1999999999999993</c:v>
                </c:pt>
                <c:pt idx="12">
                  <c:v>9.6</c:v>
                </c:pt>
                <c:pt idx="14">
                  <c:v>10.1</c:v>
                </c:pt>
                <c:pt idx="15">
                  <c:v>9.9</c:v>
                </c:pt>
                <c:pt idx="16">
                  <c:v>10</c:v>
                </c:pt>
                <c:pt idx="17">
                  <c:v>10</c:v>
                </c:pt>
                <c:pt idx="18">
                  <c:v>10</c:v>
                </c:pt>
                <c:pt idx="19">
                  <c:v>9.8000000000000007</c:v>
                </c:pt>
                <c:pt idx="20">
                  <c:v>10.1</c:v>
                </c:pt>
                <c:pt idx="21">
                  <c:v>10.1</c:v>
                </c:pt>
                <c:pt idx="23" formatCode="0.00">
                  <c:v>12.050278770332817</c:v>
                </c:pt>
                <c:pt idx="24" formatCode="0.00">
                  <c:v>13.479333959595049</c:v>
                </c:pt>
                <c:pt idx="25" formatCode="0.00">
                  <c:v>13.738913484499914</c:v>
                </c:pt>
                <c:pt idx="26" formatCode="0.00">
                  <c:v>13.955477089018959</c:v>
                </c:pt>
                <c:pt idx="27" formatCode="0.00">
                  <c:v>14.072031179179454</c:v>
                </c:pt>
                <c:pt idx="28" formatCode="0.00">
                  <c:v>14.089499821010799</c:v>
                </c:pt>
                <c:pt idx="29" formatCode="0.00">
                  <c:v>14.079090960941613</c:v>
                </c:pt>
                <c:pt idx="30" formatCode="0.00">
                  <c:v>14.084709070538667</c:v>
                </c:pt>
                <c:pt idx="31" formatCode="0.00">
                  <c:v>14.092753724991253</c:v>
                </c:pt>
              </c:numCache>
            </c:numRef>
          </c:val>
          <c:extLst>
            <c:ext xmlns:c16="http://schemas.microsoft.com/office/drawing/2014/chart" uri="{C3380CC4-5D6E-409C-BE32-E72D297353CC}">
              <c16:uniqueId val="{0000001D-0F82-4F62-9245-998F7502E157}"/>
            </c:ext>
          </c:extLst>
        </c:ser>
        <c:dLbls>
          <c:showLegendKey val="0"/>
          <c:showVal val="0"/>
          <c:showCatName val="0"/>
          <c:showSerName val="0"/>
          <c:showPercent val="0"/>
          <c:showBubbleSize val="0"/>
        </c:dLbls>
        <c:gapWidth val="230"/>
        <c:axId val="148580608"/>
        <c:axId val="148586496"/>
      </c:barChart>
      <c:catAx>
        <c:axId val="148580608"/>
        <c:scaling>
          <c:orientation val="minMax"/>
        </c:scaling>
        <c:delete val="0"/>
        <c:axPos val="l"/>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8586496"/>
        <c:crosses val="autoZero"/>
        <c:auto val="1"/>
        <c:lblAlgn val="ctr"/>
        <c:lblOffset val="100"/>
        <c:tickLblSkip val="1"/>
        <c:tickMarkSkip val="1"/>
        <c:noMultiLvlLbl val="0"/>
      </c:catAx>
      <c:valAx>
        <c:axId val="148586496"/>
        <c:scaling>
          <c:orientation val="minMax"/>
          <c:max val="14.5"/>
          <c:min val="0"/>
        </c:scaling>
        <c:delete val="0"/>
        <c:axPos val="b"/>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vehicle age (years)</a:t>
                </a:r>
              </a:p>
            </c:rich>
          </c:tx>
          <c:layout>
            <c:manualLayout>
              <c:xMode val="edge"/>
              <c:yMode val="edge"/>
              <c:x val="0.35887166666667253"/>
              <c:y val="0.92379259259260005"/>
            </c:manualLayout>
          </c:layout>
          <c:overlay val="0"/>
          <c:spPr>
            <a:noFill/>
            <a:ln w="25400">
              <a:noFill/>
            </a:ln>
          </c:spPr>
        </c:title>
        <c:numFmt formatCode="General"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8580608"/>
        <c:crosses val="autoZero"/>
        <c:crossBetween val="midCat"/>
        <c:majorUnit val="2"/>
        <c:minorUnit val="2.7000000000000256E-2"/>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1.9 : Light petrol fleet fuel economy</a:t>
            </a:r>
          </a:p>
          <a:p>
            <a:pPr>
              <a:defRPr sz="900" b="1" i="0" u="none" strike="noStrike" baseline="0">
                <a:solidFill>
                  <a:srgbClr val="000000"/>
                </a:solidFill>
                <a:latin typeface="Arial"/>
                <a:ea typeface="Arial"/>
                <a:cs typeface="Arial"/>
              </a:defRPr>
            </a:pPr>
            <a:r>
              <a:rPr lang="en-NZ" sz="900"/>
              <a:t>Minimum and maximum estimates</a:t>
            </a:r>
          </a:p>
        </c:rich>
      </c:tx>
      <c:layout>
        <c:manualLayout>
          <c:xMode val="edge"/>
          <c:yMode val="edge"/>
          <c:x val="0.18382194444444444"/>
          <c:y val="1.7023148148148201E-3"/>
        </c:manualLayout>
      </c:layout>
      <c:overlay val="0"/>
      <c:spPr>
        <a:noFill/>
        <a:ln w="25400">
          <a:noFill/>
        </a:ln>
      </c:spPr>
    </c:title>
    <c:autoTitleDeleted val="0"/>
    <c:plotArea>
      <c:layout>
        <c:manualLayout>
          <c:layoutTarget val="inner"/>
          <c:xMode val="edge"/>
          <c:yMode val="edge"/>
          <c:x val="0.15934722222222614"/>
          <c:y val="0.14832546296296531"/>
          <c:w val="0.78808888888888884"/>
          <c:h val="0.76182824074074085"/>
        </c:manualLayout>
      </c:layout>
      <c:barChart>
        <c:barDir val="col"/>
        <c:grouping val="clustered"/>
        <c:varyColors val="0"/>
        <c:ser>
          <c:idx val="0"/>
          <c:order val="0"/>
          <c:tx>
            <c:strRef>
              <c:f>'1.9'!$G$2</c:f>
              <c:strCache>
                <c:ptCount val="1"/>
                <c:pt idx="0">
                  <c:v>Maximum economy</c:v>
                </c:pt>
              </c:strCache>
            </c:strRef>
          </c:tx>
          <c:spPr>
            <a:noFill/>
            <a:ln w="25400">
              <a:noFill/>
            </a:ln>
          </c:spPr>
          <c:invertIfNegative val="0"/>
          <c:errBars>
            <c:errBarType val="both"/>
            <c:errValType val="fixedVal"/>
            <c:noEndCap val="0"/>
            <c:val val="0.05"/>
            <c:spPr>
              <a:ln w="38100">
                <a:solidFill>
                  <a:srgbClr val="00CCFF"/>
                </a:solidFill>
              </a:ln>
            </c:spPr>
          </c:errBars>
          <c:cat>
            <c:numRef>
              <c:f>'1.9'!$A$5:$A$21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'1.9'!$I$5:$I$21</c:f>
              <c:numCache>
                <c:formatCode>0.00</c:formatCode>
                <c:ptCount val="17"/>
                <c:pt idx="0">
                  <c:v>9.479643783591694</c:v>
                </c:pt>
                <c:pt idx="1">
                  <c:v>9.5395732959155204</c:v>
                </c:pt>
                <c:pt idx="2">
                  <c:v>9.6257314521523192</c:v>
                </c:pt>
                <c:pt idx="3">
                  <c:v>9.815287029853323</c:v>
                </c:pt>
                <c:pt idx="4">
                  <c:v>9.6019568479729003</c:v>
                </c:pt>
                <c:pt idx="5">
                  <c:v>9.7707723792073331</c:v>
                </c:pt>
                <c:pt idx="6">
                  <c:v>9.8576521487807813</c:v>
                </c:pt>
                <c:pt idx="7">
                  <c:v>9.9169622303167309</c:v>
                </c:pt>
                <c:pt idx="8">
                  <c:v>9.7643163144640575</c:v>
                </c:pt>
                <c:pt idx="9">
                  <c:v>9.8571707801146555</c:v>
                </c:pt>
                <c:pt idx="10">
                  <c:v>9.8596513592872519</c:v>
                </c:pt>
                <c:pt idx="11">
                  <c:v>9.6810178794570323</c:v>
                </c:pt>
                <c:pt idx="12">
                  <c:v>9.5912714007030218</c:v>
                </c:pt>
                <c:pt idx="13">
                  <c:v>9.4385205094218918</c:v>
                </c:pt>
                <c:pt idx="14">
                  <c:v>9.4178315385108462</c:v>
                </c:pt>
                <c:pt idx="15">
                  <c:v>9.2202312947096736</c:v>
                </c:pt>
                <c:pt idx="16">
                  <c:v>9.1410648152571277</c:v>
                </c:pt>
              </c:numCache>
            </c:numRef>
          </c:val>
          <c:extLst>
            <c:ext xmlns:c16="http://schemas.microsoft.com/office/drawing/2014/chart" uri="{C3380CC4-5D6E-409C-BE32-E72D297353CC}">
              <c16:uniqueId val="{00000000-2101-43F6-BD0B-301214D49AD1}"/>
            </c:ext>
          </c:extLst>
        </c:ser>
        <c:dLbls>
          <c:showLegendKey val="0"/>
          <c:showVal val="0"/>
          <c:showCatName val="0"/>
          <c:showSerName val="0"/>
          <c:showPercent val="0"/>
          <c:showBubbleSize val="0"/>
        </c:dLbls>
        <c:gapWidth val="150"/>
        <c:axId val="148857600"/>
        <c:axId val="148859136"/>
      </c:barChart>
      <c:catAx>
        <c:axId val="148857600"/>
        <c:scaling>
          <c:orientation val="minMax"/>
        </c:scaling>
        <c:delete val="0"/>
        <c:axPos val="b"/>
        <c:numFmt formatCode="General"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8859136"/>
        <c:crosses val="autoZero"/>
        <c:auto val="1"/>
        <c:lblAlgn val="ctr"/>
        <c:lblOffset val="100"/>
        <c:tickLblSkip val="2"/>
        <c:tickMarkSkip val="1"/>
        <c:noMultiLvlLbl val="0"/>
      </c:catAx>
      <c:valAx>
        <c:axId val="148859136"/>
        <c:scaling>
          <c:orientation val="minMax"/>
          <c:max val="10.5"/>
          <c:min val="8.5"/>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Litres per 100 km of travel</a:t>
                </a:r>
              </a:p>
            </c:rich>
          </c:tx>
          <c:layout>
            <c:manualLayout>
              <c:xMode val="edge"/>
              <c:yMode val="edge"/>
              <c:x val="7.1672222222222423E-3"/>
              <c:y val="0.23655740740741074"/>
            </c:manualLayout>
          </c:layout>
          <c:overlay val="0"/>
          <c:spPr>
            <a:noFill/>
            <a:ln w="25400">
              <a:noFill/>
            </a:ln>
          </c:spPr>
        </c:title>
        <c:numFmt formatCode="0.0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8857600"/>
        <c:crosses val="autoZero"/>
        <c:crossBetween val="between"/>
        <c:majorUnit val="0.25"/>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09285714285721"/>
          <c:y val="0.11214316239316237"/>
          <c:w val="0.81631107075698717"/>
          <c:h val="0.70981623931623927"/>
        </c:manualLayout>
      </c:layout>
      <c:barChart>
        <c:barDir val="col"/>
        <c:grouping val="clustered"/>
        <c:varyColors val="0"/>
        <c:ser>
          <c:idx val="0"/>
          <c:order val="0"/>
          <c:tx>
            <c:strRef>
              <c:f>'1.9'!$G$2</c:f>
              <c:strCache>
                <c:ptCount val="1"/>
                <c:pt idx="0">
                  <c:v>Maximum economy</c:v>
                </c:pt>
              </c:strCache>
            </c:strRef>
          </c:tx>
          <c:spPr>
            <a:noFill/>
            <a:ln w="25400">
              <a:noFill/>
            </a:ln>
          </c:spPr>
          <c:invertIfNegative val="0"/>
          <c:errBars>
            <c:errBarType val="both"/>
            <c:errValType val="fixedVal"/>
            <c:noEndCap val="1"/>
            <c:val val="0.05"/>
            <c:spPr>
              <a:ln w="38100">
                <a:solidFill>
                  <a:schemeClr val="tx2">
                    <a:lumMod val="60000"/>
                    <a:lumOff val="40000"/>
                  </a:schemeClr>
                </a:solidFill>
              </a:ln>
            </c:spPr>
          </c:errBars>
          <c:cat>
            <c:numRef>
              <c:f>'1.9'!$A$5:$A$20</c:f>
              <c:numCache>
                <c:formatCode>General</c:formatCode>
                <c:ptCount val="16"/>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numCache>
            </c:numRef>
          </c:cat>
          <c:val>
            <c:numRef>
              <c:f>'1.9'!$I$5:$I$21</c:f>
              <c:numCache>
                <c:formatCode>0.00</c:formatCode>
                <c:ptCount val="17"/>
                <c:pt idx="0">
                  <c:v>9.479643783591694</c:v>
                </c:pt>
                <c:pt idx="1">
                  <c:v>9.5395732959155204</c:v>
                </c:pt>
                <c:pt idx="2">
                  <c:v>9.6257314521523192</c:v>
                </c:pt>
                <c:pt idx="3">
                  <c:v>9.815287029853323</c:v>
                </c:pt>
                <c:pt idx="4">
                  <c:v>9.6019568479729003</c:v>
                </c:pt>
                <c:pt idx="5">
                  <c:v>9.7707723792073331</c:v>
                </c:pt>
                <c:pt idx="6">
                  <c:v>9.8576521487807813</c:v>
                </c:pt>
                <c:pt idx="7">
                  <c:v>9.9169622303167309</c:v>
                </c:pt>
                <c:pt idx="8">
                  <c:v>9.7643163144640575</c:v>
                </c:pt>
                <c:pt idx="9">
                  <c:v>9.8571707801146555</c:v>
                </c:pt>
                <c:pt idx="10">
                  <c:v>9.8596513592872519</c:v>
                </c:pt>
                <c:pt idx="11">
                  <c:v>9.6810178794570323</c:v>
                </c:pt>
                <c:pt idx="12">
                  <c:v>9.5912714007030218</c:v>
                </c:pt>
                <c:pt idx="13">
                  <c:v>9.4385205094218918</c:v>
                </c:pt>
                <c:pt idx="14">
                  <c:v>9.4178315385108462</c:v>
                </c:pt>
                <c:pt idx="15">
                  <c:v>9.2202312947096736</c:v>
                </c:pt>
                <c:pt idx="16">
                  <c:v>9.1410648152571277</c:v>
                </c:pt>
              </c:numCache>
            </c:numRef>
          </c:val>
          <c:extLst>
            <c:ext xmlns:c16="http://schemas.microsoft.com/office/drawing/2014/chart" uri="{C3380CC4-5D6E-409C-BE32-E72D297353CC}">
              <c16:uniqueId val="{00000000-75A8-4118-A5F8-FECEA06F94AA}"/>
            </c:ext>
          </c:extLst>
        </c:ser>
        <c:dLbls>
          <c:showLegendKey val="0"/>
          <c:showVal val="0"/>
          <c:showCatName val="0"/>
          <c:showSerName val="0"/>
          <c:showPercent val="0"/>
          <c:showBubbleSize val="0"/>
        </c:dLbls>
        <c:gapWidth val="150"/>
        <c:axId val="149953536"/>
        <c:axId val="149955328"/>
      </c:barChart>
      <c:catAx>
        <c:axId val="149953536"/>
        <c:scaling>
          <c:orientation val="minMax"/>
        </c:scaling>
        <c:delete val="0"/>
        <c:axPos val="b"/>
        <c:numFmt formatCode="General"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9955328"/>
        <c:crosses val="autoZero"/>
        <c:auto val="1"/>
        <c:lblAlgn val="ctr"/>
        <c:lblOffset val="100"/>
        <c:tickLblSkip val="3"/>
        <c:tickMarkSkip val="1"/>
        <c:noMultiLvlLbl val="0"/>
      </c:catAx>
      <c:valAx>
        <c:axId val="149955328"/>
        <c:scaling>
          <c:orientation val="minMax"/>
          <c:max val="10.5"/>
          <c:min val="8.5"/>
        </c:scaling>
        <c:delete val="0"/>
        <c:axPos val="l"/>
        <c:majorGridlines>
          <c:spPr>
            <a:ln w="3175">
              <a:solidFill>
                <a:srgbClr val="808080"/>
              </a:solidFill>
              <a:prstDash val="sysDash"/>
            </a:ln>
          </c:spPr>
        </c:majorGridlines>
        <c:numFmt formatCode="0.0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9953536"/>
        <c:crosses val="autoZero"/>
        <c:crossBetween val="between"/>
        <c:majorUnit val="0.25"/>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Figure 1.10 : 2016 CO</a:t>
            </a:r>
            <a:r>
              <a:rPr lang="en-NZ" sz="900" b="1" i="0" u="none" strike="noStrike" baseline="-25000">
                <a:solidFill>
                  <a:srgbClr val="000000"/>
                </a:solidFill>
                <a:latin typeface="Arial"/>
                <a:cs typeface="Arial"/>
              </a:rPr>
              <a:t>2</a:t>
            </a:r>
            <a:r>
              <a:rPr lang="en-NZ" sz="900" b="1" i="0" u="none" strike="noStrike" baseline="0">
                <a:solidFill>
                  <a:srgbClr val="000000"/>
                </a:solidFill>
                <a:latin typeface="Arial"/>
                <a:cs typeface="Arial"/>
              </a:rPr>
              <a:t> emissions</a:t>
            </a:r>
          </a:p>
        </c:rich>
      </c:tx>
      <c:layout>
        <c:manualLayout>
          <c:xMode val="edge"/>
          <c:yMode val="edge"/>
          <c:x val="0.20809194444444687"/>
          <c:y val="3.0863888888888889E-2"/>
        </c:manualLayout>
      </c:layout>
      <c:overlay val="0"/>
      <c:spPr>
        <a:noFill/>
        <a:ln w="25400">
          <a:noFill/>
        </a:ln>
      </c:spPr>
    </c:title>
    <c:autoTitleDeleted val="0"/>
    <c:plotArea>
      <c:layout>
        <c:manualLayout>
          <c:layoutTarget val="inner"/>
          <c:xMode val="edge"/>
          <c:yMode val="edge"/>
          <c:x val="0.27157833333333337"/>
          <c:y val="0.2222226851851852"/>
          <c:w val="0.38713027777778364"/>
          <c:h val="0.64521712962962952"/>
        </c:manualLayout>
      </c:layout>
      <c:pieChart>
        <c:varyColors val="1"/>
        <c:ser>
          <c:idx val="0"/>
          <c:order val="0"/>
          <c:spPr>
            <a:solidFill>
              <a:srgbClr val="202222"/>
            </a:solidFill>
            <a:ln w="12700">
              <a:solidFill>
                <a:srgbClr val="000000"/>
              </a:solidFill>
              <a:prstDash val="solid"/>
            </a:ln>
          </c:spPr>
          <c:dPt>
            <c:idx val="0"/>
            <c:bubble3D val="0"/>
            <c:spPr>
              <a:solidFill>
                <a:srgbClr val="0093D3"/>
              </a:solidFill>
              <a:ln w="12700">
                <a:solidFill>
                  <a:srgbClr val="000000"/>
                </a:solidFill>
                <a:prstDash val="solid"/>
              </a:ln>
            </c:spPr>
            <c:extLst>
              <c:ext xmlns:c16="http://schemas.microsoft.com/office/drawing/2014/chart" uri="{C3380CC4-5D6E-409C-BE32-E72D297353CC}">
                <c16:uniqueId val="{00000000-A76E-48A0-85A0-D1480581610C}"/>
              </c:ext>
            </c:extLst>
          </c:dPt>
          <c:dPt>
            <c:idx val="1"/>
            <c:bubble3D val="0"/>
            <c:spPr>
              <a:solidFill>
                <a:srgbClr val="45B6DE"/>
              </a:solidFill>
              <a:ln w="12700">
                <a:solidFill>
                  <a:srgbClr val="000000"/>
                </a:solidFill>
                <a:prstDash val="solid"/>
              </a:ln>
            </c:spPr>
            <c:extLst>
              <c:ext xmlns:c16="http://schemas.microsoft.com/office/drawing/2014/chart" uri="{C3380CC4-5D6E-409C-BE32-E72D297353CC}">
                <c16:uniqueId val="{00000001-A76E-48A0-85A0-D1480581610C}"/>
              </c:ext>
            </c:extLst>
          </c:dPt>
          <c:dPt>
            <c:idx val="2"/>
            <c:bubble3D val="0"/>
            <c:spPr>
              <a:solidFill>
                <a:srgbClr val="BDC1C1"/>
              </a:solidFill>
              <a:ln w="12700">
                <a:solidFill>
                  <a:srgbClr val="000000"/>
                </a:solidFill>
                <a:prstDash val="solid"/>
              </a:ln>
            </c:spPr>
            <c:extLst>
              <c:ext xmlns:c16="http://schemas.microsoft.com/office/drawing/2014/chart" uri="{C3380CC4-5D6E-409C-BE32-E72D297353CC}">
                <c16:uniqueId val="{00000002-A76E-48A0-85A0-D1480581610C}"/>
              </c:ext>
            </c:extLst>
          </c:dPt>
          <c:dPt>
            <c:idx val="3"/>
            <c:bubble3D val="0"/>
            <c:spPr>
              <a:solidFill>
                <a:srgbClr val="434646"/>
              </a:solidFill>
              <a:ln w="12700">
                <a:solidFill>
                  <a:srgbClr val="000000"/>
                </a:solidFill>
                <a:prstDash val="solid"/>
              </a:ln>
            </c:spPr>
            <c:extLst>
              <c:ext xmlns:c16="http://schemas.microsoft.com/office/drawing/2014/chart" uri="{C3380CC4-5D6E-409C-BE32-E72D297353CC}">
                <c16:uniqueId val="{00000003-A76E-48A0-85A0-D1480581610C}"/>
              </c:ext>
            </c:extLst>
          </c:dPt>
          <c:dLbls>
            <c:dLbl>
              <c:idx val="0"/>
              <c:layout>
                <c:manualLayout>
                  <c:x val="6.4133581857719793E-2"/>
                  <c:y val="-0.19358055555555556"/>
                </c:manualLayout>
              </c:layout>
              <c:tx>
                <c:rich>
                  <a:bodyPr/>
                  <a:lstStyle/>
                  <a:p>
                    <a:r>
                      <a:rPr lang="en-US" sz="700"/>
                      <a:t>L</a:t>
                    </a:r>
                    <a:r>
                      <a:rPr lang="en-US"/>
                      <a:t>ight passenger fleet
57.7%</a:t>
                    </a:r>
                  </a:p>
                </c:rich>
              </c:tx>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0-A76E-48A0-85A0-D1480581610C}"/>
                </c:ext>
              </c:extLst>
            </c:dLbl>
            <c:dLbl>
              <c:idx val="1"/>
              <c:layout>
                <c:manualLayout>
                  <c:x val="-3.8003661640593892E-3"/>
                  <c:y val="-1.4034836554521368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A76E-48A0-85A0-D1480581610C}"/>
                </c:ext>
              </c:extLst>
            </c:dLbl>
            <c:dLbl>
              <c:idx val="2"/>
              <c:layout>
                <c:manualLayout>
                  <c:x val="-2.4816198542289981E-2"/>
                  <c:y val="-7.0791151106112124E-3"/>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A76E-48A0-85A0-D1480581610C}"/>
                </c:ext>
              </c:extLst>
            </c:dLbl>
            <c:dLbl>
              <c:idx val="3"/>
              <c:layout>
                <c:manualLayout>
                  <c:x val="-4.5960317460317463E-3"/>
                  <c:y val="7.3920887799564274E-3"/>
                </c:manualLayout>
              </c:layout>
              <c:tx>
                <c:rich>
                  <a:bodyPr/>
                  <a:lstStyle/>
                  <a:p>
                    <a:r>
                      <a:rPr lang="en-US" sz="700"/>
                      <a:t>H</a:t>
                    </a:r>
                    <a:r>
                      <a:rPr lang="en-US"/>
                      <a:t>eavy fleet
25.5%</a:t>
                    </a:r>
                  </a:p>
                </c:rich>
              </c:tx>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A76E-48A0-85A0-D1480581610C}"/>
                </c:ext>
              </c:extLst>
            </c:dLbl>
            <c:numFmt formatCode="0.0%"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'1.10'!$B$3:$E$3</c:f>
              <c:strCache>
                <c:ptCount val="4"/>
                <c:pt idx="0">
                  <c:v>Light passenger</c:v>
                </c:pt>
                <c:pt idx="1">
                  <c:v>Light commercial</c:v>
                </c:pt>
                <c:pt idx="2">
                  <c:v>Motorcycle</c:v>
                </c:pt>
                <c:pt idx="3">
                  <c:v>Heavy fleet</c:v>
                </c:pt>
              </c:strCache>
            </c:strRef>
          </c:cat>
          <c:val>
            <c:numRef>
              <c:f>'1.10'!$B$19:$E$19</c:f>
              <c:numCache>
                <c:formatCode>0.000</c:formatCode>
                <c:ptCount val="4"/>
                <c:pt idx="0">
                  <c:v>7.8570818497800001</c:v>
                </c:pt>
                <c:pt idx="1">
                  <c:v>2.2385125821499998</c:v>
                </c:pt>
                <c:pt idx="2">
                  <c:v>4.7552749799999995E-2</c:v>
                </c:pt>
                <c:pt idx="3">
                  <c:v>3.4694528182799993</c:v>
                </c:pt>
              </c:numCache>
            </c:numRef>
          </c:val>
          <c:extLst>
            <c:ext xmlns:c16="http://schemas.microsoft.com/office/drawing/2014/chart" uri="{C3380CC4-5D6E-409C-BE32-E72D297353CC}">
              <c16:uniqueId val="{00000004-A76E-48A0-85A0-D1480581610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'1.10'!$B$3</c:f>
              <c:strCache>
                <c:ptCount val="1"/>
                <c:pt idx="0">
                  <c:v>Light passenger</c:v>
                </c:pt>
              </c:strCache>
            </c:strRef>
          </c:tx>
          <c:invertIfNegative val="0"/>
          <c:cat>
            <c:strRef>
              <c:f>'1.10'!$A$4:$A$19</c:f>
              <c:strCache>
                <c:ptCount val="16"/>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strCache>
            </c:strRef>
          </c:cat>
          <c:val>
            <c:numRef>
              <c:f>'1.10'!$B$4:$B$19</c:f>
              <c:numCache>
                <c:formatCode>#,##0.000</c:formatCode>
                <c:ptCount val="16"/>
                <c:pt idx="0">
                  <c:v>6.8467616193499996</c:v>
                </c:pt>
                <c:pt idx="1">
                  <c:v>7.1463853959200003</c:v>
                </c:pt>
                <c:pt idx="2">
                  <c:v>7.45626855178</c:v>
                </c:pt>
                <c:pt idx="3">
                  <c:v>7.7512565074800008</c:v>
                </c:pt>
                <c:pt idx="4">
                  <c:v>7.6231328974900006</c:v>
                </c:pt>
                <c:pt idx="5">
                  <c:v>7.7139560205300004</c:v>
                </c:pt>
                <c:pt idx="6">
                  <c:v>7.8626165210600005</c:v>
                </c:pt>
                <c:pt idx="7">
                  <c:v>7.75394247895</c:v>
                </c:pt>
                <c:pt idx="8">
                  <c:v>7.6839113495200007</c:v>
                </c:pt>
                <c:pt idx="9">
                  <c:v>7.7519492333900013</c:v>
                </c:pt>
                <c:pt idx="10">
                  <c:v>7.6263091786699997</c:v>
                </c:pt>
                <c:pt idx="11">
                  <c:v>7.4939293850500004</c:v>
                </c:pt>
                <c:pt idx="12">
                  <c:v>7.4627458207799995</c:v>
                </c:pt>
                <c:pt idx="13">
                  <c:v>7.4740473429599996</c:v>
                </c:pt>
                <c:pt idx="14">
                  <c:v>7.6943321488700001</c:v>
                </c:pt>
                <c:pt idx="15" formatCode="0.000">
                  <c:v>7.8570818497800001</c:v>
                </c:pt>
              </c:numCache>
            </c:numRef>
          </c:val>
          <c:extLst>
            <c:ext xmlns:c16="http://schemas.microsoft.com/office/drawing/2014/chart" uri="{C3380CC4-5D6E-409C-BE32-E72D297353CC}">
              <c16:uniqueId val="{00000000-942D-4F87-9B25-1AF6E4DC4564}"/>
            </c:ext>
          </c:extLst>
        </c:ser>
        <c:ser>
          <c:idx val="1"/>
          <c:order val="1"/>
          <c:tx>
            <c:strRef>
              <c:f>'1.10'!$C$3</c:f>
              <c:strCache>
                <c:ptCount val="1"/>
                <c:pt idx="0">
                  <c:v>Light commercial</c:v>
                </c:pt>
              </c:strCache>
            </c:strRef>
          </c:tx>
          <c:invertIfNegative val="0"/>
          <c:cat>
            <c:strRef>
              <c:f>'1.10'!$A$4:$A$19</c:f>
              <c:strCache>
                <c:ptCount val="16"/>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strCache>
            </c:strRef>
          </c:cat>
          <c:val>
            <c:numRef>
              <c:f>'1.10'!$C$4:$C$19</c:f>
              <c:numCache>
                <c:formatCode>#,##0.000</c:formatCode>
                <c:ptCount val="16"/>
                <c:pt idx="0">
                  <c:v>1.43163139289</c:v>
                </c:pt>
                <c:pt idx="1">
                  <c:v>1.49156740104</c:v>
                </c:pt>
                <c:pt idx="2">
                  <c:v>1.5186863980300003</c:v>
                </c:pt>
                <c:pt idx="3">
                  <c:v>1.5169181861600001</c:v>
                </c:pt>
                <c:pt idx="4">
                  <c:v>1.57304850431</c:v>
                </c:pt>
                <c:pt idx="5">
                  <c:v>1.61227286519</c:v>
                </c:pt>
                <c:pt idx="6">
                  <c:v>1.6716157092100001</c:v>
                </c:pt>
                <c:pt idx="7">
                  <c:v>1.7224819354100001</c:v>
                </c:pt>
                <c:pt idx="8">
                  <c:v>1.7344401621399999</c:v>
                </c:pt>
                <c:pt idx="9">
                  <c:v>1.7931921950700003</c:v>
                </c:pt>
                <c:pt idx="10">
                  <c:v>1.8312656943899999</c:v>
                </c:pt>
                <c:pt idx="11">
                  <c:v>1.8531683123599996</c:v>
                </c:pt>
                <c:pt idx="12">
                  <c:v>1.9172051081900001</c:v>
                </c:pt>
                <c:pt idx="13">
                  <c:v>1.9778075853899999</c:v>
                </c:pt>
                <c:pt idx="14">
                  <c:v>2.1201687034200001</c:v>
                </c:pt>
                <c:pt idx="15" formatCode="0.000">
                  <c:v>2.2385125821499998</c:v>
                </c:pt>
              </c:numCache>
            </c:numRef>
          </c:val>
          <c:extLst>
            <c:ext xmlns:c16="http://schemas.microsoft.com/office/drawing/2014/chart" uri="{C3380CC4-5D6E-409C-BE32-E72D297353CC}">
              <c16:uniqueId val="{00000001-942D-4F87-9B25-1AF6E4DC4564}"/>
            </c:ext>
          </c:extLst>
        </c:ser>
        <c:ser>
          <c:idx val="2"/>
          <c:order val="2"/>
          <c:tx>
            <c:strRef>
              <c:f>'1.10'!$D$3</c:f>
              <c:strCache>
                <c:ptCount val="1"/>
                <c:pt idx="0">
                  <c:v>Motorcycle</c:v>
                </c:pt>
              </c:strCache>
            </c:strRef>
          </c:tx>
          <c:invertIfNegative val="0"/>
          <c:cat>
            <c:strRef>
              <c:f>'1.10'!$A$4:$A$19</c:f>
              <c:strCache>
                <c:ptCount val="16"/>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strCache>
            </c:strRef>
          </c:cat>
          <c:val>
            <c:numRef>
              <c:f>'1.10'!$D$4:$D$18</c:f>
              <c:numCache>
                <c:formatCode>#,##0.000</c:formatCode>
                <c:ptCount val="15"/>
                <c:pt idx="0">
                  <c:v>2.638894843E-2</c:v>
                </c:pt>
                <c:pt idx="1">
                  <c:v>2.6506191670000002E-2</c:v>
                </c:pt>
                <c:pt idx="2">
                  <c:v>2.7180429620000002E-2</c:v>
                </c:pt>
                <c:pt idx="3">
                  <c:v>2.8270276090000001E-2</c:v>
                </c:pt>
                <c:pt idx="4">
                  <c:v>3.0753031780000002E-2</c:v>
                </c:pt>
                <c:pt idx="5">
                  <c:v>3.6317122279999996E-2</c:v>
                </c:pt>
                <c:pt idx="6">
                  <c:v>3.9536370550000005E-2</c:v>
                </c:pt>
                <c:pt idx="7">
                  <c:v>4.4246365340000003E-2</c:v>
                </c:pt>
                <c:pt idx="8">
                  <c:v>4.5182937199999995E-2</c:v>
                </c:pt>
                <c:pt idx="9">
                  <c:v>4.5451493870000005E-2</c:v>
                </c:pt>
                <c:pt idx="10">
                  <c:v>4.4202209169999999E-2</c:v>
                </c:pt>
                <c:pt idx="11">
                  <c:v>4.3672825060000003E-2</c:v>
                </c:pt>
                <c:pt idx="12">
                  <c:v>4.431666279000001E-2</c:v>
                </c:pt>
                <c:pt idx="13">
                  <c:v>4.4548874980000007E-2</c:v>
                </c:pt>
                <c:pt idx="14">
                  <c:v>4.6160404009999996E-2</c:v>
                </c:pt>
              </c:numCache>
            </c:numRef>
          </c:val>
          <c:extLst>
            <c:ext xmlns:c16="http://schemas.microsoft.com/office/drawing/2014/chart" uri="{C3380CC4-5D6E-409C-BE32-E72D297353CC}">
              <c16:uniqueId val="{00000002-942D-4F87-9B25-1AF6E4DC4564}"/>
            </c:ext>
          </c:extLst>
        </c:ser>
        <c:ser>
          <c:idx val="3"/>
          <c:order val="3"/>
          <c:tx>
            <c:strRef>
              <c:f>'1.10'!$E$3</c:f>
              <c:strCache>
                <c:ptCount val="1"/>
                <c:pt idx="0">
                  <c:v>Heavy fleet</c:v>
                </c:pt>
              </c:strCache>
            </c:strRef>
          </c:tx>
          <c:invertIfNegative val="0"/>
          <c:cat>
            <c:strRef>
              <c:f>'1.10'!$A$4:$A$19</c:f>
              <c:strCache>
                <c:ptCount val="16"/>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strCache>
            </c:strRef>
          </c:cat>
          <c:val>
            <c:numRef>
              <c:f>'1.10'!$E$4:$E$19</c:f>
              <c:numCache>
                <c:formatCode>#,##0.000</c:formatCode>
                <c:ptCount val="16"/>
                <c:pt idx="0">
                  <c:v>2.3819180393200003</c:v>
                </c:pt>
                <c:pt idx="1">
                  <c:v>2.5619410113599996</c:v>
                </c:pt>
                <c:pt idx="2">
                  <c:v>2.62596462056</c:v>
                </c:pt>
                <c:pt idx="3">
                  <c:v>2.6397550302899999</c:v>
                </c:pt>
                <c:pt idx="4">
                  <c:v>2.8439655664300001</c:v>
                </c:pt>
                <c:pt idx="5">
                  <c:v>2.9033539920099996</c:v>
                </c:pt>
                <c:pt idx="6">
                  <c:v>2.9923313992200002</c:v>
                </c:pt>
                <c:pt idx="7">
                  <c:v>3.0593292203</c:v>
                </c:pt>
                <c:pt idx="8">
                  <c:v>2.97456555114</c:v>
                </c:pt>
                <c:pt idx="9">
                  <c:v>3.0926070776699994</c:v>
                </c:pt>
                <c:pt idx="10">
                  <c:v>3.1805229177600003</c:v>
                </c:pt>
                <c:pt idx="11">
                  <c:v>3.1912294775300003</c:v>
                </c:pt>
                <c:pt idx="12">
                  <c:v>3.2620324082500001</c:v>
                </c:pt>
                <c:pt idx="13">
                  <c:v>3.31849619665</c:v>
                </c:pt>
                <c:pt idx="14">
                  <c:v>3.4241387437199999</c:v>
                </c:pt>
                <c:pt idx="15" formatCode="0.000">
                  <c:v>3.4694528182799993</c:v>
                </c:pt>
              </c:numCache>
            </c:numRef>
          </c:val>
          <c:extLst>
            <c:ext xmlns:c16="http://schemas.microsoft.com/office/drawing/2014/chart" uri="{C3380CC4-5D6E-409C-BE32-E72D297353CC}">
              <c16:uniqueId val="{00000003-942D-4F87-9B25-1AF6E4DC4564}"/>
            </c:ext>
          </c:extLst>
        </c:ser>
        <c:dLbls>
          <c:showLegendKey val="0"/>
          <c:showVal val="0"/>
          <c:showCatName val="0"/>
          <c:showSerName val="0"/>
          <c:showPercent val="0"/>
          <c:showBubbleSize val="0"/>
        </c:dLbls>
        <c:gapWidth val="150"/>
        <c:overlap val="100"/>
        <c:axId val="148827520"/>
        <c:axId val="150025344"/>
      </c:barChart>
      <c:catAx>
        <c:axId val="148827520"/>
        <c:scaling>
          <c:orientation val="minMax"/>
        </c:scaling>
        <c:delete val="0"/>
        <c:axPos val="b"/>
        <c:numFmt formatCode="General" sourceLinked="0"/>
        <c:majorTickMark val="out"/>
        <c:minorTickMark val="none"/>
        <c:tickLblPos val="nextTo"/>
        <c:crossAx val="150025344"/>
        <c:crosses val="autoZero"/>
        <c:auto val="1"/>
        <c:lblAlgn val="ctr"/>
        <c:lblOffset val="100"/>
        <c:noMultiLvlLbl val="0"/>
      </c:catAx>
      <c:valAx>
        <c:axId val="150025344"/>
        <c:scaling>
          <c:orientation val="minMax"/>
        </c:scaling>
        <c:delete val="0"/>
        <c:axPos val="l"/>
        <c:majorGridlines/>
        <c:numFmt formatCode="0" sourceLinked="0"/>
        <c:majorTickMark val="out"/>
        <c:minorTickMark val="none"/>
        <c:tickLblPos val="nextTo"/>
        <c:crossAx val="148827520"/>
        <c:crosses val="autoZero"/>
        <c:crossBetween val="between"/>
      </c:valAx>
    </c:plotArea>
    <c:legend>
      <c:legendPos val="r"/>
      <c:layout/>
      <c:overlay val="0"/>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1984126984155"/>
          <c:y val="7.0726495726495933E-2"/>
          <c:w val="0.76671031746033058"/>
          <c:h val="0.78887108262109784"/>
        </c:manualLayout>
      </c:layout>
      <c:barChart>
        <c:barDir val="col"/>
        <c:grouping val="clustered"/>
        <c:varyColors val="0"/>
        <c:ser>
          <c:idx val="1"/>
          <c:order val="0"/>
          <c:spPr>
            <a:solidFill>
              <a:srgbClr val="66B134"/>
            </a:solidFill>
          </c:spPr>
          <c:invertIfNegative val="0"/>
          <c:cat>
            <c:strRef>
              <c:f>'1.11'!$A$4:$A$17</c:f>
              <c:strCache>
                <c:ptCount val="14"/>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strCache>
            </c:strRef>
          </c:cat>
          <c:val>
            <c:numRef>
              <c:f>'1.11'!$B$4:$B$17</c:f>
              <c:numCache>
                <c:formatCode>#,##0\ \ </c:formatCode>
                <c:ptCount val="14"/>
                <c:pt idx="0">
                  <c:v>22000</c:v>
                </c:pt>
                <c:pt idx="1">
                  <c:v>8600</c:v>
                </c:pt>
                <c:pt idx="2">
                  <c:v>10700</c:v>
                </c:pt>
                <c:pt idx="3">
                  <c:v>10100</c:v>
                </c:pt>
                <c:pt idx="4">
                  <c:v>4700</c:v>
                </c:pt>
                <c:pt idx="5">
                  <c:v>12500</c:v>
                </c:pt>
                <c:pt idx="6">
                  <c:v>16500</c:v>
                </c:pt>
                <c:pt idx="7">
                  <c:v>3900</c:v>
                </c:pt>
                <c:pt idx="8">
                  <c:v>-3200</c:v>
                </c:pt>
                <c:pt idx="9">
                  <c:v>7900</c:v>
                </c:pt>
                <c:pt idx="10">
                  <c:v>38300</c:v>
                </c:pt>
                <c:pt idx="11">
                  <c:v>58300</c:v>
                </c:pt>
                <c:pt idx="12">
                  <c:v>69100</c:v>
                </c:pt>
                <c:pt idx="13">
                  <c:v>72300</c:v>
                </c:pt>
              </c:numCache>
            </c:numRef>
          </c:val>
          <c:extLst>
            <c:ext xmlns:c16="http://schemas.microsoft.com/office/drawing/2014/chart" uri="{C3380CC4-5D6E-409C-BE32-E72D297353CC}">
              <c16:uniqueId val="{00000000-EB38-4DCB-9E82-AF5AEAA48E0F}"/>
            </c:ext>
          </c:extLst>
        </c:ser>
        <c:dLbls>
          <c:showLegendKey val="0"/>
          <c:showVal val="0"/>
          <c:showCatName val="0"/>
          <c:showSerName val="0"/>
          <c:showPercent val="0"/>
          <c:showBubbleSize val="0"/>
        </c:dLbls>
        <c:gapWidth val="150"/>
        <c:axId val="150096512"/>
        <c:axId val="150106496"/>
      </c:barChart>
      <c:catAx>
        <c:axId val="150096512"/>
        <c:scaling>
          <c:orientation val="minMax"/>
        </c:scaling>
        <c:delete val="0"/>
        <c:axPos val="b"/>
        <c:numFmt formatCode="General" sourceLinked="1"/>
        <c:majorTickMark val="out"/>
        <c:minorTickMark val="none"/>
        <c:tickLblPos val="low"/>
        <c:txPr>
          <a:bodyPr rot="0" vert="horz"/>
          <a:lstStyle/>
          <a:p>
            <a:pPr>
              <a:defRPr sz="700">
                <a:latin typeface="Arial" pitchFamily="34" charset="0"/>
                <a:cs typeface="Arial" pitchFamily="34" charset="0"/>
              </a:defRPr>
            </a:pPr>
            <a:endParaRPr lang="en-US"/>
          </a:p>
        </c:txPr>
        <c:crossAx val="150106496"/>
        <c:crosses val="autoZero"/>
        <c:auto val="1"/>
        <c:lblAlgn val="ctr"/>
        <c:lblOffset val="100"/>
        <c:tickLblSkip val="2"/>
        <c:tickMarkSkip val="1"/>
        <c:noMultiLvlLbl val="0"/>
      </c:catAx>
      <c:valAx>
        <c:axId val="150106496"/>
        <c:scaling>
          <c:orientation val="minMax"/>
          <c:max val="80000"/>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rot="0" vert="horz"/>
          <a:lstStyle/>
          <a:p>
            <a:pPr>
              <a:defRPr sz="700">
                <a:latin typeface="Arial" pitchFamily="34" charset="0"/>
                <a:cs typeface="Arial" pitchFamily="34" charset="0"/>
              </a:defRPr>
            </a:pPr>
            <a:endParaRPr lang="en-US"/>
          </a:p>
        </c:txPr>
        <c:crossAx val="150096512"/>
        <c:crosses val="autoZero"/>
        <c:crossBetween val="between"/>
      </c:valAx>
      <c:spPr>
        <a:solidFill>
          <a:srgbClr val="FFFFFF"/>
        </a:solidFill>
      </c:spPr>
    </c:plotArea>
    <c:plotVisOnly val="1"/>
    <c:dispBlanksAs val="zero"/>
    <c:showDLblsOverMax val="0"/>
  </c:chart>
  <c:spPr>
    <a:solidFill>
      <a:srgbClr val="FFFFFF"/>
    </a:solidFill>
    <a:ln>
      <a:noFill/>
    </a:ln>
  </c:spPr>
  <c:printSettings>
    <c:headerFooter alignWithMargins="0"/>
    <c:pageMargins b="1" l="0.75000000000001465" r="0.7500000000000146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04047619048049"/>
          <c:y val="9.0502136752136753E-2"/>
          <c:w val="0.80462619047619865"/>
          <c:h val="0.75759116809116811"/>
        </c:manualLayout>
      </c:layout>
      <c:barChart>
        <c:barDir val="col"/>
        <c:grouping val="clustered"/>
        <c:varyColors val="0"/>
        <c:ser>
          <c:idx val="0"/>
          <c:order val="0"/>
          <c:spPr>
            <a:solidFill>
              <a:srgbClr val="0093D3"/>
            </a:solidFill>
          </c:spPr>
          <c:invertIfNegative val="0"/>
          <c:cat>
            <c:numRef>
              <c:f>'1.1, 1.2'!$U$27:$U$43</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'1.1, 1.2'!$T$27:$T$43</c:f>
              <c:numCache>
                <c:formatCode>0.0%</c:formatCode>
                <c:ptCount val="17"/>
                <c:pt idx="0">
                  <c:v>2.7470922018221655E-2</c:v>
                </c:pt>
                <c:pt idx="1">
                  <c:v>3.2880079985426081E-2</c:v>
                </c:pt>
                <c:pt idx="2">
                  <c:v>4.2096055751402961E-2</c:v>
                </c:pt>
                <c:pt idx="3">
                  <c:v>3.8960733020345639E-2</c:v>
                </c:pt>
                <c:pt idx="4">
                  <c:v>3.4942434110122544E-2</c:v>
                </c:pt>
                <c:pt idx="5">
                  <c:v>2.1068224754245524E-2</c:v>
                </c:pt>
                <c:pt idx="6">
                  <c:v>1.9488068893031896E-2</c:v>
                </c:pt>
                <c:pt idx="7">
                  <c:v>6.4625089325349716E-3</c:v>
                </c:pt>
                <c:pt idx="8">
                  <c:v>-2.826545463436303E-3</c:v>
                </c:pt>
                <c:pt idx="9">
                  <c:v>7.2651262968601582E-3</c:v>
                </c:pt>
                <c:pt idx="10">
                  <c:v>-1.5591964565114802E-3</c:v>
                </c:pt>
                <c:pt idx="11">
                  <c:v>1.5459444581495285E-2</c:v>
                </c:pt>
                <c:pt idx="12">
                  <c:v>2.4553269620312346E-2</c:v>
                </c:pt>
                <c:pt idx="13">
                  <c:v>3.5659599292789723E-2</c:v>
                </c:pt>
                <c:pt idx="14">
                  <c:v>3.688978497184725E-2</c:v>
                </c:pt>
                <c:pt idx="15">
                  <c:v>4.4293802376417002E-2</c:v>
                </c:pt>
                <c:pt idx="16">
                  <c:v>4.4552837033971837E-2</c:v>
                </c:pt>
              </c:numCache>
            </c:numRef>
          </c:val>
          <c:extLst>
            <c:ext xmlns:c16="http://schemas.microsoft.com/office/drawing/2014/chart" uri="{C3380CC4-5D6E-409C-BE32-E72D297353CC}">
              <c16:uniqueId val="{00000000-7B03-4AA6-B151-36A2C7D5BB42}"/>
            </c:ext>
          </c:extLst>
        </c:ser>
        <c:dLbls>
          <c:showLegendKey val="0"/>
          <c:showVal val="0"/>
          <c:showCatName val="0"/>
          <c:showSerName val="0"/>
          <c:showPercent val="0"/>
          <c:showBubbleSize val="0"/>
        </c:dLbls>
        <c:gapWidth val="150"/>
        <c:axId val="134688128"/>
        <c:axId val="134706304"/>
      </c:barChart>
      <c:catAx>
        <c:axId val="134688128"/>
        <c:scaling>
          <c:orientation val="minMax"/>
        </c:scaling>
        <c:delete val="0"/>
        <c:axPos val="b"/>
        <c:numFmt formatCode="General" sourceLinked="1"/>
        <c:majorTickMark val="out"/>
        <c:minorTickMark val="none"/>
        <c:tickLblPos val="low"/>
        <c:txPr>
          <a:bodyPr/>
          <a:lstStyle/>
          <a:p>
            <a:pPr>
              <a:defRPr sz="700">
                <a:latin typeface="Arial" pitchFamily="34" charset="0"/>
                <a:cs typeface="Arial" pitchFamily="34" charset="0"/>
              </a:defRPr>
            </a:pPr>
            <a:endParaRPr lang="en-US"/>
          </a:p>
        </c:txPr>
        <c:crossAx val="134706304"/>
        <c:crosses val="autoZero"/>
        <c:auto val="1"/>
        <c:lblAlgn val="ctr"/>
        <c:lblOffset val="100"/>
        <c:tickLblSkip val="2"/>
        <c:noMultiLvlLbl val="0"/>
      </c:catAx>
      <c:valAx>
        <c:axId val="134706304"/>
        <c:scaling>
          <c:orientation val="minMax"/>
          <c:max val="0.05"/>
        </c:scaling>
        <c:delete val="0"/>
        <c:axPos val="l"/>
        <c:majorGridlines>
          <c:spPr>
            <a:ln>
              <a:solidFill>
                <a:schemeClr val="bg1">
                  <a:lumMod val="90000"/>
                </a:schemeClr>
              </a:solidFill>
              <a:prstDash val="dash"/>
            </a:ln>
          </c:spPr>
        </c:majorGridlines>
        <c:numFmt formatCode="0%" sourceLinked="0"/>
        <c:majorTickMark val="out"/>
        <c:minorTickMark val="none"/>
        <c:tickLblPos val="nextTo"/>
        <c:txPr>
          <a:bodyPr/>
          <a:lstStyle/>
          <a:p>
            <a:pPr>
              <a:defRPr sz="700">
                <a:latin typeface="Arial" pitchFamily="34" charset="0"/>
                <a:cs typeface="Arial" pitchFamily="34" charset="0"/>
              </a:defRPr>
            </a:pPr>
            <a:endParaRPr lang="en-US"/>
          </a:p>
        </c:txPr>
        <c:crossAx val="134688128"/>
        <c:crosses val="autoZero"/>
        <c:crossBetween val="between"/>
      </c:valAx>
      <c:spPr>
        <a:solidFill>
          <a:srgbClr val="FFFFFF"/>
        </a:solidFill>
      </c:spPr>
    </c:plotArea>
    <c:plotVisOnly val="1"/>
    <c:dispBlanksAs val="gap"/>
    <c:showDLblsOverMax val="0"/>
  </c:chart>
  <c:spPr>
    <a:solidFill>
      <a:srgbClr val="FFFFFF"/>
    </a:solidFill>
    <a:ln>
      <a:noFill/>
    </a:ln>
  </c:spPr>
  <c:printSettings>
    <c:headerFooter/>
    <c:pageMargins b="0.75000000000001077" l="0.70000000000000062" r="0.70000000000000062" t="0.75000000000001077"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a:pPr>
            <a:r>
              <a:rPr lang="en-NZ" sz="800">
                <a:latin typeface="Arial" pitchFamily="34" charset="0"/>
                <a:cs typeface="Arial" pitchFamily="34" charset="0"/>
              </a:rPr>
              <a:t>Figure 1.11b : Net migration</a:t>
            </a:r>
          </a:p>
        </c:rich>
      </c:tx>
      <c:layout>
        <c:manualLayout>
          <c:xMode val="edge"/>
          <c:yMode val="edge"/>
          <c:x val="0.3508536111111113"/>
          <c:y val="1.2658333333333337E-2"/>
        </c:manualLayout>
      </c:layout>
      <c:overlay val="0"/>
    </c:title>
    <c:autoTitleDeleted val="0"/>
    <c:plotArea>
      <c:layout>
        <c:manualLayout>
          <c:layoutTarget val="inner"/>
          <c:xMode val="edge"/>
          <c:yMode val="edge"/>
          <c:x val="0.14108573928258969"/>
          <c:y val="7.671716668327852E-2"/>
          <c:w val="0.8283587051618545"/>
          <c:h val="0.68898796296295306"/>
        </c:manualLayout>
      </c:layout>
      <c:barChart>
        <c:barDir val="col"/>
        <c:grouping val="stacked"/>
        <c:varyColors val="0"/>
        <c:ser>
          <c:idx val="0"/>
          <c:order val="0"/>
          <c:tx>
            <c:strRef>
              <c:f>'1.11'!$B$20</c:f>
              <c:strCache>
                <c:ptCount val="1"/>
                <c:pt idx="0">
                  <c:v>New Zealanders arriving</c:v>
                </c:pt>
              </c:strCache>
            </c:strRef>
          </c:tx>
          <c:spPr>
            <a:solidFill>
              <a:srgbClr val="0093D3"/>
            </a:solidFill>
          </c:spPr>
          <c:invertIfNegative val="0"/>
          <c:cat>
            <c:strRef>
              <c:f>'1.11'!$A$21:$A$34</c:f>
              <c:strCache>
                <c:ptCount val="14"/>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strCache>
            </c:strRef>
          </c:cat>
          <c:val>
            <c:numRef>
              <c:f>'1.11'!$B$21:$B$34</c:f>
              <c:numCache>
                <c:formatCode>#,##0\ \ \ \ </c:formatCode>
                <c:ptCount val="14"/>
                <c:pt idx="0">
                  <c:v>26353</c:v>
                </c:pt>
                <c:pt idx="1">
                  <c:v>24962</c:v>
                </c:pt>
                <c:pt idx="2">
                  <c:v>24040</c:v>
                </c:pt>
                <c:pt idx="3">
                  <c:v>23472</c:v>
                </c:pt>
                <c:pt idx="4">
                  <c:v>23036</c:v>
                </c:pt>
                <c:pt idx="5">
                  <c:v>24825</c:v>
                </c:pt>
                <c:pt idx="6">
                  <c:v>26193</c:v>
                </c:pt>
                <c:pt idx="7">
                  <c:v>23804</c:v>
                </c:pt>
                <c:pt idx="8">
                  <c:v>22595</c:v>
                </c:pt>
                <c:pt idx="9">
                  <c:v>24733</c:v>
                </c:pt>
                <c:pt idx="10">
                  <c:v>28004</c:v>
                </c:pt>
                <c:pt idx="11">
                  <c:v>29654</c:v>
                </c:pt>
                <c:pt idx="12">
                  <c:v>30759</c:v>
                </c:pt>
                <c:pt idx="13">
                  <c:v>32189</c:v>
                </c:pt>
              </c:numCache>
            </c:numRef>
          </c:val>
          <c:extLst>
            <c:ext xmlns:c16="http://schemas.microsoft.com/office/drawing/2014/chart" uri="{C3380CC4-5D6E-409C-BE32-E72D297353CC}">
              <c16:uniqueId val="{00000000-912F-4ADB-BECC-1E6E1C3354DB}"/>
            </c:ext>
          </c:extLst>
        </c:ser>
        <c:ser>
          <c:idx val="1"/>
          <c:order val="1"/>
          <c:tx>
            <c:strRef>
              <c:f>'1.11'!$C$20</c:f>
              <c:strCache>
                <c:ptCount val="1"/>
                <c:pt idx="0">
                  <c:v>New Zealanders leaving</c:v>
                </c:pt>
              </c:strCache>
            </c:strRef>
          </c:tx>
          <c:spPr>
            <a:solidFill>
              <a:srgbClr val="45B6DE"/>
            </a:solidFill>
          </c:spPr>
          <c:invertIfNegative val="0"/>
          <c:cat>
            <c:strRef>
              <c:f>'1.11'!$A$21:$A$34</c:f>
              <c:strCache>
                <c:ptCount val="14"/>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strCache>
            </c:strRef>
          </c:cat>
          <c:val>
            <c:numRef>
              <c:f>'1.11'!$C$21:$C$34</c:f>
              <c:numCache>
                <c:formatCode>#,##0\ \ \ \ </c:formatCode>
                <c:ptCount val="14"/>
                <c:pt idx="0">
                  <c:v>-41392</c:v>
                </c:pt>
                <c:pt idx="1">
                  <c:v>-47385</c:v>
                </c:pt>
                <c:pt idx="2">
                  <c:v>-47774</c:v>
                </c:pt>
                <c:pt idx="3">
                  <c:v>-51842</c:v>
                </c:pt>
                <c:pt idx="4">
                  <c:v>-58327</c:v>
                </c:pt>
                <c:pt idx="5">
                  <c:v>-52484</c:v>
                </c:pt>
                <c:pt idx="6">
                  <c:v>-40429</c:v>
                </c:pt>
                <c:pt idx="7">
                  <c:v>-53708</c:v>
                </c:pt>
                <c:pt idx="8">
                  <c:v>-62102</c:v>
                </c:pt>
                <c:pt idx="9">
                  <c:v>-56474</c:v>
                </c:pt>
                <c:pt idx="10">
                  <c:v>-40062</c:v>
                </c:pt>
                <c:pt idx="11">
                  <c:v>-35298</c:v>
                </c:pt>
                <c:pt idx="12">
                  <c:v>-33898</c:v>
                </c:pt>
                <c:pt idx="13">
                  <c:v>-33473</c:v>
                </c:pt>
              </c:numCache>
            </c:numRef>
          </c:val>
          <c:extLst>
            <c:ext xmlns:c16="http://schemas.microsoft.com/office/drawing/2014/chart" uri="{C3380CC4-5D6E-409C-BE32-E72D297353CC}">
              <c16:uniqueId val="{00000001-912F-4ADB-BECC-1E6E1C3354DB}"/>
            </c:ext>
          </c:extLst>
        </c:ser>
        <c:ser>
          <c:idx val="2"/>
          <c:order val="2"/>
          <c:tx>
            <c:strRef>
              <c:f>'1.11'!$D$20</c:f>
              <c:strCache>
                <c:ptCount val="1"/>
                <c:pt idx="0">
                  <c:v>Non-New Zealanders arriving</c:v>
                </c:pt>
              </c:strCache>
            </c:strRef>
          </c:tx>
          <c:spPr>
            <a:solidFill>
              <a:schemeClr val="bg1">
                <a:lumMod val="50000"/>
              </a:schemeClr>
            </a:solidFill>
          </c:spPr>
          <c:invertIfNegative val="0"/>
          <c:cat>
            <c:strRef>
              <c:f>'1.11'!$A$21:$A$34</c:f>
              <c:strCache>
                <c:ptCount val="14"/>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strCache>
            </c:strRef>
          </c:cat>
          <c:val>
            <c:numRef>
              <c:f>'1.11'!$D$21:$D$34</c:f>
              <c:numCache>
                <c:formatCode>#,##0\ \ \ \ </c:formatCode>
                <c:ptCount val="14"/>
                <c:pt idx="0">
                  <c:v>57932</c:v>
                </c:pt>
                <c:pt idx="1">
                  <c:v>54177</c:v>
                </c:pt>
                <c:pt idx="2">
                  <c:v>56036</c:v>
                </c:pt>
                <c:pt idx="3">
                  <c:v>59228</c:v>
                </c:pt>
                <c:pt idx="4">
                  <c:v>62203</c:v>
                </c:pt>
                <c:pt idx="5">
                  <c:v>63426</c:v>
                </c:pt>
                <c:pt idx="6">
                  <c:v>56112</c:v>
                </c:pt>
                <c:pt idx="7">
                  <c:v>60212</c:v>
                </c:pt>
                <c:pt idx="8">
                  <c:v>61807</c:v>
                </c:pt>
                <c:pt idx="9">
                  <c:v>63502</c:v>
                </c:pt>
                <c:pt idx="10">
                  <c:v>72780</c:v>
                </c:pt>
                <c:pt idx="11">
                  <c:v>86001</c:v>
                </c:pt>
                <c:pt idx="12">
                  <c:v>94296</c:v>
                </c:pt>
                <c:pt idx="13">
                  <c:v>99166</c:v>
                </c:pt>
              </c:numCache>
            </c:numRef>
          </c:val>
          <c:extLst>
            <c:ext xmlns:c16="http://schemas.microsoft.com/office/drawing/2014/chart" uri="{C3380CC4-5D6E-409C-BE32-E72D297353CC}">
              <c16:uniqueId val="{00000002-912F-4ADB-BECC-1E6E1C3354DB}"/>
            </c:ext>
          </c:extLst>
        </c:ser>
        <c:ser>
          <c:idx val="3"/>
          <c:order val="3"/>
          <c:tx>
            <c:strRef>
              <c:f>'1.11'!$E$20</c:f>
              <c:strCache>
                <c:ptCount val="1"/>
                <c:pt idx="0">
                  <c:v>Non-New Zealanders leaving</c:v>
                </c:pt>
              </c:strCache>
            </c:strRef>
          </c:tx>
          <c:spPr>
            <a:solidFill>
              <a:schemeClr val="bg1">
                <a:lumMod val="75000"/>
              </a:schemeClr>
            </a:solidFill>
          </c:spPr>
          <c:invertIfNegative val="0"/>
          <c:cat>
            <c:strRef>
              <c:f>'1.11'!$A$21:$A$34</c:f>
              <c:strCache>
                <c:ptCount val="14"/>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strCache>
            </c:strRef>
          </c:cat>
          <c:val>
            <c:numRef>
              <c:f>'1.11'!$E$21:$E$34</c:f>
              <c:numCache>
                <c:formatCode>#,##0\ \ \ \ </c:formatCode>
                <c:ptCount val="14"/>
                <c:pt idx="0">
                  <c:v>-20885</c:v>
                </c:pt>
                <c:pt idx="1">
                  <c:v>-23161</c:v>
                </c:pt>
                <c:pt idx="2">
                  <c:v>-21614</c:v>
                </c:pt>
                <c:pt idx="3">
                  <c:v>-20780</c:v>
                </c:pt>
                <c:pt idx="4">
                  <c:v>-22180</c:v>
                </c:pt>
                <c:pt idx="5">
                  <c:v>-23252</c:v>
                </c:pt>
                <c:pt idx="6">
                  <c:v>-25372</c:v>
                </c:pt>
                <c:pt idx="7">
                  <c:v>-26441</c:v>
                </c:pt>
                <c:pt idx="8">
                  <c:v>-25491</c:v>
                </c:pt>
                <c:pt idx="9">
                  <c:v>-23854</c:v>
                </c:pt>
                <c:pt idx="10">
                  <c:v>-22384</c:v>
                </c:pt>
                <c:pt idx="11">
                  <c:v>-22098</c:v>
                </c:pt>
                <c:pt idx="12">
                  <c:v>-22067</c:v>
                </c:pt>
                <c:pt idx="13">
                  <c:v>-25577</c:v>
                </c:pt>
              </c:numCache>
            </c:numRef>
          </c:val>
          <c:extLst>
            <c:ext xmlns:c16="http://schemas.microsoft.com/office/drawing/2014/chart" uri="{C3380CC4-5D6E-409C-BE32-E72D297353CC}">
              <c16:uniqueId val="{00000003-912F-4ADB-BECC-1E6E1C3354DB}"/>
            </c:ext>
          </c:extLst>
        </c:ser>
        <c:dLbls>
          <c:showLegendKey val="0"/>
          <c:showVal val="0"/>
          <c:showCatName val="0"/>
          <c:showSerName val="0"/>
          <c:showPercent val="0"/>
          <c:showBubbleSize val="0"/>
        </c:dLbls>
        <c:gapWidth val="150"/>
        <c:overlap val="100"/>
        <c:axId val="142820096"/>
        <c:axId val="142821632"/>
      </c:barChart>
      <c:catAx>
        <c:axId val="142820096"/>
        <c:scaling>
          <c:orientation val="minMax"/>
        </c:scaling>
        <c:delete val="0"/>
        <c:axPos val="b"/>
        <c:numFmt formatCode="General" sourceLinked="1"/>
        <c:majorTickMark val="out"/>
        <c:minorTickMark val="none"/>
        <c:tickLblPos val="low"/>
        <c:txPr>
          <a:bodyPr/>
          <a:lstStyle/>
          <a:p>
            <a:pPr>
              <a:defRPr sz="700">
                <a:latin typeface="Arial" pitchFamily="34" charset="0"/>
                <a:cs typeface="Arial" pitchFamily="34" charset="0"/>
              </a:defRPr>
            </a:pPr>
            <a:endParaRPr lang="en-US"/>
          </a:p>
        </c:txPr>
        <c:crossAx val="142821632"/>
        <c:crosses val="autoZero"/>
        <c:auto val="1"/>
        <c:lblAlgn val="ctr"/>
        <c:lblOffset val="100"/>
        <c:tickLblSkip val="2"/>
        <c:noMultiLvlLbl val="0"/>
      </c:catAx>
      <c:valAx>
        <c:axId val="142821632"/>
        <c:scaling>
          <c:orientation val="minMax"/>
          <c:max val="130000"/>
          <c:min val="-100000"/>
        </c:scaling>
        <c:delete val="0"/>
        <c:axPos val="l"/>
        <c:majorGridlines>
          <c:spPr>
            <a:ln>
              <a:solidFill>
                <a:schemeClr val="bg1">
                  <a:lumMod val="75000"/>
                </a:schemeClr>
              </a:solidFill>
              <a:prstDash val="dash"/>
            </a:ln>
          </c:spPr>
        </c:majorGridlines>
        <c:numFmt formatCode="#,##0\ \ \ \ " sourceLinked="1"/>
        <c:majorTickMark val="out"/>
        <c:minorTickMark val="none"/>
        <c:tickLblPos val="nextTo"/>
        <c:txPr>
          <a:bodyPr/>
          <a:lstStyle/>
          <a:p>
            <a:pPr>
              <a:defRPr sz="700">
                <a:latin typeface="Arial" pitchFamily="34" charset="0"/>
                <a:cs typeface="Arial" pitchFamily="34" charset="0"/>
              </a:defRPr>
            </a:pPr>
            <a:endParaRPr lang="en-US"/>
          </a:p>
        </c:txPr>
        <c:crossAx val="142820096"/>
        <c:crosses val="autoZero"/>
        <c:crossBetween val="between"/>
        <c:majorUnit val="25000"/>
      </c:valAx>
      <c:spPr>
        <a:solidFill>
          <a:srgbClr val="FFFFFF"/>
        </a:solidFill>
      </c:spPr>
    </c:plotArea>
    <c:legend>
      <c:legendPos val="b"/>
      <c:layout>
        <c:manualLayout>
          <c:xMode val="edge"/>
          <c:yMode val="edge"/>
          <c:x val="2.4890277777778351E-2"/>
          <c:y val="0.86095833333334282"/>
          <c:w val="0.93319472222222233"/>
          <c:h val="0.1390416666666667"/>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0799" l="0.70000000000000062" r="0.70000000000000062" t="0.75000000000000799" header="0.30000000000000032" footer="0.30000000000000032"/>
    <c:pageSetup paperSize="9"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a:pPr>
            <a:r>
              <a:rPr lang="en-NZ" sz="800" baseline="0">
                <a:latin typeface="Arial" pitchFamily="34" charset="0"/>
                <a:cs typeface="Arial" pitchFamily="34" charset="0"/>
              </a:rPr>
              <a:t>Figure 1.11a : Net migration and light fleet growth</a:t>
            </a:r>
            <a:endParaRPr lang="en-NZ" sz="800">
              <a:latin typeface="Arial" pitchFamily="34" charset="0"/>
              <a:cs typeface="Arial" pitchFamily="34" charset="0"/>
            </a:endParaRPr>
          </a:p>
        </c:rich>
      </c:tx>
      <c:layout>
        <c:manualLayout>
          <c:xMode val="edge"/>
          <c:yMode val="edge"/>
          <c:x val="0.15328055555555559"/>
          <c:y val="8.9907407407407546E-4"/>
        </c:manualLayout>
      </c:layout>
      <c:overlay val="0"/>
    </c:title>
    <c:autoTitleDeleted val="0"/>
    <c:plotArea>
      <c:layout>
        <c:manualLayout>
          <c:layoutTarget val="inner"/>
          <c:xMode val="edge"/>
          <c:yMode val="edge"/>
          <c:x val="0.13553018372703673"/>
          <c:y val="0.10943564814814952"/>
          <c:w val="0.8283587051618545"/>
          <c:h val="0.75075648148148888"/>
        </c:manualLayout>
      </c:layout>
      <c:barChart>
        <c:barDir val="col"/>
        <c:grouping val="stacked"/>
        <c:varyColors val="0"/>
        <c:ser>
          <c:idx val="4"/>
          <c:order val="0"/>
          <c:tx>
            <c:strRef>
              <c:f>'1.11'!$B$3</c:f>
              <c:strCache>
                <c:ptCount val="1"/>
                <c:pt idx="0">
                  <c:v>Net migration</c:v>
                </c:pt>
              </c:strCache>
            </c:strRef>
          </c:tx>
          <c:spPr>
            <a:solidFill>
              <a:srgbClr val="45B6DE"/>
            </a:solidFill>
            <a:ln>
              <a:noFill/>
            </a:ln>
          </c:spPr>
          <c:invertIfNegative val="0"/>
          <c:cat>
            <c:strRef>
              <c:f>'1.11'!$A$4:$A$17</c:f>
              <c:strCache>
                <c:ptCount val="14"/>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strCache>
            </c:strRef>
          </c:cat>
          <c:val>
            <c:numRef>
              <c:f>'1.11'!$B$4:$B$17</c:f>
              <c:numCache>
                <c:formatCode>#,##0\ \ </c:formatCode>
                <c:ptCount val="14"/>
                <c:pt idx="0">
                  <c:v>22000</c:v>
                </c:pt>
                <c:pt idx="1">
                  <c:v>8600</c:v>
                </c:pt>
                <c:pt idx="2">
                  <c:v>10700</c:v>
                </c:pt>
                <c:pt idx="3">
                  <c:v>10100</c:v>
                </c:pt>
                <c:pt idx="4">
                  <c:v>4700</c:v>
                </c:pt>
                <c:pt idx="5">
                  <c:v>12500</c:v>
                </c:pt>
                <c:pt idx="6">
                  <c:v>16500</c:v>
                </c:pt>
                <c:pt idx="7">
                  <c:v>3900</c:v>
                </c:pt>
                <c:pt idx="8">
                  <c:v>-3200</c:v>
                </c:pt>
                <c:pt idx="9">
                  <c:v>7900</c:v>
                </c:pt>
                <c:pt idx="10">
                  <c:v>38300</c:v>
                </c:pt>
                <c:pt idx="11">
                  <c:v>58300</c:v>
                </c:pt>
                <c:pt idx="12">
                  <c:v>69100</c:v>
                </c:pt>
                <c:pt idx="13">
                  <c:v>72300</c:v>
                </c:pt>
              </c:numCache>
            </c:numRef>
          </c:val>
          <c:extLst>
            <c:ext xmlns:c16="http://schemas.microsoft.com/office/drawing/2014/chart" uri="{C3380CC4-5D6E-409C-BE32-E72D297353CC}">
              <c16:uniqueId val="{00000000-755E-4521-AF7A-8F4F3568864B}"/>
            </c:ext>
          </c:extLst>
        </c:ser>
        <c:ser>
          <c:idx val="5"/>
          <c:order val="1"/>
          <c:tx>
            <c:strRef>
              <c:f>'1.11'!$D$3</c:f>
              <c:strCache>
                <c:ptCount val="1"/>
                <c:pt idx="0">
                  <c:v>Natural population growth</c:v>
                </c:pt>
              </c:strCache>
            </c:strRef>
          </c:tx>
          <c:spPr>
            <a:solidFill>
              <a:srgbClr val="0093D3"/>
            </a:solidFill>
            <a:ln>
              <a:noFill/>
            </a:ln>
          </c:spPr>
          <c:invertIfNegative val="0"/>
          <c:cat>
            <c:strRef>
              <c:f>'1.11'!$A$4:$A$17</c:f>
              <c:strCache>
                <c:ptCount val="14"/>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strCache>
            </c:strRef>
          </c:cat>
          <c:val>
            <c:numRef>
              <c:f>'1.11'!$D$4:$D$17</c:f>
              <c:numCache>
                <c:formatCode>#,##0\ \ </c:formatCode>
                <c:ptCount val="14"/>
                <c:pt idx="0">
                  <c:v>29600</c:v>
                </c:pt>
                <c:pt idx="1">
                  <c:v>29100</c:v>
                </c:pt>
                <c:pt idx="2">
                  <c:v>31300</c:v>
                </c:pt>
                <c:pt idx="3">
                  <c:v>33800</c:v>
                </c:pt>
                <c:pt idx="4">
                  <c:v>35900</c:v>
                </c:pt>
                <c:pt idx="5">
                  <c:v>35000</c:v>
                </c:pt>
                <c:pt idx="6">
                  <c:v>36200</c:v>
                </c:pt>
                <c:pt idx="7">
                  <c:v>34100</c:v>
                </c:pt>
                <c:pt idx="8">
                  <c:v>31900</c:v>
                </c:pt>
                <c:pt idx="9">
                  <c:v>30800</c:v>
                </c:pt>
                <c:pt idx="10">
                  <c:v>29300</c:v>
                </c:pt>
                <c:pt idx="11">
                  <c:v>27700</c:v>
                </c:pt>
                <c:pt idx="12">
                  <c:v>28400</c:v>
                </c:pt>
                <c:pt idx="13">
                  <c:v>28300</c:v>
                </c:pt>
              </c:numCache>
            </c:numRef>
          </c:val>
          <c:extLst>
            <c:ext xmlns:c16="http://schemas.microsoft.com/office/drawing/2014/chart" uri="{C3380CC4-5D6E-409C-BE32-E72D297353CC}">
              <c16:uniqueId val="{00000001-755E-4521-AF7A-8F4F3568864B}"/>
            </c:ext>
          </c:extLst>
        </c:ser>
        <c:dLbls>
          <c:showLegendKey val="0"/>
          <c:showVal val="0"/>
          <c:showCatName val="0"/>
          <c:showSerName val="0"/>
          <c:showPercent val="0"/>
          <c:showBubbleSize val="0"/>
        </c:dLbls>
        <c:gapWidth val="150"/>
        <c:overlap val="100"/>
        <c:axId val="150341888"/>
        <c:axId val="150355968"/>
      </c:barChart>
      <c:lineChart>
        <c:grouping val="standard"/>
        <c:varyColors val="0"/>
        <c:ser>
          <c:idx val="0"/>
          <c:order val="2"/>
          <c:tx>
            <c:strRef>
              <c:f>'1.11'!$E$3</c:f>
              <c:strCache>
                <c:ptCount val="1"/>
                <c:pt idx="0">
                  <c:v>Light fleet growth</c:v>
                </c:pt>
              </c:strCache>
            </c:strRef>
          </c:tx>
          <c:spPr>
            <a:ln>
              <a:solidFill>
                <a:schemeClr val="tx1">
                  <a:lumMod val="65000"/>
                  <a:lumOff val="35000"/>
                </a:schemeClr>
              </a:solidFill>
            </a:ln>
          </c:spPr>
          <c:marker>
            <c:symbol val="none"/>
          </c:marker>
          <c:cat>
            <c:strRef>
              <c:f>'1.11'!$A$4:$A$17</c:f>
              <c:strCache>
                <c:ptCount val="14"/>
                <c:pt idx="0">
                  <c:v>03/04</c:v>
                </c:pt>
                <c:pt idx="1">
                  <c:v>04/05</c:v>
                </c:pt>
                <c:pt idx="2">
                  <c:v>05/06</c:v>
                </c:pt>
                <c:pt idx="3">
                  <c:v>06/07</c:v>
                </c:pt>
                <c:pt idx="4">
                  <c:v>07/08</c:v>
                </c:pt>
                <c:pt idx="5">
                  <c:v>08/09</c:v>
                </c:pt>
                <c:pt idx="6">
                  <c:v>09/10</c:v>
                </c:pt>
                <c:pt idx="7">
                  <c:v>10/11</c:v>
                </c:pt>
                <c:pt idx="8">
                  <c:v>11/12</c:v>
                </c:pt>
                <c:pt idx="9">
                  <c:v>12/13</c:v>
                </c:pt>
                <c:pt idx="10">
                  <c:v>13/14</c:v>
                </c:pt>
                <c:pt idx="11">
                  <c:v>14/15</c:v>
                </c:pt>
                <c:pt idx="12">
                  <c:v>15/16</c:v>
                </c:pt>
                <c:pt idx="13">
                  <c:v>16/17</c:v>
                </c:pt>
              </c:strCache>
            </c:strRef>
          </c:cat>
          <c:val>
            <c:numRef>
              <c:f>'1.11'!$E$4:$E$17</c:f>
              <c:numCache>
                <c:formatCode>#,##0\ \ </c:formatCode>
                <c:ptCount val="14"/>
                <c:pt idx="0">
                  <c:v>114206</c:v>
                </c:pt>
                <c:pt idx="1">
                  <c:v>103007</c:v>
                </c:pt>
                <c:pt idx="2">
                  <c:v>85094</c:v>
                </c:pt>
                <c:pt idx="3">
                  <c:v>54096</c:v>
                </c:pt>
                <c:pt idx="4">
                  <c:v>52357</c:v>
                </c:pt>
                <c:pt idx="5">
                  <c:v>-13710</c:v>
                </c:pt>
                <c:pt idx="6">
                  <c:v>17401</c:v>
                </c:pt>
                <c:pt idx="7">
                  <c:v>4048</c:v>
                </c:pt>
                <c:pt idx="8">
                  <c:v>17281</c:v>
                </c:pt>
                <c:pt idx="9">
                  <c:v>67404</c:v>
                </c:pt>
                <c:pt idx="10">
                  <c:v>94058</c:v>
                </c:pt>
                <c:pt idx="11">
                  <c:v>125127</c:v>
                </c:pt>
                <c:pt idx="12">
                  <c:v>138459</c:v>
                </c:pt>
                <c:pt idx="13">
                  <c:v>168670</c:v>
                </c:pt>
              </c:numCache>
            </c:numRef>
          </c:val>
          <c:smooth val="0"/>
          <c:extLst>
            <c:ext xmlns:c16="http://schemas.microsoft.com/office/drawing/2014/chart" uri="{C3380CC4-5D6E-409C-BE32-E72D297353CC}">
              <c16:uniqueId val="{00000002-755E-4521-AF7A-8F4F3568864B}"/>
            </c:ext>
          </c:extLst>
        </c:ser>
        <c:dLbls>
          <c:showLegendKey val="0"/>
          <c:showVal val="0"/>
          <c:showCatName val="0"/>
          <c:showSerName val="0"/>
          <c:showPercent val="0"/>
          <c:showBubbleSize val="0"/>
        </c:dLbls>
        <c:marker val="1"/>
        <c:smooth val="0"/>
        <c:axId val="150341888"/>
        <c:axId val="150355968"/>
      </c:lineChart>
      <c:catAx>
        <c:axId val="150341888"/>
        <c:scaling>
          <c:orientation val="minMax"/>
        </c:scaling>
        <c:delete val="0"/>
        <c:axPos val="b"/>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50355968"/>
        <c:crosses val="autoZero"/>
        <c:auto val="1"/>
        <c:lblAlgn val="ctr"/>
        <c:lblOffset val="100"/>
        <c:tickLblSkip val="2"/>
        <c:noMultiLvlLbl val="0"/>
      </c:catAx>
      <c:valAx>
        <c:axId val="150355968"/>
        <c:scaling>
          <c:orientation val="minMax"/>
          <c:max val="175000"/>
          <c:min val="-25000"/>
        </c:scaling>
        <c:delete val="0"/>
        <c:axPos val="l"/>
        <c:majorGridlines>
          <c:spPr>
            <a:ln>
              <a:solidFill>
                <a:schemeClr val="bg1">
                  <a:lumMod val="75000"/>
                </a:schemeClr>
              </a:solidFill>
              <a:prstDash val="dash"/>
            </a:ln>
          </c:spPr>
        </c:majorGridlines>
        <c:numFmt formatCode="#,##0\ \ " sourceLinked="1"/>
        <c:majorTickMark val="out"/>
        <c:minorTickMark val="none"/>
        <c:tickLblPos val="nextTo"/>
        <c:txPr>
          <a:bodyPr/>
          <a:lstStyle/>
          <a:p>
            <a:pPr>
              <a:defRPr sz="700">
                <a:latin typeface="Arial" pitchFamily="34" charset="0"/>
                <a:cs typeface="Arial" pitchFamily="34" charset="0"/>
              </a:defRPr>
            </a:pPr>
            <a:endParaRPr lang="en-US"/>
          </a:p>
        </c:txPr>
        <c:crossAx val="150341888"/>
        <c:crosses val="autoZero"/>
        <c:crossBetween val="between"/>
        <c:majorUnit val="25000"/>
      </c:valAx>
      <c:spPr>
        <a:solidFill>
          <a:srgbClr val="FFFFFF"/>
        </a:solidFill>
      </c:spPr>
    </c:plotArea>
    <c:legend>
      <c:legendPos val="b"/>
      <c:layout>
        <c:manualLayout>
          <c:xMode val="edge"/>
          <c:yMode val="edge"/>
          <c:x val="0"/>
          <c:y val="0.91926851851851865"/>
          <c:w val="0.98472083333334282"/>
          <c:h val="8.0731253530017644E-2"/>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0822" l="0.70000000000000062" r="0.70000000000000062" t="0.75000000000000822" header="0.30000000000000032" footer="0.30000000000000032"/>
    <c:pageSetup paperSize="8" orientation="landscape"/>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2.4 : Light fleet average age</a:t>
            </a:r>
          </a:p>
        </c:rich>
      </c:tx>
      <c:layout>
        <c:manualLayout>
          <c:xMode val="edge"/>
          <c:yMode val="edge"/>
          <c:x val="0.26786416666667118"/>
          <c:y val="1.3334722222222225E-2"/>
        </c:manualLayout>
      </c:layout>
      <c:overlay val="0"/>
      <c:spPr>
        <a:noFill/>
        <a:ln w="25400">
          <a:noFill/>
        </a:ln>
      </c:spPr>
    </c:title>
    <c:autoTitleDeleted val="0"/>
    <c:plotArea>
      <c:layout>
        <c:manualLayout>
          <c:layoutTarget val="inner"/>
          <c:xMode val="edge"/>
          <c:yMode val="edge"/>
          <c:x val="9.0778161851980343E-2"/>
          <c:y val="0.10154547277152819"/>
          <c:w val="0.88760869366384521"/>
          <c:h val="0.7895032407407313"/>
        </c:manualLayout>
      </c:layout>
      <c:barChart>
        <c:barDir val="col"/>
        <c:grouping val="clustered"/>
        <c:varyColors val="0"/>
        <c:ser>
          <c:idx val="0"/>
          <c:order val="0"/>
          <c:tx>
            <c:strRef>
              <c:f>'2.1, 2.2, 2.3,2.4'!$N$3</c:f>
              <c:strCache>
                <c:ptCount val="1"/>
                <c:pt idx="0">
                  <c:v>Light passenger NZ new</c:v>
                </c:pt>
              </c:strCache>
            </c:strRef>
          </c:tx>
          <c:spPr>
            <a:solidFill>
              <a:srgbClr val="66B134"/>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2.3,2.4'!$N$4:$N$21</c:f>
              <c:numCache>
                <c:formatCode>0.00</c:formatCode>
                <c:ptCount val="18"/>
                <c:pt idx="0">
                  <c:v>12.265838702</c:v>
                </c:pt>
                <c:pt idx="1">
                  <c:v>12.350919071</c:v>
                </c:pt>
                <c:pt idx="2">
                  <c:v>12.366988341000001</c:v>
                </c:pt>
                <c:pt idx="3">
                  <c:v>12.331123416000001</c:v>
                </c:pt>
                <c:pt idx="4">
                  <c:v>12.252309661</c:v>
                </c:pt>
                <c:pt idx="5">
                  <c:v>12.16178899</c:v>
                </c:pt>
                <c:pt idx="6">
                  <c:v>12.102700677</c:v>
                </c:pt>
                <c:pt idx="7">
                  <c:v>12.055994124</c:v>
                </c:pt>
                <c:pt idx="8">
                  <c:v>12.070283199</c:v>
                </c:pt>
                <c:pt idx="9">
                  <c:v>12.308345505</c:v>
                </c:pt>
                <c:pt idx="10">
                  <c:v>12.473443941999999</c:v>
                </c:pt>
                <c:pt idx="11">
                  <c:v>12.606373971</c:v>
                </c:pt>
                <c:pt idx="12">
                  <c:v>12.681940252</c:v>
                </c:pt>
                <c:pt idx="13">
                  <c:v>12.725774074</c:v>
                </c:pt>
                <c:pt idx="14">
                  <c:v>12.709153561999999</c:v>
                </c:pt>
                <c:pt idx="15">
                  <c:v>12.658457981</c:v>
                </c:pt>
                <c:pt idx="16">
                  <c:v>12.600385967999999</c:v>
                </c:pt>
                <c:pt idx="17">
                  <c:v>12.553493184000001</c:v>
                </c:pt>
              </c:numCache>
            </c:numRef>
          </c:val>
          <c:extLst>
            <c:ext xmlns:c16="http://schemas.microsoft.com/office/drawing/2014/chart" uri="{C3380CC4-5D6E-409C-BE32-E72D297353CC}">
              <c16:uniqueId val="{00000000-DA65-4725-9BC1-46DCA7188A9F}"/>
            </c:ext>
          </c:extLst>
        </c:ser>
        <c:ser>
          <c:idx val="2"/>
          <c:order val="1"/>
          <c:tx>
            <c:strRef>
              <c:f>'2.1, 2.2, 2.3,2.4'!$O$3</c:f>
              <c:strCache>
                <c:ptCount val="1"/>
                <c:pt idx="0">
                  <c:v>Light passenger used import</c:v>
                </c:pt>
              </c:strCache>
            </c:strRef>
          </c:tx>
          <c:spPr>
            <a:solidFill>
              <a:srgbClr val="B3D14C">
                <a:alpha val="46667"/>
              </a:srgbClr>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2.3,2.4'!$O$4:$O$21</c:f>
              <c:numCache>
                <c:formatCode>0.00</c:formatCode>
                <c:ptCount val="18"/>
                <c:pt idx="0">
                  <c:v>10.897138424</c:v>
                </c:pt>
                <c:pt idx="1">
                  <c:v>11.216874287</c:v>
                </c:pt>
                <c:pt idx="2">
                  <c:v>11.46351909</c:v>
                </c:pt>
                <c:pt idx="3">
                  <c:v>11.657871707</c:v>
                </c:pt>
                <c:pt idx="4">
                  <c:v>11.928515157</c:v>
                </c:pt>
                <c:pt idx="5">
                  <c:v>12.255014364999999</c:v>
                </c:pt>
                <c:pt idx="6">
                  <c:v>12.673505341</c:v>
                </c:pt>
                <c:pt idx="7">
                  <c:v>13.075751899</c:v>
                </c:pt>
                <c:pt idx="8">
                  <c:v>13.551969606</c:v>
                </c:pt>
                <c:pt idx="9">
                  <c:v>14.088141715000001</c:v>
                </c:pt>
                <c:pt idx="10">
                  <c:v>14.515128847</c:v>
                </c:pt>
                <c:pt idx="11">
                  <c:v>14.953716656999999</c:v>
                </c:pt>
                <c:pt idx="12">
                  <c:v>15.370607863</c:v>
                </c:pt>
                <c:pt idx="13">
                  <c:v>15.639035218</c:v>
                </c:pt>
                <c:pt idx="14">
                  <c:v>15.756564105000001</c:v>
                </c:pt>
                <c:pt idx="15">
                  <c:v>15.84105514</c:v>
                </c:pt>
                <c:pt idx="16">
                  <c:v>15.99484082</c:v>
                </c:pt>
                <c:pt idx="17">
                  <c:v>16.148360533999998</c:v>
                </c:pt>
              </c:numCache>
            </c:numRef>
          </c:val>
          <c:extLst>
            <c:ext xmlns:c16="http://schemas.microsoft.com/office/drawing/2014/chart" uri="{C3380CC4-5D6E-409C-BE32-E72D297353CC}">
              <c16:uniqueId val="{00000001-DA65-4725-9BC1-46DCA7188A9F}"/>
            </c:ext>
          </c:extLst>
        </c:ser>
        <c:ser>
          <c:idx val="1"/>
          <c:order val="2"/>
          <c:tx>
            <c:strRef>
              <c:f>'2.1, 2.2, 2.3,2.4'!$P$3</c:f>
              <c:strCache>
                <c:ptCount val="1"/>
                <c:pt idx="0">
                  <c:v>Light commercial NZ New</c:v>
                </c:pt>
              </c:strCache>
            </c:strRef>
          </c:tx>
          <c:spPr>
            <a:solidFill>
              <a:srgbClr val="434646"/>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2.3,2.4'!$P$4:$P$21</c:f>
              <c:numCache>
                <c:formatCode>0.00</c:formatCode>
                <c:ptCount val="18"/>
                <c:pt idx="0">
                  <c:v>12.375740199000001</c:v>
                </c:pt>
                <c:pt idx="1">
                  <c:v>12.394918482</c:v>
                </c:pt>
                <c:pt idx="2">
                  <c:v>12.339347235</c:v>
                </c:pt>
                <c:pt idx="3">
                  <c:v>12.210870015999999</c:v>
                </c:pt>
                <c:pt idx="4">
                  <c:v>12.026098285</c:v>
                </c:pt>
                <c:pt idx="5">
                  <c:v>11.830850125</c:v>
                </c:pt>
                <c:pt idx="6">
                  <c:v>11.741358693</c:v>
                </c:pt>
                <c:pt idx="7">
                  <c:v>11.643744077999999</c:v>
                </c:pt>
                <c:pt idx="8">
                  <c:v>11.643229667</c:v>
                </c:pt>
                <c:pt idx="9">
                  <c:v>11.934464158999999</c:v>
                </c:pt>
                <c:pt idx="10">
                  <c:v>12.096724575</c:v>
                </c:pt>
                <c:pt idx="11">
                  <c:v>12.186900915000001</c:v>
                </c:pt>
                <c:pt idx="12">
                  <c:v>12.248680556</c:v>
                </c:pt>
                <c:pt idx="13">
                  <c:v>12.170698513</c:v>
                </c:pt>
                <c:pt idx="14">
                  <c:v>11.999707541999999</c:v>
                </c:pt>
                <c:pt idx="15">
                  <c:v>11.829919296</c:v>
                </c:pt>
                <c:pt idx="16">
                  <c:v>11.622100785000001</c:v>
                </c:pt>
                <c:pt idx="17">
                  <c:v>11.383166274000001</c:v>
                </c:pt>
              </c:numCache>
            </c:numRef>
          </c:val>
          <c:extLst>
            <c:ext xmlns:c16="http://schemas.microsoft.com/office/drawing/2014/chart" uri="{C3380CC4-5D6E-409C-BE32-E72D297353CC}">
              <c16:uniqueId val="{00000002-DA65-4725-9BC1-46DCA7188A9F}"/>
            </c:ext>
          </c:extLst>
        </c:ser>
        <c:ser>
          <c:idx val="3"/>
          <c:order val="3"/>
          <c:tx>
            <c:strRef>
              <c:f>'2.1, 2.2, 2.3,2.4'!$Q$3</c:f>
              <c:strCache>
                <c:ptCount val="1"/>
                <c:pt idx="0">
                  <c:v>Light commercial used import</c:v>
                </c:pt>
              </c:strCache>
            </c:strRef>
          </c:tx>
          <c:spPr>
            <a:solidFill>
              <a:srgbClr val="BDC1C1"/>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2.3,2.4'!$Q$4:$Q$21</c:f>
              <c:numCache>
                <c:formatCode>0.00</c:formatCode>
                <c:ptCount val="18"/>
                <c:pt idx="0">
                  <c:v>12.466121555999999</c:v>
                </c:pt>
                <c:pt idx="1">
                  <c:v>13.090382181000001</c:v>
                </c:pt>
                <c:pt idx="2">
                  <c:v>13.545837729</c:v>
                </c:pt>
                <c:pt idx="3">
                  <c:v>13.933098734</c:v>
                </c:pt>
                <c:pt idx="4">
                  <c:v>14.256736689</c:v>
                </c:pt>
                <c:pt idx="5">
                  <c:v>14.565048965000001</c:v>
                </c:pt>
                <c:pt idx="6">
                  <c:v>14.924946435000001</c:v>
                </c:pt>
                <c:pt idx="7">
                  <c:v>15.168756491</c:v>
                </c:pt>
                <c:pt idx="8">
                  <c:v>15.561712773</c:v>
                </c:pt>
                <c:pt idx="9">
                  <c:v>16.158281198000001</c:v>
                </c:pt>
                <c:pt idx="10">
                  <c:v>16.741908544000001</c:v>
                </c:pt>
                <c:pt idx="11">
                  <c:v>17.239650424000001</c:v>
                </c:pt>
                <c:pt idx="12">
                  <c:v>17.759112636000001</c:v>
                </c:pt>
                <c:pt idx="13">
                  <c:v>17.997869436999999</c:v>
                </c:pt>
                <c:pt idx="14">
                  <c:v>18.062028823999999</c:v>
                </c:pt>
                <c:pt idx="15">
                  <c:v>18.09199306</c:v>
                </c:pt>
                <c:pt idx="16">
                  <c:v>17.950643047</c:v>
                </c:pt>
                <c:pt idx="17">
                  <c:v>17.793831138000002</c:v>
                </c:pt>
              </c:numCache>
            </c:numRef>
          </c:val>
          <c:extLst>
            <c:ext xmlns:c16="http://schemas.microsoft.com/office/drawing/2014/chart" uri="{C3380CC4-5D6E-409C-BE32-E72D297353CC}">
              <c16:uniqueId val="{00000003-DA65-4725-9BC1-46DCA7188A9F}"/>
            </c:ext>
          </c:extLst>
        </c:ser>
        <c:dLbls>
          <c:showLegendKey val="0"/>
          <c:showVal val="0"/>
          <c:showCatName val="0"/>
          <c:showSerName val="0"/>
          <c:showPercent val="0"/>
          <c:showBubbleSize val="0"/>
        </c:dLbls>
        <c:gapWidth val="150"/>
        <c:axId val="150464000"/>
        <c:axId val="150465536"/>
      </c:barChart>
      <c:catAx>
        <c:axId val="15046400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0465536"/>
        <c:crosses val="autoZero"/>
        <c:auto val="1"/>
        <c:lblAlgn val="ctr"/>
        <c:lblOffset val="100"/>
        <c:tickLblSkip val="2"/>
        <c:tickMarkSkip val="1"/>
        <c:noMultiLvlLbl val="0"/>
      </c:catAx>
      <c:valAx>
        <c:axId val="150465536"/>
        <c:scaling>
          <c:orientation val="minMax"/>
          <c:max val="20"/>
          <c:min val="10"/>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Age in years</a:t>
                </a:r>
              </a:p>
            </c:rich>
          </c:tx>
          <c:layout>
            <c:manualLayout>
              <c:xMode val="edge"/>
              <c:yMode val="edge"/>
              <c:x val="1.3413888888889119E-3"/>
              <c:y val="0.346010648148148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0464000"/>
        <c:crosses val="autoZero"/>
        <c:crossBetween val="between"/>
        <c:majorUnit val="2"/>
      </c:valAx>
      <c:spPr>
        <a:solidFill>
          <a:srgbClr val="FFFFFF"/>
        </a:solidFill>
        <a:ln w="25400">
          <a:noFill/>
        </a:ln>
      </c:spPr>
    </c:plotArea>
    <c:legend>
      <c:legendPos val="r"/>
      <c:layout>
        <c:manualLayout>
          <c:xMode val="edge"/>
          <c:yMode val="edge"/>
          <c:x val="0.10230555142871429"/>
          <c:y val="0.11230789547532948"/>
          <c:w val="0.38749083333333773"/>
          <c:h val="0.1876382904967118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16" l="0.37000000000000038" r="0.19" t="0.47000000000000008" header="0.5" footer="0.17"/>
    <c:pageSetup paperSize="9"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2.1 : Light fleet composition</a:t>
            </a:r>
          </a:p>
        </c:rich>
      </c:tx>
      <c:layout>
        <c:manualLayout>
          <c:xMode val="edge"/>
          <c:yMode val="edge"/>
          <c:x val="0.27268750000000008"/>
          <c:y val="1.4780092592592595E-2"/>
        </c:manualLayout>
      </c:layout>
      <c:overlay val="0"/>
      <c:spPr>
        <a:noFill/>
        <a:ln w="25400">
          <a:noFill/>
        </a:ln>
      </c:spPr>
    </c:title>
    <c:autoTitleDeleted val="0"/>
    <c:plotArea>
      <c:layout>
        <c:manualLayout>
          <c:layoutTarget val="inner"/>
          <c:xMode val="edge"/>
          <c:yMode val="edge"/>
          <c:x val="0.17982261904761887"/>
          <c:y val="0.1225001495363187"/>
          <c:w val="0.80283630952380969"/>
          <c:h val="0.76967685185185264"/>
        </c:manualLayout>
      </c:layout>
      <c:barChart>
        <c:barDir val="col"/>
        <c:grouping val="stacked"/>
        <c:varyColors val="0"/>
        <c:ser>
          <c:idx val="0"/>
          <c:order val="0"/>
          <c:tx>
            <c:strRef>
              <c:f>'2.1, 2.2, 2.3,2.4'!$C$3</c:f>
              <c:strCache>
                <c:ptCount val="1"/>
                <c:pt idx="0">
                  <c:v>Total light used import</c:v>
                </c:pt>
              </c:strCache>
            </c:strRef>
          </c:tx>
          <c:spPr>
            <a:solidFill>
              <a:srgbClr val="66B134"/>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2.3,2.4'!$C$4:$C$21</c:f>
              <c:numCache>
                <c:formatCode>General</c:formatCode>
                <c:ptCount val="18"/>
                <c:pt idx="0">
                  <c:v>966714</c:v>
                </c:pt>
                <c:pt idx="1">
                  <c:v>1052536</c:v>
                </c:pt>
                <c:pt idx="2">
                  <c:v>1142869</c:v>
                </c:pt>
                <c:pt idx="3">
                  <c:v>1248310</c:v>
                </c:pt>
                <c:pt idx="4">
                  <c:v>1343106</c:v>
                </c:pt>
                <c:pt idx="5">
                  <c:v>1424600</c:v>
                </c:pt>
                <c:pt idx="6">
                  <c:v>1468086</c:v>
                </c:pt>
                <c:pt idx="7">
                  <c:v>1503413</c:v>
                </c:pt>
                <c:pt idx="8">
                  <c:v>1503014</c:v>
                </c:pt>
                <c:pt idx="9">
                  <c:v>1488771</c:v>
                </c:pt>
                <c:pt idx="10">
                  <c:v>1493515</c:v>
                </c:pt>
                <c:pt idx="11">
                  <c:v>1473645</c:v>
                </c:pt>
                <c:pt idx="12">
                  <c:v>1475000</c:v>
                </c:pt>
                <c:pt idx="13">
                  <c:v>1494539</c:v>
                </c:pt>
                <c:pt idx="14">
                  <c:v>1541057</c:v>
                </c:pt>
                <c:pt idx="15">
                  <c:v>1594016</c:v>
                </c:pt>
                <c:pt idx="16">
                  <c:v>1659659</c:v>
                </c:pt>
                <c:pt idx="17">
                  <c:v>1732468</c:v>
                </c:pt>
              </c:numCache>
            </c:numRef>
          </c:val>
          <c:extLst>
            <c:ext xmlns:c16="http://schemas.microsoft.com/office/drawing/2014/chart" uri="{C3380CC4-5D6E-409C-BE32-E72D297353CC}">
              <c16:uniqueId val="{00000000-E0FB-41C9-B90C-39B0927180E6}"/>
            </c:ext>
          </c:extLst>
        </c:ser>
        <c:ser>
          <c:idx val="1"/>
          <c:order val="1"/>
          <c:tx>
            <c:strRef>
              <c:f>'2.1, 2.2, 2.3,2.4'!$B$3</c:f>
              <c:strCache>
                <c:ptCount val="1"/>
                <c:pt idx="0">
                  <c:v>Total light new</c:v>
                </c:pt>
              </c:strCache>
            </c:strRef>
          </c:tx>
          <c:spPr>
            <a:solidFill>
              <a:srgbClr val="434646"/>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2.3,2.4'!$B$4:$B$21</c:f>
              <c:numCache>
                <c:formatCode>General</c:formatCode>
                <c:ptCount val="18"/>
                <c:pt idx="0">
                  <c:v>1527498</c:v>
                </c:pt>
                <c:pt idx="1">
                  <c:v>1510277</c:v>
                </c:pt>
                <c:pt idx="2">
                  <c:v>1504292</c:v>
                </c:pt>
                <c:pt idx="3">
                  <c:v>1510294</c:v>
                </c:pt>
                <c:pt idx="4">
                  <c:v>1523034</c:v>
                </c:pt>
                <c:pt idx="5">
                  <c:v>1541667</c:v>
                </c:pt>
                <c:pt idx="6">
                  <c:v>1560807</c:v>
                </c:pt>
                <c:pt idx="7">
                  <c:v>1584490</c:v>
                </c:pt>
                <c:pt idx="8">
                  <c:v>1604883</c:v>
                </c:pt>
                <c:pt idx="9">
                  <c:v>1610425</c:v>
                </c:pt>
                <c:pt idx="10">
                  <c:v>1628249</c:v>
                </c:pt>
                <c:pt idx="11">
                  <c:v>1643272</c:v>
                </c:pt>
                <c:pt idx="12">
                  <c:v>1690112</c:v>
                </c:pt>
                <c:pt idx="13">
                  <c:v>1748272</c:v>
                </c:pt>
                <c:pt idx="14">
                  <c:v>1817419</c:v>
                </c:pt>
                <c:pt idx="15">
                  <c:v>1888430</c:v>
                </c:pt>
                <c:pt idx="16">
                  <c:v>1977118</c:v>
                </c:pt>
                <c:pt idx="17">
                  <c:v>2066339</c:v>
                </c:pt>
              </c:numCache>
            </c:numRef>
          </c:val>
          <c:extLst>
            <c:ext xmlns:c16="http://schemas.microsoft.com/office/drawing/2014/chart" uri="{C3380CC4-5D6E-409C-BE32-E72D297353CC}">
              <c16:uniqueId val="{00000001-E0FB-41C9-B90C-39B0927180E6}"/>
            </c:ext>
          </c:extLst>
        </c:ser>
        <c:dLbls>
          <c:showLegendKey val="0"/>
          <c:showVal val="0"/>
          <c:showCatName val="0"/>
          <c:showSerName val="0"/>
          <c:showPercent val="0"/>
          <c:showBubbleSize val="0"/>
        </c:dLbls>
        <c:gapWidth val="150"/>
        <c:overlap val="100"/>
        <c:axId val="151565824"/>
        <c:axId val="151567360"/>
      </c:barChart>
      <c:catAx>
        <c:axId val="1515658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1567360"/>
        <c:crosses val="autoZero"/>
        <c:auto val="1"/>
        <c:lblAlgn val="ctr"/>
        <c:lblOffset val="100"/>
        <c:tickLblSkip val="2"/>
        <c:tickMarkSkip val="1"/>
        <c:noMultiLvlLbl val="0"/>
      </c:catAx>
      <c:valAx>
        <c:axId val="151567360"/>
        <c:scaling>
          <c:orientation val="minMax"/>
          <c:max val="400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6.4769444444445975E-3"/>
              <c:y val="0.4039902777777827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1565824"/>
        <c:crosses val="autoZero"/>
        <c:crossBetween val="between"/>
      </c:valAx>
      <c:spPr>
        <a:solidFill>
          <a:srgbClr val="FFFFFF"/>
        </a:solidFill>
        <a:ln w="25400">
          <a:noFill/>
        </a:ln>
      </c:spPr>
    </c:plotArea>
    <c:legend>
      <c:legendPos val="r"/>
      <c:layout>
        <c:manualLayout>
          <c:xMode val="edge"/>
          <c:yMode val="edge"/>
          <c:x val="0.18038638888888894"/>
          <c:y val="0.11148148148148172"/>
          <c:w val="0.28491472222222775"/>
          <c:h val="0.1100004629629629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2.2 : Fleet used import percentage</a:t>
            </a:r>
          </a:p>
        </c:rich>
      </c:tx>
      <c:layout>
        <c:manualLayout>
          <c:xMode val="edge"/>
          <c:yMode val="edge"/>
          <c:x val="0.20566555555555555"/>
          <c:y val="3.0208333333333402E-3"/>
        </c:manualLayout>
      </c:layout>
      <c:overlay val="0"/>
      <c:spPr>
        <a:noFill/>
        <a:ln w="25400">
          <a:noFill/>
        </a:ln>
      </c:spPr>
    </c:title>
    <c:autoTitleDeleted val="0"/>
    <c:plotArea>
      <c:layout>
        <c:manualLayout>
          <c:layoutTarget val="inner"/>
          <c:xMode val="edge"/>
          <c:yMode val="edge"/>
          <c:x val="0.11748027777777778"/>
          <c:y val="0.11500014038103483"/>
          <c:w val="0.86370694444444462"/>
          <c:h val="0.76879722222223112"/>
        </c:manualLayout>
      </c:layout>
      <c:barChart>
        <c:barDir val="col"/>
        <c:grouping val="clustered"/>
        <c:varyColors val="0"/>
        <c:ser>
          <c:idx val="0"/>
          <c:order val="0"/>
          <c:tx>
            <c:strRef>
              <c:f>'2.1, 2.2, 2.3,2.4'!$X$3</c:f>
              <c:strCache>
                <c:ptCount val="1"/>
                <c:pt idx="0">
                  <c:v>Light used %</c:v>
                </c:pt>
              </c:strCache>
            </c:strRef>
          </c:tx>
          <c:spPr>
            <a:solidFill>
              <a:srgbClr val="66B134"/>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2.3,2.4'!$X$4:$X$21</c:f>
              <c:numCache>
                <c:formatCode>0%</c:formatCode>
                <c:ptCount val="18"/>
                <c:pt idx="0">
                  <c:v>0.3875829320041761</c:v>
                </c:pt>
                <c:pt idx="1">
                  <c:v>0.41069559113364884</c:v>
                </c:pt>
                <c:pt idx="2">
                  <c:v>0.43173384618464838</c:v>
                </c:pt>
                <c:pt idx="3">
                  <c:v>0.45251511271643191</c:v>
                </c:pt>
                <c:pt idx="4">
                  <c:v>0.46861144256735537</c:v>
                </c:pt>
                <c:pt idx="5">
                  <c:v>0.48026694832258865</c:v>
                </c:pt>
                <c:pt idx="6">
                  <c:v>0.48469391292462294</c:v>
                </c:pt>
                <c:pt idx="7">
                  <c:v>0.48687183502849668</c:v>
                </c:pt>
                <c:pt idx="8">
                  <c:v>0.48361126510949365</c:v>
                </c:pt>
                <c:pt idx="9">
                  <c:v>0.48037329681633562</c:v>
                </c:pt>
                <c:pt idx="10">
                  <c:v>0.47842021369969029</c:v>
                </c:pt>
                <c:pt idx="11">
                  <c:v>0.47278929788634089</c:v>
                </c:pt>
                <c:pt idx="12">
                  <c:v>0.46601826412461866</c:v>
                </c:pt>
                <c:pt idx="13">
                  <c:v>0.4608776151308232</c:v>
                </c:pt>
                <c:pt idx="14">
                  <c:v>0.4588560406565359</c:v>
                </c:pt>
                <c:pt idx="15">
                  <c:v>0.45772884920541479</c:v>
                </c:pt>
                <c:pt idx="16">
                  <c:v>0.45635434891938659</c:v>
                </c:pt>
                <c:pt idx="17">
                  <c:v>0.45605580910006749</c:v>
                </c:pt>
              </c:numCache>
            </c:numRef>
          </c:val>
          <c:extLst>
            <c:ext xmlns:c16="http://schemas.microsoft.com/office/drawing/2014/chart" uri="{C3380CC4-5D6E-409C-BE32-E72D297353CC}">
              <c16:uniqueId val="{00000000-4E44-4033-B20D-74205560371F}"/>
            </c:ext>
          </c:extLst>
        </c:ser>
        <c:ser>
          <c:idx val="1"/>
          <c:order val="1"/>
          <c:tx>
            <c:strRef>
              <c:f>'2.1, 2.2, 2.3,2.4'!$Y$3</c:f>
              <c:strCache>
                <c:ptCount val="1"/>
                <c:pt idx="0">
                  <c:v>Truck used %</c:v>
                </c:pt>
              </c:strCache>
            </c:strRef>
          </c:tx>
          <c:spPr>
            <a:solidFill>
              <a:srgbClr val="434646"/>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2.3,2.4'!$Y$4:$Y$21</c:f>
              <c:numCache>
                <c:formatCode>0%</c:formatCode>
                <c:ptCount val="18"/>
                <c:pt idx="0">
                  <c:v>0.25753812293664519</c:v>
                </c:pt>
                <c:pt idx="1">
                  <c:v>0.27425187734988882</c:v>
                </c:pt>
                <c:pt idx="2">
                  <c:v>0.29558929434628628</c:v>
                </c:pt>
                <c:pt idx="3">
                  <c:v>0.31973070169672957</c:v>
                </c:pt>
                <c:pt idx="4">
                  <c:v>0.34625022057526028</c:v>
                </c:pt>
                <c:pt idx="5">
                  <c:v>0.36442459935159044</c:v>
                </c:pt>
                <c:pt idx="6">
                  <c:v>0.38028874103740068</c:v>
                </c:pt>
                <c:pt idx="7">
                  <c:v>0.39305069282533939</c:v>
                </c:pt>
                <c:pt idx="8">
                  <c:v>0.39472052304794863</c:v>
                </c:pt>
                <c:pt idx="9">
                  <c:v>0.39429976338931322</c:v>
                </c:pt>
                <c:pt idx="10">
                  <c:v>0.39321186249230744</c:v>
                </c:pt>
                <c:pt idx="11">
                  <c:v>0.38804772729060322</c:v>
                </c:pt>
                <c:pt idx="12">
                  <c:v>0.38208504412666949</c:v>
                </c:pt>
                <c:pt idx="13">
                  <c:v>0.37545025679161537</c:v>
                </c:pt>
                <c:pt idx="14">
                  <c:v>0.36780040564280814</c:v>
                </c:pt>
                <c:pt idx="15">
                  <c:v>0.3617942030050329</c:v>
                </c:pt>
                <c:pt idx="16">
                  <c:v>0.3562188413271446</c:v>
                </c:pt>
                <c:pt idx="17">
                  <c:v>0.34991432000610512</c:v>
                </c:pt>
              </c:numCache>
            </c:numRef>
          </c:val>
          <c:extLst>
            <c:ext xmlns:c16="http://schemas.microsoft.com/office/drawing/2014/chart" uri="{C3380CC4-5D6E-409C-BE32-E72D297353CC}">
              <c16:uniqueId val="{00000001-4E44-4033-B20D-74205560371F}"/>
            </c:ext>
          </c:extLst>
        </c:ser>
        <c:ser>
          <c:idx val="2"/>
          <c:order val="2"/>
          <c:tx>
            <c:strRef>
              <c:f>'2.1, 2.2, 2.3,2.4'!$Z$3</c:f>
              <c:strCache>
                <c:ptCount val="1"/>
                <c:pt idx="0">
                  <c:v>Bus used %</c:v>
                </c:pt>
              </c:strCache>
            </c:strRef>
          </c:tx>
          <c:spPr>
            <a:solidFill>
              <a:schemeClr val="bg1">
                <a:lumMod val="50000"/>
                <a:alpha val="47000"/>
              </a:schemeClr>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2.3,2.4'!$Z$4:$Z$21</c:f>
              <c:numCache>
                <c:formatCode>0%</c:formatCode>
                <c:ptCount val="18"/>
                <c:pt idx="0">
                  <c:v>0.24643936124298663</c:v>
                </c:pt>
                <c:pt idx="1">
                  <c:v>0.27138821630347054</c:v>
                </c:pt>
                <c:pt idx="2">
                  <c:v>0.31687927528193749</c:v>
                </c:pt>
                <c:pt idx="3">
                  <c:v>0.34384641755227974</c:v>
                </c:pt>
                <c:pt idx="4">
                  <c:v>0.3595879556259905</c:v>
                </c:pt>
                <c:pt idx="5">
                  <c:v>0.37479443863058753</c:v>
                </c:pt>
                <c:pt idx="6">
                  <c:v>0.3921680720308704</c:v>
                </c:pt>
                <c:pt idx="7">
                  <c:v>0.41849926695988271</c:v>
                </c:pt>
                <c:pt idx="8">
                  <c:v>0.43069430569430567</c:v>
                </c:pt>
                <c:pt idx="9">
                  <c:v>0.42068883327374568</c:v>
                </c:pt>
                <c:pt idx="10">
                  <c:v>0.41467696629213485</c:v>
                </c:pt>
                <c:pt idx="11">
                  <c:v>0.40413490413490416</c:v>
                </c:pt>
                <c:pt idx="12">
                  <c:v>0.3992494882874687</c:v>
                </c:pt>
                <c:pt idx="13">
                  <c:v>0.39240366567296014</c:v>
                </c:pt>
                <c:pt idx="14">
                  <c:v>0.38494669968773554</c:v>
                </c:pt>
                <c:pt idx="15">
                  <c:v>0.37522309711286089</c:v>
                </c:pt>
                <c:pt idx="16">
                  <c:v>0.35359007189993108</c:v>
                </c:pt>
                <c:pt idx="17">
                  <c:v>0.33638315750163383</c:v>
                </c:pt>
              </c:numCache>
            </c:numRef>
          </c:val>
          <c:extLst>
            <c:ext xmlns:c16="http://schemas.microsoft.com/office/drawing/2014/chart" uri="{C3380CC4-5D6E-409C-BE32-E72D297353CC}">
              <c16:uniqueId val="{00000002-4E44-4033-B20D-74205560371F}"/>
            </c:ext>
          </c:extLst>
        </c:ser>
        <c:dLbls>
          <c:showLegendKey val="0"/>
          <c:showVal val="0"/>
          <c:showCatName val="0"/>
          <c:showSerName val="0"/>
          <c:showPercent val="0"/>
          <c:showBubbleSize val="0"/>
        </c:dLbls>
        <c:gapWidth val="150"/>
        <c:axId val="152792064"/>
        <c:axId val="152826624"/>
      </c:barChart>
      <c:catAx>
        <c:axId val="15279206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826624"/>
        <c:crosses val="autoZero"/>
        <c:auto val="1"/>
        <c:lblAlgn val="ctr"/>
        <c:lblOffset val="100"/>
        <c:tickLblSkip val="2"/>
        <c:tickMarkSkip val="1"/>
        <c:noMultiLvlLbl val="0"/>
      </c:catAx>
      <c:valAx>
        <c:axId val="152826624"/>
        <c:scaling>
          <c:orientation val="minMax"/>
          <c:max val="0.5"/>
          <c:min val="0.2"/>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Percentage of vehicles</a:t>
                </a:r>
              </a:p>
            </c:rich>
          </c:tx>
          <c:layout>
            <c:manualLayout>
              <c:xMode val="edge"/>
              <c:yMode val="edge"/>
              <c:x val="1.0772500000000001E-2"/>
              <c:y val="0.280903240740740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792064"/>
        <c:crosses val="autoZero"/>
        <c:crossBetween val="between"/>
        <c:majorUnit val="0.1"/>
      </c:valAx>
      <c:spPr>
        <a:solidFill>
          <a:srgbClr val="FFFFFF"/>
        </a:solidFill>
        <a:ln w="25400">
          <a:noFill/>
        </a:ln>
      </c:spPr>
    </c:plotArea>
    <c:legend>
      <c:legendPos val="r"/>
      <c:layout>
        <c:manualLayout>
          <c:xMode val="edge"/>
          <c:yMode val="edge"/>
          <c:x val="9.8949166666667226E-2"/>
          <c:y val="0.11412083333333339"/>
          <c:w val="0.20351583333333431"/>
          <c:h val="0.16661655929372465"/>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2.3 : Fleet average age</a:t>
            </a:r>
          </a:p>
        </c:rich>
      </c:tx>
      <c:layout>
        <c:manualLayout>
          <c:xMode val="edge"/>
          <c:yMode val="edge"/>
          <c:x val="0.30273583333333326"/>
          <c:y val="1.3266203703703704E-2"/>
        </c:manualLayout>
      </c:layout>
      <c:overlay val="0"/>
      <c:spPr>
        <a:noFill/>
        <a:ln w="25400">
          <a:noFill/>
        </a:ln>
      </c:spPr>
    </c:title>
    <c:autoTitleDeleted val="0"/>
    <c:plotArea>
      <c:layout>
        <c:manualLayout>
          <c:layoutTarget val="inner"/>
          <c:xMode val="edge"/>
          <c:yMode val="edge"/>
          <c:x val="0.11190825630229999"/>
          <c:y val="0.13738051470588217"/>
          <c:w val="0.8622674620215699"/>
          <c:h val="0.7519527777777778"/>
        </c:manualLayout>
      </c:layout>
      <c:barChart>
        <c:barDir val="col"/>
        <c:grouping val="clustered"/>
        <c:varyColors val="0"/>
        <c:ser>
          <c:idx val="0"/>
          <c:order val="0"/>
          <c:tx>
            <c:strRef>
              <c:f>'2.1, 2.2, 2.3,2.4'!$AA$3</c:f>
              <c:strCache>
                <c:ptCount val="1"/>
                <c:pt idx="0">
                  <c:v>Light fleet average age</c:v>
                </c:pt>
              </c:strCache>
            </c:strRef>
          </c:tx>
          <c:spPr>
            <a:solidFill>
              <a:srgbClr val="66B134"/>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2.3,2.4'!$AA$4:$AA$21</c:f>
              <c:numCache>
                <c:formatCode>0.00</c:formatCode>
                <c:ptCount val="18"/>
                <c:pt idx="0">
                  <c:v>11.806810527755117</c:v>
                </c:pt>
                <c:pt idx="1">
                  <c:v>11.959409250574188</c:v>
                </c:pt>
                <c:pt idx="2">
                  <c:v>12.050278770332817</c:v>
                </c:pt>
                <c:pt idx="3">
                  <c:v>12.096351632895017</c:v>
                </c:pt>
                <c:pt idx="4">
                  <c:v>12.161545319075664</c:v>
                </c:pt>
                <c:pt idx="5">
                  <c:v>12.255535324339418</c:v>
                </c:pt>
                <c:pt idx="6">
                  <c:v>12.421712487033579</c:v>
                </c:pt>
                <c:pt idx="7">
                  <c:v>12.583046488257944</c:v>
                </c:pt>
                <c:pt idx="8">
                  <c:v>12.810331230501042</c:v>
                </c:pt>
                <c:pt idx="9">
                  <c:v>13.19131187574116</c:v>
                </c:pt>
                <c:pt idx="10">
                  <c:v>13.479333959595049</c:v>
                </c:pt>
                <c:pt idx="11">
                  <c:v>13.738913484499914</c:v>
                </c:pt>
                <c:pt idx="12">
                  <c:v>13.955477089018959</c:v>
                </c:pt>
                <c:pt idx="13">
                  <c:v>14.072031179179454</c:v>
                </c:pt>
                <c:pt idx="14">
                  <c:v>14.089499821010799</c:v>
                </c:pt>
                <c:pt idx="15">
                  <c:v>14.079090960941613</c:v>
                </c:pt>
                <c:pt idx="16">
                  <c:v>14.084709070538667</c:v>
                </c:pt>
                <c:pt idx="17">
                  <c:v>14.092753724991253</c:v>
                </c:pt>
              </c:numCache>
            </c:numRef>
          </c:val>
          <c:extLst>
            <c:ext xmlns:c16="http://schemas.microsoft.com/office/drawing/2014/chart" uri="{C3380CC4-5D6E-409C-BE32-E72D297353CC}">
              <c16:uniqueId val="{00000000-0D17-497B-8E06-1D0725BDBF56}"/>
            </c:ext>
          </c:extLst>
        </c:ser>
        <c:ser>
          <c:idx val="1"/>
          <c:order val="1"/>
          <c:tx>
            <c:strRef>
              <c:f>'2.1, 2.2, 2.3,2.4'!$AE$3</c:f>
              <c:strCache>
                <c:ptCount val="1"/>
                <c:pt idx="0">
                  <c:v>Truck fleet average age</c:v>
                </c:pt>
              </c:strCache>
            </c:strRef>
          </c:tx>
          <c:spPr>
            <a:solidFill>
              <a:srgbClr val="434646"/>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2.3,2.4'!$AE$4:$AE$21</c:f>
              <c:numCache>
                <c:formatCode>0.0</c:formatCode>
                <c:ptCount val="18"/>
                <c:pt idx="0">
                  <c:v>14.325017030815813</c:v>
                </c:pt>
                <c:pt idx="1">
                  <c:v>14.611247707367006</c:v>
                </c:pt>
                <c:pt idx="2">
                  <c:v>14.726370514665643</c:v>
                </c:pt>
                <c:pt idx="3">
                  <c:v>14.766396867781125</c:v>
                </c:pt>
                <c:pt idx="4">
                  <c:v>14.746611964289079</c:v>
                </c:pt>
                <c:pt idx="5">
                  <c:v>14.747409294167136</c:v>
                </c:pt>
                <c:pt idx="6">
                  <c:v>14.934988857521704</c:v>
                </c:pt>
                <c:pt idx="7">
                  <c:v>15.106996092935809</c:v>
                </c:pt>
                <c:pt idx="8">
                  <c:v>15.318694064156158</c:v>
                </c:pt>
                <c:pt idx="9">
                  <c:v>15.798476288999614</c:v>
                </c:pt>
                <c:pt idx="10">
                  <c:v>16.262535931082681</c:v>
                </c:pt>
                <c:pt idx="11">
                  <c:v>16.645761725471466</c:v>
                </c:pt>
                <c:pt idx="12">
                  <c:v>17.015806157470998</c:v>
                </c:pt>
                <c:pt idx="13">
                  <c:v>17.274968433814458</c:v>
                </c:pt>
                <c:pt idx="14">
                  <c:v>17.413499310277043</c:v>
                </c:pt>
                <c:pt idx="15">
                  <c:v>17.54038793538081</c:v>
                </c:pt>
                <c:pt idx="16">
                  <c:v>17.726297919916838</c:v>
                </c:pt>
                <c:pt idx="17">
                  <c:v>17.780086859123948</c:v>
                </c:pt>
              </c:numCache>
            </c:numRef>
          </c:val>
          <c:extLst>
            <c:ext xmlns:c16="http://schemas.microsoft.com/office/drawing/2014/chart" uri="{C3380CC4-5D6E-409C-BE32-E72D297353CC}">
              <c16:uniqueId val="{00000001-0D17-497B-8E06-1D0725BDBF56}"/>
            </c:ext>
          </c:extLst>
        </c:ser>
        <c:ser>
          <c:idx val="2"/>
          <c:order val="2"/>
          <c:tx>
            <c:strRef>
              <c:f>'2.1, 2.2, 2.3,2.4'!$AF$3</c:f>
              <c:strCache>
                <c:ptCount val="1"/>
                <c:pt idx="0">
                  <c:v>Bus fleet average age</c:v>
                </c:pt>
              </c:strCache>
            </c:strRef>
          </c:tx>
          <c:spPr>
            <a:solidFill>
              <a:schemeClr val="bg1">
                <a:lumMod val="50000"/>
                <a:alpha val="47000"/>
              </a:schemeClr>
            </a:solidFill>
            <a:ln w="25400">
              <a:noFill/>
            </a:ln>
          </c:spPr>
          <c:invertIfNegative val="0"/>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2.3,2.4'!$AF$4:$AF$21</c:f>
              <c:numCache>
                <c:formatCode>0.0</c:formatCode>
                <c:ptCount val="18"/>
                <c:pt idx="0">
                  <c:v>16.012084591749677</c:v>
                </c:pt>
                <c:pt idx="1">
                  <c:v>16.136198547363801</c:v>
                </c:pt>
                <c:pt idx="2">
                  <c:v>16.134128304595489</c:v>
                </c:pt>
                <c:pt idx="3">
                  <c:v>16.082790538351386</c:v>
                </c:pt>
                <c:pt idx="4">
                  <c:v>15.972107765797464</c:v>
                </c:pt>
                <c:pt idx="5">
                  <c:v>16.086560023970996</c:v>
                </c:pt>
                <c:pt idx="6">
                  <c:v>16.44854937852751</c:v>
                </c:pt>
                <c:pt idx="7">
                  <c:v>16.516926562618284</c:v>
                </c:pt>
                <c:pt idx="8">
                  <c:v>16.46615884132455</c:v>
                </c:pt>
                <c:pt idx="9">
                  <c:v>16.355678703265998</c:v>
                </c:pt>
                <c:pt idx="10">
                  <c:v>16.607560861098669</c:v>
                </c:pt>
                <c:pt idx="11">
                  <c:v>16.701663201585355</c:v>
                </c:pt>
                <c:pt idx="12">
                  <c:v>16.820445758591994</c:v>
                </c:pt>
                <c:pt idx="13">
                  <c:v>16.857955172684441</c:v>
                </c:pt>
                <c:pt idx="14">
                  <c:v>16.993700872532681</c:v>
                </c:pt>
                <c:pt idx="15">
                  <c:v>17.121522309356116</c:v>
                </c:pt>
                <c:pt idx="16">
                  <c:v>16.751452772600512</c:v>
                </c:pt>
                <c:pt idx="17">
                  <c:v>16.584772663579496</c:v>
                </c:pt>
              </c:numCache>
            </c:numRef>
          </c:val>
          <c:extLst>
            <c:ext xmlns:c16="http://schemas.microsoft.com/office/drawing/2014/chart" uri="{C3380CC4-5D6E-409C-BE32-E72D297353CC}">
              <c16:uniqueId val="{00000002-0D17-497B-8E06-1D0725BDBF56}"/>
            </c:ext>
          </c:extLst>
        </c:ser>
        <c:dLbls>
          <c:showLegendKey val="0"/>
          <c:showVal val="0"/>
          <c:showCatName val="0"/>
          <c:showSerName val="0"/>
          <c:showPercent val="0"/>
          <c:showBubbleSize val="0"/>
        </c:dLbls>
        <c:gapWidth val="150"/>
        <c:axId val="152756992"/>
        <c:axId val="152758528"/>
      </c:barChart>
      <c:catAx>
        <c:axId val="152756992"/>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758528"/>
        <c:crosses val="autoZero"/>
        <c:auto val="1"/>
        <c:lblAlgn val="ctr"/>
        <c:lblOffset val="100"/>
        <c:tickLblSkip val="2"/>
        <c:tickMarkSkip val="1"/>
        <c:noMultiLvlLbl val="0"/>
      </c:catAx>
      <c:valAx>
        <c:axId val="152758528"/>
        <c:scaling>
          <c:orientation val="minMax"/>
          <c:max val="20"/>
          <c:min val="10"/>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Age in years</a:t>
                </a:r>
              </a:p>
            </c:rich>
          </c:tx>
          <c:layout>
            <c:manualLayout>
              <c:xMode val="edge"/>
              <c:yMode val="edge"/>
              <c:x val="1.0600833333333549E-2"/>
              <c:y val="0.358381018518518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756992"/>
        <c:crosses val="autoZero"/>
        <c:crossBetween val="between"/>
        <c:majorUnit val="2"/>
      </c:valAx>
      <c:spPr>
        <a:solidFill>
          <a:srgbClr val="FFFFFF"/>
        </a:solidFill>
        <a:ln w="25400">
          <a:noFill/>
        </a:ln>
      </c:spPr>
    </c:plotArea>
    <c:legend>
      <c:legendPos val="r"/>
      <c:layout>
        <c:manualLayout>
          <c:xMode val="edge"/>
          <c:yMode val="edge"/>
          <c:x val="0.11656197918226002"/>
          <c:y val="0.10253289093580292"/>
          <c:w val="0.3251911111111111"/>
          <c:h val="0.18815740740741096"/>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17046384453562E-2"/>
          <c:y val="9.2152421652421643E-2"/>
          <c:w val="0.88195569238062665"/>
          <c:h val="0.7674451566951811"/>
        </c:manualLayout>
      </c:layout>
      <c:lineChart>
        <c:grouping val="standard"/>
        <c:varyColors val="0"/>
        <c:ser>
          <c:idx val="0"/>
          <c:order val="0"/>
          <c:tx>
            <c:strRef>
              <c:f>'2.1, 2.2, 2.3,2.4'!$AA$3</c:f>
              <c:strCache>
                <c:ptCount val="1"/>
                <c:pt idx="0">
                  <c:v>Light fleet average age</c:v>
                </c:pt>
              </c:strCache>
            </c:strRef>
          </c:tx>
          <c:spPr>
            <a:ln>
              <a:solidFill>
                <a:srgbClr val="0093D3"/>
              </a:solidFill>
            </a:ln>
          </c:spPr>
          <c:marker>
            <c:symbol val="none"/>
          </c:marker>
          <c:cat>
            <c:numRef>
              <c:f>'2.1, 2.2, 2.3,2.4'!$A$4:$A$21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 2.2, 2.3,2.4'!$AA$4:$AA$21</c:f>
              <c:numCache>
                <c:formatCode>0.00</c:formatCode>
                <c:ptCount val="18"/>
                <c:pt idx="0">
                  <c:v>11.806810527755117</c:v>
                </c:pt>
                <c:pt idx="1">
                  <c:v>11.959409250574188</c:v>
                </c:pt>
                <c:pt idx="2">
                  <c:v>12.050278770332817</c:v>
                </c:pt>
                <c:pt idx="3">
                  <c:v>12.096351632895017</c:v>
                </c:pt>
                <c:pt idx="4">
                  <c:v>12.161545319075664</c:v>
                </c:pt>
                <c:pt idx="5">
                  <c:v>12.255535324339418</c:v>
                </c:pt>
                <c:pt idx="6">
                  <c:v>12.421712487033579</c:v>
                </c:pt>
                <c:pt idx="7">
                  <c:v>12.583046488257944</c:v>
                </c:pt>
                <c:pt idx="8">
                  <c:v>12.810331230501042</c:v>
                </c:pt>
                <c:pt idx="9">
                  <c:v>13.19131187574116</c:v>
                </c:pt>
                <c:pt idx="10">
                  <c:v>13.479333959595049</c:v>
                </c:pt>
                <c:pt idx="11">
                  <c:v>13.738913484499914</c:v>
                </c:pt>
                <c:pt idx="12">
                  <c:v>13.955477089018959</c:v>
                </c:pt>
                <c:pt idx="13">
                  <c:v>14.072031179179454</c:v>
                </c:pt>
                <c:pt idx="14">
                  <c:v>14.089499821010799</c:v>
                </c:pt>
                <c:pt idx="15">
                  <c:v>14.079090960941613</c:v>
                </c:pt>
                <c:pt idx="16">
                  <c:v>14.084709070538667</c:v>
                </c:pt>
                <c:pt idx="17">
                  <c:v>14.092753724991253</c:v>
                </c:pt>
              </c:numCache>
            </c:numRef>
          </c:val>
          <c:smooth val="0"/>
          <c:extLst>
            <c:ext xmlns:c16="http://schemas.microsoft.com/office/drawing/2014/chart" uri="{C3380CC4-5D6E-409C-BE32-E72D297353CC}">
              <c16:uniqueId val="{00000000-9244-47EB-90A7-8A3F20389C5B}"/>
            </c:ext>
          </c:extLst>
        </c:ser>
        <c:dLbls>
          <c:showLegendKey val="0"/>
          <c:showVal val="0"/>
          <c:showCatName val="0"/>
          <c:showSerName val="0"/>
          <c:showPercent val="0"/>
          <c:showBubbleSize val="0"/>
        </c:dLbls>
        <c:smooth val="0"/>
        <c:axId val="152861696"/>
        <c:axId val="152863488"/>
      </c:lineChart>
      <c:catAx>
        <c:axId val="152861696"/>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863488"/>
        <c:crosses val="autoZero"/>
        <c:auto val="1"/>
        <c:lblAlgn val="ctr"/>
        <c:lblOffset val="100"/>
        <c:tickLblSkip val="2"/>
        <c:tickMarkSkip val="1"/>
        <c:noMultiLvlLbl val="0"/>
      </c:catAx>
      <c:valAx>
        <c:axId val="152863488"/>
        <c:scaling>
          <c:orientation val="minMax"/>
          <c:max val="15"/>
          <c:min val="10"/>
        </c:scaling>
        <c:delete val="0"/>
        <c:axPos val="l"/>
        <c:majorGridlines>
          <c:spPr>
            <a:ln w="3175">
              <a:solidFill>
                <a:schemeClr val="bg1">
                  <a:lumMod val="90000"/>
                </a:schemeClr>
              </a:solidFill>
              <a:prstDash val="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861696"/>
        <c:crosses val="autoZero"/>
        <c:crossBetween val="midCat"/>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a:t>Figure 1c : Light fleet average age</a:t>
            </a:r>
          </a:p>
        </c:rich>
      </c:tx>
      <c:layout>
        <c:manualLayout>
          <c:xMode val="edge"/>
          <c:yMode val="edge"/>
          <c:x val="0.30979152320789038"/>
          <c:y val="3.0905099126760212E-2"/>
        </c:manualLayout>
      </c:layout>
      <c:overlay val="0"/>
      <c:spPr>
        <a:noFill/>
        <a:ln w="25400">
          <a:noFill/>
        </a:ln>
      </c:spPr>
    </c:title>
    <c:autoTitleDeleted val="0"/>
    <c:plotArea>
      <c:layout>
        <c:manualLayout>
          <c:layoutTarget val="inner"/>
          <c:xMode val="edge"/>
          <c:yMode val="edge"/>
          <c:x val="0.10182301365642232"/>
          <c:y val="0.13738051470588217"/>
          <c:w val="0.87235271321830865"/>
          <c:h val="0.68139705882352963"/>
        </c:manualLayout>
      </c:layout>
      <c:barChart>
        <c:barDir val="col"/>
        <c:grouping val="clustered"/>
        <c:varyColors val="0"/>
        <c:ser>
          <c:idx val="0"/>
          <c:order val="0"/>
          <c:tx>
            <c:strRef>
              <c:f>'2.1, 2.2, 2.3,2.4'!$AA$3</c:f>
              <c:strCache>
                <c:ptCount val="1"/>
                <c:pt idx="0">
                  <c:v>Light fleet average age</c:v>
                </c:pt>
              </c:strCache>
            </c:strRef>
          </c:tx>
          <c:spPr>
            <a:solidFill>
              <a:srgbClr val="66B134"/>
            </a:solidFill>
            <a:ln w="25400">
              <a:noFill/>
            </a:ln>
          </c:spPr>
          <c:invertIfNegative val="0"/>
          <c:cat>
            <c:numRef>
              <c:f>'2.1, 2.2, 2.3,2.4'!$A$4:$A$20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'2.1, 2.2, 2.3,2.4'!$AA$4:$AA$20</c:f>
              <c:numCache>
                <c:formatCode>0.00</c:formatCode>
                <c:ptCount val="17"/>
                <c:pt idx="0">
                  <c:v>11.806810527755117</c:v>
                </c:pt>
                <c:pt idx="1">
                  <c:v>11.959409250574188</c:v>
                </c:pt>
                <c:pt idx="2">
                  <c:v>12.050278770332817</c:v>
                </c:pt>
                <c:pt idx="3">
                  <c:v>12.096351632895017</c:v>
                </c:pt>
                <c:pt idx="4">
                  <c:v>12.161545319075664</c:v>
                </c:pt>
                <c:pt idx="5">
                  <c:v>12.255535324339418</c:v>
                </c:pt>
                <c:pt idx="6">
                  <c:v>12.421712487033579</c:v>
                </c:pt>
                <c:pt idx="7">
                  <c:v>12.583046488257944</c:v>
                </c:pt>
                <c:pt idx="8">
                  <c:v>12.810331230501042</c:v>
                </c:pt>
                <c:pt idx="9">
                  <c:v>13.19131187574116</c:v>
                </c:pt>
                <c:pt idx="10">
                  <c:v>13.479333959595049</c:v>
                </c:pt>
                <c:pt idx="11">
                  <c:v>13.738913484499914</c:v>
                </c:pt>
                <c:pt idx="12">
                  <c:v>13.955477089018959</c:v>
                </c:pt>
                <c:pt idx="13">
                  <c:v>14.072031179179454</c:v>
                </c:pt>
                <c:pt idx="14">
                  <c:v>14.089499821010799</c:v>
                </c:pt>
                <c:pt idx="15">
                  <c:v>14.079090960941613</c:v>
                </c:pt>
                <c:pt idx="16">
                  <c:v>14.084709070538667</c:v>
                </c:pt>
              </c:numCache>
            </c:numRef>
          </c:val>
          <c:extLst>
            <c:ext xmlns:c16="http://schemas.microsoft.com/office/drawing/2014/chart" uri="{C3380CC4-5D6E-409C-BE32-E72D297353CC}">
              <c16:uniqueId val="{00000000-4EC7-4608-BD06-F35BED774E86}"/>
            </c:ext>
          </c:extLst>
        </c:ser>
        <c:dLbls>
          <c:showLegendKey val="0"/>
          <c:showVal val="0"/>
          <c:showCatName val="0"/>
          <c:showSerName val="0"/>
          <c:showPercent val="0"/>
          <c:showBubbleSize val="0"/>
        </c:dLbls>
        <c:gapWidth val="150"/>
        <c:axId val="155066752"/>
        <c:axId val="155068672"/>
      </c:barChart>
      <c:catAx>
        <c:axId val="155066752"/>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Period</a:t>
                </a:r>
              </a:p>
            </c:rich>
          </c:tx>
          <c:layout>
            <c:manualLayout>
              <c:xMode val="edge"/>
              <c:yMode val="edge"/>
              <c:x val="0.49919722962386381"/>
              <c:y val="0.9227392330675836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068672"/>
        <c:crosses val="autoZero"/>
        <c:auto val="1"/>
        <c:lblAlgn val="ctr"/>
        <c:lblOffset val="100"/>
        <c:tickLblSkip val="1"/>
        <c:tickMarkSkip val="1"/>
        <c:noMultiLvlLbl val="0"/>
      </c:catAx>
      <c:valAx>
        <c:axId val="155068672"/>
        <c:scaling>
          <c:orientation val="minMax"/>
          <c:max val="15"/>
          <c:min val="8"/>
        </c:scaling>
        <c:delete val="0"/>
        <c:axPos val="l"/>
        <c:majorGridlines>
          <c:spPr>
            <a:ln w="3175">
              <a:solidFill>
                <a:srgbClr val="808080"/>
              </a:solidFill>
              <a:prstDash val="sysDash"/>
            </a:ln>
          </c:spPr>
        </c:majorGridlines>
        <c:title>
          <c:tx>
            <c:rich>
              <a:bodyPr/>
              <a:lstStyle/>
              <a:p>
                <a:pPr>
                  <a:defRPr sz="900" b="0" i="0" u="none" strike="noStrike" baseline="0">
                    <a:solidFill>
                      <a:srgbClr val="000000"/>
                    </a:solidFill>
                    <a:latin typeface="Arial"/>
                    <a:ea typeface="Arial"/>
                    <a:cs typeface="Arial"/>
                  </a:defRPr>
                </a:pPr>
                <a:r>
                  <a:rPr lang="en-NZ"/>
                  <a:t>Age in years</a:t>
                </a:r>
              </a:p>
            </c:rich>
          </c:tx>
          <c:layout>
            <c:manualLayout>
              <c:xMode val="edge"/>
              <c:yMode val="edge"/>
              <c:x val="1.009242722517413E-2"/>
              <c:y val="0.3818993917437992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066752"/>
        <c:crosses val="autoZero"/>
        <c:crossBetween val="between"/>
        <c:majorUnit val="1"/>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NZ" sz="800"/>
              <a:t>Figure 2.5a : Light fleet year of manufacture at Dec 2017</a:t>
            </a:r>
          </a:p>
        </c:rich>
      </c:tx>
      <c:layout>
        <c:manualLayout>
          <c:xMode val="edge"/>
          <c:yMode val="edge"/>
          <c:x val="0.17003884911361503"/>
          <c:y val="3.2418788560520842E-2"/>
        </c:manualLayout>
      </c:layout>
      <c:overlay val="0"/>
      <c:spPr>
        <a:noFill/>
        <a:ln w="25400">
          <a:noFill/>
        </a:ln>
      </c:spPr>
    </c:title>
    <c:autoTitleDeleted val="0"/>
    <c:plotArea>
      <c:layout>
        <c:manualLayout>
          <c:layoutTarget val="inner"/>
          <c:xMode val="edge"/>
          <c:yMode val="edge"/>
          <c:x val="0.15781388888889686"/>
          <c:y val="0.12311557788944724"/>
          <c:w val="0.81426547619050182"/>
          <c:h val="0.68858472222222156"/>
        </c:manualLayout>
      </c:layout>
      <c:lineChart>
        <c:grouping val="standard"/>
        <c:varyColors val="0"/>
        <c:ser>
          <c:idx val="2"/>
          <c:order val="0"/>
          <c:tx>
            <c:strRef>
              <c:f>'2.5a-2.8a'!$B$2</c:f>
              <c:strCache>
                <c:ptCount val="1"/>
                <c:pt idx="0">
                  <c:v>Light passenger NZ new</c:v>
                </c:pt>
              </c:strCache>
            </c:strRef>
          </c:tx>
          <c:spPr>
            <a:ln w="25400">
              <a:solidFill>
                <a:srgbClr val="66B134"/>
              </a:solidFill>
              <a:prstDash val="solid"/>
            </a:ln>
          </c:spPr>
          <c:marker>
            <c:symbol val="none"/>
          </c:marker>
          <c:cat>
            <c:numRef>
              <c:f>'2.5a-2.8a'!$A$3:$A$52</c:f>
              <c:numCache>
                <c:formatCode>General</c:formatCod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numCache>
            </c:numRef>
          </c:cat>
          <c:val>
            <c:numRef>
              <c:f>'2.5a-2.8a'!$B$3:$B$52</c:f>
              <c:numCache>
                <c:formatCode>General</c:formatCode>
                <c:ptCount val="50"/>
                <c:pt idx="0">
                  <c:v>38307</c:v>
                </c:pt>
                <c:pt idx="1">
                  <c:v>3046</c:v>
                </c:pt>
                <c:pt idx="2">
                  <c:v>4293</c:v>
                </c:pt>
                <c:pt idx="3">
                  <c:v>4533</c:v>
                </c:pt>
                <c:pt idx="4">
                  <c:v>5185</c:v>
                </c:pt>
                <c:pt idx="5">
                  <c:v>5357</c:v>
                </c:pt>
                <c:pt idx="6">
                  <c:v>5724</c:v>
                </c:pt>
                <c:pt idx="7">
                  <c:v>3497</c:v>
                </c:pt>
                <c:pt idx="8">
                  <c:v>2887</c:v>
                </c:pt>
                <c:pt idx="9">
                  <c:v>2833</c:v>
                </c:pt>
                <c:pt idx="10">
                  <c:v>3392</c:v>
                </c:pt>
                <c:pt idx="11">
                  <c:v>3036</c:v>
                </c:pt>
                <c:pt idx="12">
                  <c:v>2971</c:v>
                </c:pt>
                <c:pt idx="13">
                  <c:v>2584</c:v>
                </c:pt>
                <c:pt idx="14">
                  <c:v>2444</c:v>
                </c:pt>
                <c:pt idx="15">
                  <c:v>2232</c:v>
                </c:pt>
                <c:pt idx="16">
                  <c:v>2692</c:v>
                </c:pt>
                <c:pt idx="17">
                  <c:v>3326</c:v>
                </c:pt>
                <c:pt idx="18">
                  <c:v>4182</c:v>
                </c:pt>
                <c:pt idx="19">
                  <c:v>5299</c:v>
                </c:pt>
                <c:pt idx="20">
                  <c:v>5561</c:v>
                </c:pt>
                <c:pt idx="21">
                  <c:v>8174</c:v>
                </c:pt>
                <c:pt idx="22">
                  <c:v>11695</c:v>
                </c:pt>
                <c:pt idx="23">
                  <c:v>10102</c:v>
                </c:pt>
                <c:pt idx="24">
                  <c:v>12107</c:v>
                </c:pt>
                <c:pt idx="25">
                  <c:v>14931</c:v>
                </c:pt>
                <c:pt idx="26">
                  <c:v>21355</c:v>
                </c:pt>
                <c:pt idx="27">
                  <c:v>18924</c:v>
                </c:pt>
                <c:pt idx="28">
                  <c:v>27275</c:v>
                </c:pt>
                <c:pt idx="29">
                  <c:v>27333</c:v>
                </c:pt>
                <c:pt idx="30">
                  <c:v>28912</c:v>
                </c:pt>
                <c:pt idx="31">
                  <c:v>35080</c:v>
                </c:pt>
                <c:pt idx="32">
                  <c:v>38745</c:v>
                </c:pt>
                <c:pt idx="33">
                  <c:v>42884</c:v>
                </c:pt>
                <c:pt idx="34">
                  <c:v>50740</c:v>
                </c:pt>
                <c:pt idx="35">
                  <c:v>59912</c:v>
                </c:pt>
                <c:pt idx="36">
                  <c:v>64554</c:v>
                </c:pt>
                <c:pt idx="37">
                  <c:v>66770</c:v>
                </c:pt>
                <c:pt idx="38">
                  <c:v>71727</c:v>
                </c:pt>
                <c:pt idx="39">
                  <c:v>73453</c:v>
                </c:pt>
                <c:pt idx="40">
                  <c:v>69573</c:v>
                </c:pt>
                <c:pt idx="41">
                  <c:v>52132</c:v>
                </c:pt>
                <c:pt idx="42">
                  <c:v>60014</c:v>
                </c:pt>
                <c:pt idx="43">
                  <c:v>62264</c:v>
                </c:pt>
                <c:pt idx="44">
                  <c:v>75175</c:v>
                </c:pt>
                <c:pt idx="45">
                  <c:v>81064</c:v>
                </c:pt>
                <c:pt idx="46">
                  <c:v>89363</c:v>
                </c:pt>
                <c:pt idx="47">
                  <c:v>94026</c:v>
                </c:pt>
                <c:pt idx="48">
                  <c:v>101700</c:v>
                </c:pt>
                <c:pt idx="49">
                  <c:v>108451</c:v>
                </c:pt>
              </c:numCache>
            </c:numRef>
          </c:val>
          <c:smooth val="0"/>
          <c:extLst>
            <c:ext xmlns:c16="http://schemas.microsoft.com/office/drawing/2014/chart" uri="{C3380CC4-5D6E-409C-BE32-E72D297353CC}">
              <c16:uniqueId val="{00000000-9CC4-4C70-BA55-A9CAE19C8115}"/>
            </c:ext>
          </c:extLst>
        </c:ser>
        <c:ser>
          <c:idx val="3"/>
          <c:order val="1"/>
          <c:tx>
            <c:strRef>
              <c:f>'2.5a-2.8a'!$C$2</c:f>
              <c:strCache>
                <c:ptCount val="1"/>
                <c:pt idx="0">
                  <c:v>Light passenger used import</c:v>
                </c:pt>
              </c:strCache>
            </c:strRef>
          </c:tx>
          <c:spPr>
            <a:ln w="25400">
              <a:solidFill>
                <a:srgbClr val="B3D14C"/>
              </a:solidFill>
              <a:prstDash val="solid"/>
            </a:ln>
          </c:spPr>
          <c:marker>
            <c:symbol val="none"/>
          </c:marker>
          <c:cat>
            <c:numRef>
              <c:f>'2.5a-2.8a'!$A$3:$A$52</c:f>
              <c:numCache>
                <c:formatCode>General</c:formatCod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numCache>
            </c:numRef>
          </c:cat>
          <c:val>
            <c:numRef>
              <c:f>'2.5a-2.8a'!$C$3:$C$52</c:f>
              <c:numCache>
                <c:formatCode>General</c:formatCode>
                <c:ptCount val="50"/>
                <c:pt idx="0">
                  <c:v>9741</c:v>
                </c:pt>
                <c:pt idx="1">
                  <c:v>950</c:v>
                </c:pt>
                <c:pt idx="2">
                  <c:v>756</c:v>
                </c:pt>
                <c:pt idx="3">
                  <c:v>483</c:v>
                </c:pt>
                <c:pt idx="4">
                  <c:v>565</c:v>
                </c:pt>
                <c:pt idx="5">
                  <c:v>580</c:v>
                </c:pt>
                <c:pt idx="6">
                  <c:v>423</c:v>
                </c:pt>
                <c:pt idx="7">
                  <c:v>301</c:v>
                </c:pt>
                <c:pt idx="8">
                  <c:v>334</c:v>
                </c:pt>
                <c:pt idx="9">
                  <c:v>413</c:v>
                </c:pt>
                <c:pt idx="10">
                  <c:v>787</c:v>
                </c:pt>
                <c:pt idx="11">
                  <c:v>1187</c:v>
                </c:pt>
                <c:pt idx="12">
                  <c:v>1069</c:v>
                </c:pt>
                <c:pt idx="13">
                  <c:v>970</c:v>
                </c:pt>
                <c:pt idx="14">
                  <c:v>1204</c:v>
                </c:pt>
                <c:pt idx="15">
                  <c:v>1437</c:v>
                </c:pt>
                <c:pt idx="16">
                  <c:v>1987</c:v>
                </c:pt>
                <c:pt idx="17">
                  <c:v>2393</c:v>
                </c:pt>
                <c:pt idx="18">
                  <c:v>2697</c:v>
                </c:pt>
                <c:pt idx="19">
                  <c:v>3392</c:v>
                </c:pt>
                <c:pt idx="20">
                  <c:v>5884</c:v>
                </c:pt>
                <c:pt idx="21">
                  <c:v>10770</c:v>
                </c:pt>
                <c:pt idx="22">
                  <c:v>16399</c:v>
                </c:pt>
                <c:pt idx="23">
                  <c:v>21670</c:v>
                </c:pt>
                <c:pt idx="24">
                  <c:v>28792</c:v>
                </c:pt>
                <c:pt idx="25">
                  <c:v>29580</c:v>
                </c:pt>
                <c:pt idx="26">
                  <c:v>45047</c:v>
                </c:pt>
                <c:pt idx="27">
                  <c:v>63456</c:v>
                </c:pt>
                <c:pt idx="28">
                  <c:v>106965</c:v>
                </c:pt>
                <c:pt idx="29">
                  <c:v>90226</c:v>
                </c:pt>
                <c:pt idx="30">
                  <c:v>73659</c:v>
                </c:pt>
                <c:pt idx="31">
                  <c:v>61357</c:v>
                </c:pt>
                <c:pt idx="32">
                  <c:v>68249</c:v>
                </c:pt>
                <c:pt idx="33">
                  <c:v>71074</c:v>
                </c:pt>
                <c:pt idx="34">
                  <c:v>66837</c:v>
                </c:pt>
                <c:pt idx="35">
                  <c:v>52677</c:v>
                </c:pt>
                <c:pt idx="36">
                  <c:v>140863</c:v>
                </c:pt>
                <c:pt idx="37">
                  <c:v>176036</c:v>
                </c:pt>
                <c:pt idx="38">
                  <c:v>148572</c:v>
                </c:pt>
                <c:pt idx="39">
                  <c:v>114839</c:v>
                </c:pt>
                <c:pt idx="40">
                  <c:v>75899</c:v>
                </c:pt>
                <c:pt idx="41">
                  <c:v>36478</c:v>
                </c:pt>
                <c:pt idx="42">
                  <c:v>28880</c:v>
                </c:pt>
                <c:pt idx="43">
                  <c:v>20987</c:v>
                </c:pt>
                <c:pt idx="44">
                  <c:v>17244</c:v>
                </c:pt>
                <c:pt idx="45">
                  <c:v>9105</c:v>
                </c:pt>
                <c:pt idx="46">
                  <c:v>6334</c:v>
                </c:pt>
                <c:pt idx="47">
                  <c:v>3756</c:v>
                </c:pt>
                <c:pt idx="48">
                  <c:v>2310</c:v>
                </c:pt>
                <c:pt idx="49">
                  <c:v>793</c:v>
                </c:pt>
              </c:numCache>
            </c:numRef>
          </c:val>
          <c:smooth val="0"/>
          <c:extLst>
            <c:ext xmlns:c16="http://schemas.microsoft.com/office/drawing/2014/chart" uri="{C3380CC4-5D6E-409C-BE32-E72D297353CC}">
              <c16:uniqueId val="{00000001-9CC4-4C70-BA55-A9CAE19C8115}"/>
            </c:ext>
          </c:extLst>
        </c:ser>
        <c:ser>
          <c:idx val="4"/>
          <c:order val="2"/>
          <c:tx>
            <c:strRef>
              <c:f>'2.5a-2.8a'!$D$2</c:f>
              <c:strCache>
                <c:ptCount val="1"/>
                <c:pt idx="0">
                  <c:v>Light commercial NZ new</c:v>
                </c:pt>
              </c:strCache>
            </c:strRef>
          </c:tx>
          <c:spPr>
            <a:ln w="25400">
              <a:solidFill>
                <a:srgbClr val="434646"/>
              </a:solidFill>
              <a:prstDash val="solid"/>
            </a:ln>
          </c:spPr>
          <c:marker>
            <c:symbol val="none"/>
          </c:marker>
          <c:cat>
            <c:numRef>
              <c:f>'2.5a-2.8a'!$A$3:$A$52</c:f>
              <c:numCache>
                <c:formatCode>General</c:formatCod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numCache>
            </c:numRef>
          </c:cat>
          <c:val>
            <c:numRef>
              <c:f>'2.5a-2.8a'!$D$3:$D$52</c:f>
              <c:numCache>
                <c:formatCode>General</c:formatCode>
                <c:ptCount val="50"/>
                <c:pt idx="0">
                  <c:v>5796</c:v>
                </c:pt>
                <c:pt idx="1">
                  <c:v>324</c:v>
                </c:pt>
                <c:pt idx="2">
                  <c:v>562</c:v>
                </c:pt>
                <c:pt idx="3">
                  <c:v>785</c:v>
                </c:pt>
                <c:pt idx="4">
                  <c:v>694</c:v>
                </c:pt>
                <c:pt idx="5">
                  <c:v>656</c:v>
                </c:pt>
                <c:pt idx="6">
                  <c:v>667</c:v>
                </c:pt>
                <c:pt idx="7">
                  <c:v>696</c:v>
                </c:pt>
                <c:pt idx="8">
                  <c:v>817</c:v>
                </c:pt>
                <c:pt idx="9">
                  <c:v>953</c:v>
                </c:pt>
                <c:pt idx="10">
                  <c:v>1090</c:v>
                </c:pt>
                <c:pt idx="11">
                  <c:v>1251</c:v>
                </c:pt>
                <c:pt idx="12">
                  <c:v>1310</c:v>
                </c:pt>
                <c:pt idx="13">
                  <c:v>1164</c:v>
                </c:pt>
                <c:pt idx="14">
                  <c:v>1386</c:v>
                </c:pt>
                <c:pt idx="15">
                  <c:v>1379</c:v>
                </c:pt>
                <c:pt idx="16">
                  <c:v>1907</c:v>
                </c:pt>
                <c:pt idx="17">
                  <c:v>2044</c:v>
                </c:pt>
                <c:pt idx="18">
                  <c:v>1644</c:v>
                </c:pt>
                <c:pt idx="19">
                  <c:v>1680</c:v>
                </c:pt>
                <c:pt idx="20">
                  <c:v>2338</c:v>
                </c:pt>
                <c:pt idx="21">
                  <c:v>3625</c:v>
                </c:pt>
                <c:pt idx="22">
                  <c:v>6105</c:v>
                </c:pt>
                <c:pt idx="23">
                  <c:v>4553</c:v>
                </c:pt>
                <c:pt idx="24">
                  <c:v>4881</c:v>
                </c:pt>
                <c:pt idx="25">
                  <c:v>5266</c:v>
                </c:pt>
                <c:pt idx="26">
                  <c:v>6598</c:v>
                </c:pt>
                <c:pt idx="27">
                  <c:v>5155</c:v>
                </c:pt>
                <c:pt idx="28">
                  <c:v>6956</c:v>
                </c:pt>
                <c:pt idx="29">
                  <c:v>6554</c:v>
                </c:pt>
                <c:pt idx="30">
                  <c:v>6679</c:v>
                </c:pt>
                <c:pt idx="31">
                  <c:v>8763</c:v>
                </c:pt>
                <c:pt idx="32">
                  <c:v>10439</c:v>
                </c:pt>
                <c:pt idx="33">
                  <c:v>11359</c:v>
                </c:pt>
                <c:pt idx="34">
                  <c:v>13114</c:v>
                </c:pt>
                <c:pt idx="35">
                  <c:v>15006</c:v>
                </c:pt>
                <c:pt idx="36">
                  <c:v>17441</c:v>
                </c:pt>
                <c:pt idx="37">
                  <c:v>18167</c:v>
                </c:pt>
                <c:pt idx="38">
                  <c:v>18360</c:v>
                </c:pt>
                <c:pt idx="39">
                  <c:v>19675</c:v>
                </c:pt>
                <c:pt idx="40">
                  <c:v>18276</c:v>
                </c:pt>
                <c:pt idx="41">
                  <c:v>12198</c:v>
                </c:pt>
                <c:pt idx="42">
                  <c:v>15181</c:v>
                </c:pt>
                <c:pt idx="43">
                  <c:v>17034</c:v>
                </c:pt>
                <c:pt idx="44">
                  <c:v>20065</c:v>
                </c:pt>
                <c:pt idx="45">
                  <c:v>25939</c:v>
                </c:pt>
                <c:pt idx="46">
                  <c:v>30892</c:v>
                </c:pt>
                <c:pt idx="47">
                  <c:v>33446</c:v>
                </c:pt>
                <c:pt idx="48">
                  <c:v>38523</c:v>
                </c:pt>
                <c:pt idx="49">
                  <c:v>45074</c:v>
                </c:pt>
              </c:numCache>
            </c:numRef>
          </c:val>
          <c:smooth val="0"/>
          <c:extLst>
            <c:ext xmlns:c16="http://schemas.microsoft.com/office/drawing/2014/chart" uri="{C3380CC4-5D6E-409C-BE32-E72D297353CC}">
              <c16:uniqueId val="{00000002-9CC4-4C70-BA55-A9CAE19C8115}"/>
            </c:ext>
          </c:extLst>
        </c:ser>
        <c:ser>
          <c:idx val="0"/>
          <c:order val="3"/>
          <c:tx>
            <c:strRef>
              <c:f>'2.5a-2.8a'!$E$2</c:f>
              <c:strCache>
                <c:ptCount val="1"/>
                <c:pt idx="0">
                  <c:v>Light commercial used import</c:v>
                </c:pt>
              </c:strCache>
            </c:strRef>
          </c:tx>
          <c:spPr>
            <a:ln>
              <a:solidFill>
                <a:srgbClr val="BDC1C1"/>
              </a:solidFill>
            </a:ln>
          </c:spPr>
          <c:marker>
            <c:symbol val="none"/>
          </c:marker>
          <c:cat>
            <c:numRef>
              <c:f>'2.5a-2.8a'!$A$3:$A$52</c:f>
              <c:numCache>
                <c:formatCode>General</c:formatCod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numCache>
            </c:numRef>
          </c:cat>
          <c:val>
            <c:numRef>
              <c:f>'2.5a-2.8a'!$E$3:$E$52</c:f>
              <c:numCache>
                <c:formatCode>General</c:formatCode>
                <c:ptCount val="50"/>
                <c:pt idx="0">
                  <c:v>1039</c:v>
                </c:pt>
                <c:pt idx="1">
                  <c:v>61</c:v>
                </c:pt>
                <c:pt idx="2">
                  <c:v>81</c:v>
                </c:pt>
                <c:pt idx="3">
                  <c:v>67</c:v>
                </c:pt>
                <c:pt idx="4">
                  <c:v>82</c:v>
                </c:pt>
                <c:pt idx="5">
                  <c:v>61</c:v>
                </c:pt>
                <c:pt idx="6">
                  <c:v>61</c:v>
                </c:pt>
                <c:pt idx="7">
                  <c:v>69</c:v>
                </c:pt>
                <c:pt idx="8">
                  <c:v>94</c:v>
                </c:pt>
                <c:pt idx="9">
                  <c:v>116</c:v>
                </c:pt>
                <c:pt idx="10">
                  <c:v>135</c:v>
                </c:pt>
                <c:pt idx="11">
                  <c:v>223</c:v>
                </c:pt>
                <c:pt idx="12">
                  <c:v>134</c:v>
                </c:pt>
                <c:pt idx="13">
                  <c:v>174</c:v>
                </c:pt>
                <c:pt idx="14">
                  <c:v>276</c:v>
                </c:pt>
                <c:pt idx="15">
                  <c:v>340</c:v>
                </c:pt>
                <c:pt idx="16">
                  <c:v>549</c:v>
                </c:pt>
                <c:pt idx="17">
                  <c:v>896</c:v>
                </c:pt>
                <c:pt idx="18">
                  <c:v>1337</c:v>
                </c:pt>
                <c:pt idx="19">
                  <c:v>1590</c:v>
                </c:pt>
                <c:pt idx="20">
                  <c:v>2298</c:v>
                </c:pt>
                <c:pt idx="21">
                  <c:v>3037</c:v>
                </c:pt>
                <c:pt idx="22">
                  <c:v>3500</c:v>
                </c:pt>
                <c:pt idx="23">
                  <c:v>3378</c:v>
                </c:pt>
                <c:pt idx="24">
                  <c:v>3548</c:v>
                </c:pt>
                <c:pt idx="25">
                  <c:v>3493</c:v>
                </c:pt>
                <c:pt idx="26">
                  <c:v>3981</c:v>
                </c:pt>
                <c:pt idx="27">
                  <c:v>4846</c:v>
                </c:pt>
                <c:pt idx="28">
                  <c:v>4992</c:v>
                </c:pt>
                <c:pt idx="29">
                  <c:v>5066</c:v>
                </c:pt>
                <c:pt idx="30">
                  <c:v>3677</c:v>
                </c:pt>
                <c:pt idx="31">
                  <c:v>3411</c:v>
                </c:pt>
                <c:pt idx="32">
                  <c:v>2929</c:v>
                </c:pt>
                <c:pt idx="33">
                  <c:v>2430</c:v>
                </c:pt>
                <c:pt idx="34">
                  <c:v>2024</c:v>
                </c:pt>
                <c:pt idx="35">
                  <c:v>2487</c:v>
                </c:pt>
                <c:pt idx="36">
                  <c:v>3175</c:v>
                </c:pt>
                <c:pt idx="37">
                  <c:v>4435</c:v>
                </c:pt>
                <c:pt idx="38">
                  <c:v>3640</c:v>
                </c:pt>
                <c:pt idx="39">
                  <c:v>4857</c:v>
                </c:pt>
                <c:pt idx="40">
                  <c:v>7134</c:v>
                </c:pt>
                <c:pt idx="41">
                  <c:v>4597</c:v>
                </c:pt>
                <c:pt idx="42">
                  <c:v>4265</c:v>
                </c:pt>
                <c:pt idx="43">
                  <c:v>3741</c:v>
                </c:pt>
                <c:pt idx="44">
                  <c:v>3025</c:v>
                </c:pt>
                <c:pt idx="45">
                  <c:v>1784</c:v>
                </c:pt>
                <c:pt idx="46">
                  <c:v>1201</c:v>
                </c:pt>
                <c:pt idx="47">
                  <c:v>1046</c:v>
                </c:pt>
                <c:pt idx="48">
                  <c:v>548</c:v>
                </c:pt>
                <c:pt idx="49">
                  <c:v>219</c:v>
                </c:pt>
              </c:numCache>
            </c:numRef>
          </c:val>
          <c:smooth val="0"/>
          <c:extLst>
            <c:ext xmlns:c16="http://schemas.microsoft.com/office/drawing/2014/chart" uri="{C3380CC4-5D6E-409C-BE32-E72D297353CC}">
              <c16:uniqueId val="{00000003-9CC4-4C70-BA55-A9CAE19C8115}"/>
            </c:ext>
          </c:extLst>
        </c:ser>
        <c:dLbls>
          <c:showLegendKey val="0"/>
          <c:showVal val="0"/>
          <c:showCatName val="0"/>
          <c:showSerName val="0"/>
          <c:showPercent val="0"/>
          <c:showBubbleSize val="0"/>
        </c:dLbls>
        <c:smooth val="0"/>
        <c:axId val="152900352"/>
        <c:axId val="152902272"/>
      </c:lineChart>
      <c:catAx>
        <c:axId val="15290035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37811722222222238"/>
              <c:y val="0.92536990740740743"/>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en-US"/>
          </a:p>
        </c:txPr>
        <c:crossAx val="152902272"/>
        <c:crosses val="autoZero"/>
        <c:auto val="1"/>
        <c:lblAlgn val="ctr"/>
        <c:lblOffset val="100"/>
        <c:tickLblSkip val="4"/>
        <c:tickMarkSkip val="4"/>
        <c:noMultiLvlLbl val="0"/>
      </c:catAx>
      <c:valAx>
        <c:axId val="152902272"/>
        <c:scaling>
          <c:orientation val="minMax"/>
          <c:max val="200000"/>
        </c:scaling>
        <c:delete val="0"/>
        <c:axPos val="l"/>
        <c:majorGridlines>
          <c:spPr>
            <a:ln w="3175">
              <a:solidFill>
                <a:schemeClr val="bg1">
                  <a:lumMod val="90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5.0147222222222234E-3"/>
              <c:y val="0.3193842592592711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2900352"/>
        <c:crosses val="autoZero"/>
        <c:crossBetween val="between"/>
        <c:majorUnit val="40000"/>
      </c:valAx>
      <c:spPr>
        <a:solidFill>
          <a:srgbClr val="FFFFFF"/>
        </a:solidFill>
        <a:ln w="25400">
          <a:noFill/>
        </a:ln>
      </c:spPr>
    </c:plotArea>
    <c:legend>
      <c:legendPos val="r"/>
      <c:layout>
        <c:manualLayout>
          <c:xMode val="edge"/>
          <c:yMode val="edge"/>
          <c:x val="0.16842138888888891"/>
          <c:y val="0.18693703703704156"/>
          <c:w val="0.42657250000000507"/>
          <c:h val="0.25004533524218564"/>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2.6a : Motorcycle year of manufacture Dec 2017</a:t>
            </a:r>
          </a:p>
        </c:rich>
      </c:tx>
      <c:layout>
        <c:manualLayout>
          <c:xMode val="edge"/>
          <c:yMode val="edge"/>
          <c:x val="0.17932155455993334"/>
          <c:y val="3.2338344070627696E-2"/>
        </c:manualLayout>
      </c:layout>
      <c:overlay val="0"/>
      <c:spPr>
        <a:noFill/>
        <a:ln w="25400">
          <a:noFill/>
        </a:ln>
      </c:spPr>
    </c:title>
    <c:autoTitleDeleted val="0"/>
    <c:plotArea>
      <c:layout>
        <c:manualLayout>
          <c:layoutTarget val="inner"/>
          <c:xMode val="edge"/>
          <c:yMode val="edge"/>
          <c:x val="0.14771233595800992"/>
          <c:y val="0.12219451371571413"/>
          <c:w val="0.82836262467191557"/>
          <c:h val="0.66334164588528965"/>
        </c:manualLayout>
      </c:layout>
      <c:lineChart>
        <c:grouping val="standard"/>
        <c:varyColors val="0"/>
        <c:ser>
          <c:idx val="6"/>
          <c:order val="0"/>
          <c:tx>
            <c:strRef>
              <c:f>'2.5a-2.8a'!$F$2</c:f>
              <c:strCache>
                <c:ptCount val="1"/>
                <c:pt idx="0">
                  <c:v>Motorcycle NZ new</c:v>
                </c:pt>
              </c:strCache>
            </c:strRef>
          </c:tx>
          <c:spPr>
            <a:ln w="25400">
              <a:solidFill>
                <a:srgbClr val="99CC00"/>
              </a:solidFill>
              <a:prstDash val="solid"/>
            </a:ln>
          </c:spPr>
          <c:marker>
            <c:symbol val="none"/>
          </c:marker>
          <c:cat>
            <c:numRef>
              <c:f>'2.5a-2.8a'!$A$3:$A$52</c:f>
              <c:numCache>
                <c:formatCode>General</c:formatCod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numCache>
            </c:numRef>
          </c:cat>
          <c:val>
            <c:numRef>
              <c:f>'2.5a-2.8a'!$F$3:$F$52</c:f>
              <c:numCache>
                <c:formatCode>General</c:formatCode>
                <c:ptCount val="50"/>
                <c:pt idx="0">
                  <c:v>5758</c:v>
                </c:pt>
                <c:pt idx="1">
                  <c:v>310</c:v>
                </c:pt>
                <c:pt idx="2">
                  <c:v>428</c:v>
                </c:pt>
                <c:pt idx="3">
                  <c:v>598</c:v>
                </c:pt>
                <c:pt idx="4">
                  <c:v>685</c:v>
                </c:pt>
                <c:pt idx="5">
                  <c:v>993</c:v>
                </c:pt>
                <c:pt idx="6">
                  <c:v>822</c:v>
                </c:pt>
                <c:pt idx="7">
                  <c:v>762</c:v>
                </c:pt>
                <c:pt idx="8">
                  <c:v>622</c:v>
                </c:pt>
                <c:pt idx="9">
                  <c:v>549</c:v>
                </c:pt>
                <c:pt idx="10">
                  <c:v>571</c:v>
                </c:pt>
                <c:pt idx="11">
                  <c:v>603</c:v>
                </c:pt>
                <c:pt idx="12">
                  <c:v>863</c:v>
                </c:pt>
                <c:pt idx="13">
                  <c:v>832</c:v>
                </c:pt>
                <c:pt idx="14">
                  <c:v>858</c:v>
                </c:pt>
                <c:pt idx="15">
                  <c:v>638</c:v>
                </c:pt>
                <c:pt idx="16">
                  <c:v>676</c:v>
                </c:pt>
                <c:pt idx="17">
                  <c:v>841</c:v>
                </c:pt>
                <c:pt idx="18">
                  <c:v>1487</c:v>
                </c:pt>
                <c:pt idx="19">
                  <c:v>1590</c:v>
                </c:pt>
                <c:pt idx="20">
                  <c:v>1499</c:v>
                </c:pt>
                <c:pt idx="21">
                  <c:v>1149</c:v>
                </c:pt>
                <c:pt idx="22">
                  <c:v>890</c:v>
                </c:pt>
                <c:pt idx="23">
                  <c:v>895</c:v>
                </c:pt>
                <c:pt idx="24">
                  <c:v>499</c:v>
                </c:pt>
                <c:pt idx="25">
                  <c:v>483</c:v>
                </c:pt>
                <c:pt idx="26">
                  <c:v>634</c:v>
                </c:pt>
                <c:pt idx="27">
                  <c:v>713</c:v>
                </c:pt>
                <c:pt idx="28">
                  <c:v>1145</c:v>
                </c:pt>
                <c:pt idx="29">
                  <c:v>1516</c:v>
                </c:pt>
                <c:pt idx="30">
                  <c:v>1705</c:v>
                </c:pt>
                <c:pt idx="31">
                  <c:v>1691</c:v>
                </c:pt>
                <c:pt idx="32">
                  <c:v>1640</c:v>
                </c:pt>
                <c:pt idx="33">
                  <c:v>1885</c:v>
                </c:pt>
                <c:pt idx="34">
                  <c:v>2233</c:v>
                </c:pt>
                <c:pt idx="35">
                  <c:v>2778</c:v>
                </c:pt>
                <c:pt idx="36">
                  <c:v>3727</c:v>
                </c:pt>
                <c:pt idx="37">
                  <c:v>5314</c:v>
                </c:pt>
                <c:pt idx="38">
                  <c:v>5301</c:v>
                </c:pt>
                <c:pt idx="39">
                  <c:v>8340</c:v>
                </c:pt>
                <c:pt idx="40">
                  <c:v>9191</c:v>
                </c:pt>
                <c:pt idx="41">
                  <c:v>5659</c:v>
                </c:pt>
                <c:pt idx="42">
                  <c:v>4496</c:v>
                </c:pt>
                <c:pt idx="43">
                  <c:v>4696</c:v>
                </c:pt>
                <c:pt idx="44">
                  <c:v>4581</c:v>
                </c:pt>
                <c:pt idx="45">
                  <c:v>5763</c:v>
                </c:pt>
                <c:pt idx="46">
                  <c:v>6516</c:v>
                </c:pt>
                <c:pt idx="47">
                  <c:v>7750</c:v>
                </c:pt>
                <c:pt idx="48">
                  <c:v>7833</c:v>
                </c:pt>
                <c:pt idx="49">
                  <c:v>8320</c:v>
                </c:pt>
              </c:numCache>
            </c:numRef>
          </c:val>
          <c:smooth val="0"/>
          <c:extLst>
            <c:ext xmlns:c16="http://schemas.microsoft.com/office/drawing/2014/chart" uri="{C3380CC4-5D6E-409C-BE32-E72D297353CC}">
              <c16:uniqueId val="{00000000-F175-4748-AB12-E377D03A22BB}"/>
            </c:ext>
          </c:extLst>
        </c:ser>
        <c:ser>
          <c:idx val="7"/>
          <c:order val="1"/>
          <c:tx>
            <c:strRef>
              <c:f>'2.5a-2.8a'!$G$2</c:f>
              <c:strCache>
                <c:ptCount val="1"/>
                <c:pt idx="0">
                  <c:v> Motorcycle used</c:v>
                </c:pt>
              </c:strCache>
            </c:strRef>
          </c:tx>
          <c:spPr>
            <a:ln w="25400">
              <a:solidFill>
                <a:srgbClr val="333333"/>
              </a:solidFill>
              <a:prstDash val="solid"/>
            </a:ln>
          </c:spPr>
          <c:marker>
            <c:symbol val="none"/>
          </c:marker>
          <c:cat>
            <c:numRef>
              <c:f>'2.5a-2.8a'!$A$3:$A$52</c:f>
              <c:numCache>
                <c:formatCode>General</c:formatCod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numCache>
            </c:numRef>
          </c:cat>
          <c:val>
            <c:numRef>
              <c:f>'2.5a-2.8a'!$G$3:$G$52</c:f>
              <c:numCache>
                <c:formatCode>General</c:formatCode>
                <c:ptCount val="50"/>
                <c:pt idx="0">
                  <c:v>933</c:v>
                </c:pt>
                <c:pt idx="1">
                  <c:v>150</c:v>
                </c:pt>
                <c:pt idx="2">
                  <c:v>137</c:v>
                </c:pt>
                <c:pt idx="3">
                  <c:v>153</c:v>
                </c:pt>
                <c:pt idx="4">
                  <c:v>211</c:v>
                </c:pt>
                <c:pt idx="5">
                  <c:v>251</c:v>
                </c:pt>
                <c:pt idx="6">
                  <c:v>253</c:v>
                </c:pt>
                <c:pt idx="7">
                  <c:v>298</c:v>
                </c:pt>
                <c:pt idx="8">
                  <c:v>226</c:v>
                </c:pt>
                <c:pt idx="9">
                  <c:v>189</c:v>
                </c:pt>
                <c:pt idx="10">
                  <c:v>262</c:v>
                </c:pt>
                <c:pt idx="11">
                  <c:v>770</c:v>
                </c:pt>
                <c:pt idx="12">
                  <c:v>690</c:v>
                </c:pt>
                <c:pt idx="13">
                  <c:v>685</c:v>
                </c:pt>
                <c:pt idx="14">
                  <c:v>678</c:v>
                </c:pt>
                <c:pt idx="15">
                  <c:v>708</c:v>
                </c:pt>
                <c:pt idx="16">
                  <c:v>730</c:v>
                </c:pt>
                <c:pt idx="17">
                  <c:v>904</c:v>
                </c:pt>
                <c:pt idx="18">
                  <c:v>1002</c:v>
                </c:pt>
                <c:pt idx="19">
                  <c:v>927</c:v>
                </c:pt>
                <c:pt idx="20">
                  <c:v>1028</c:v>
                </c:pt>
                <c:pt idx="21">
                  <c:v>1003</c:v>
                </c:pt>
                <c:pt idx="22">
                  <c:v>1054</c:v>
                </c:pt>
                <c:pt idx="23">
                  <c:v>901</c:v>
                </c:pt>
                <c:pt idx="24">
                  <c:v>899</c:v>
                </c:pt>
                <c:pt idx="25">
                  <c:v>771</c:v>
                </c:pt>
                <c:pt idx="26">
                  <c:v>902</c:v>
                </c:pt>
                <c:pt idx="27">
                  <c:v>987</c:v>
                </c:pt>
                <c:pt idx="28">
                  <c:v>993</c:v>
                </c:pt>
                <c:pt idx="29">
                  <c:v>1058</c:v>
                </c:pt>
                <c:pt idx="30">
                  <c:v>1182</c:v>
                </c:pt>
                <c:pt idx="31">
                  <c:v>1138</c:v>
                </c:pt>
                <c:pt idx="32">
                  <c:v>1402</c:v>
                </c:pt>
                <c:pt idx="33">
                  <c:v>1497</c:v>
                </c:pt>
                <c:pt idx="34">
                  <c:v>1545</c:v>
                </c:pt>
                <c:pt idx="35">
                  <c:v>1649</c:v>
                </c:pt>
                <c:pt idx="36">
                  <c:v>1612</c:v>
                </c:pt>
                <c:pt idx="37">
                  <c:v>1642</c:v>
                </c:pt>
                <c:pt idx="38">
                  <c:v>1673</c:v>
                </c:pt>
                <c:pt idx="39">
                  <c:v>1774</c:v>
                </c:pt>
                <c:pt idx="40">
                  <c:v>1589</c:v>
                </c:pt>
                <c:pt idx="41">
                  <c:v>1126</c:v>
                </c:pt>
                <c:pt idx="42">
                  <c:v>757</c:v>
                </c:pt>
                <c:pt idx="43">
                  <c:v>657</c:v>
                </c:pt>
                <c:pt idx="44">
                  <c:v>655</c:v>
                </c:pt>
                <c:pt idx="45">
                  <c:v>610</c:v>
                </c:pt>
                <c:pt idx="46">
                  <c:v>465</c:v>
                </c:pt>
                <c:pt idx="47">
                  <c:v>295</c:v>
                </c:pt>
                <c:pt idx="48">
                  <c:v>162</c:v>
                </c:pt>
                <c:pt idx="49">
                  <c:v>28</c:v>
                </c:pt>
              </c:numCache>
            </c:numRef>
          </c:val>
          <c:smooth val="0"/>
          <c:extLst>
            <c:ext xmlns:c16="http://schemas.microsoft.com/office/drawing/2014/chart" uri="{C3380CC4-5D6E-409C-BE32-E72D297353CC}">
              <c16:uniqueId val="{00000001-F175-4748-AB12-E377D03A22BB}"/>
            </c:ext>
          </c:extLst>
        </c:ser>
        <c:dLbls>
          <c:showLegendKey val="0"/>
          <c:showVal val="0"/>
          <c:showCatName val="0"/>
          <c:showSerName val="0"/>
          <c:showPercent val="0"/>
          <c:showBubbleSize val="0"/>
        </c:dLbls>
        <c:smooth val="0"/>
        <c:axId val="157550080"/>
        <c:axId val="157552000"/>
      </c:lineChart>
      <c:catAx>
        <c:axId val="15755008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5718926911073732"/>
              <c:y val="0.9079623001670094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57552000"/>
        <c:crosses val="autoZero"/>
        <c:auto val="1"/>
        <c:lblAlgn val="ctr"/>
        <c:lblOffset val="100"/>
        <c:tickLblSkip val="4"/>
        <c:tickMarkSkip val="4"/>
        <c:noMultiLvlLbl val="0"/>
      </c:catAx>
      <c:valAx>
        <c:axId val="157552000"/>
        <c:scaling>
          <c:orientation val="minMax"/>
          <c:max val="15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Number of Vehicles</a:t>
                </a:r>
              </a:p>
            </c:rich>
          </c:tx>
          <c:layout>
            <c:manualLayout>
              <c:xMode val="edge"/>
              <c:yMode val="edge"/>
              <c:x val="5.0611111111111993E-4"/>
              <c:y val="0.2725023148148196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550080"/>
        <c:crosses val="autoZero"/>
        <c:crossBetween val="between"/>
        <c:majorUnit val="5000"/>
        <c:minorUnit val="5000"/>
      </c:valAx>
      <c:spPr>
        <a:solidFill>
          <a:srgbClr val="FFFFFF"/>
        </a:solidFill>
        <a:ln w="25400">
          <a:noFill/>
        </a:ln>
      </c:spPr>
    </c:plotArea>
    <c:legend>
      <c:legendPos val="r"/>
      <c:layout>
        <c:manualLayout>
          <c:xMode val="edge"/>
          <c:yMode val="edge"/>
          <c:x val="0.15082327374484616"/>
          <c:y val="0.14713194941541399"/>
          <c:w val="0.35560111111111109"/>
          <c:h val="0.12825648148148514"/>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3977570985445"/>
          <c:y val="9.0502136752136753E-2"/>
          <c:w val="0.75926890956812265"/>
          <c:h val="0.75759116809116811"/>
        </c:manualLayout>
      </c:layout>
      <c:lineChart>
        <c:grouping val="standard"/>
        <c:varyColors val="0"/>
        <c:ser>
          <c:idx val="0"/>
          <c:order val="0"/>
          <c:spPr>
            <a:ln>
              <a:solidFill>
                <a:srgbClr val="0093D3"/>
              </a:solidFill>
            </a:ln>
          </c:spPr>
          <c:marker>
            <c:symbol val="none"/>
          </c:marker>
          <c:cat>
            <c:numRef>
              <c:f>'1.1, 1.2'!$A$3:$A$20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'1.1, 1.2'!$R$3:$R$20</c:f>
              <c:numCache>
                <c:formatCode>General</c:formatCode>
                <c:ptCount val="18"/>
                <c:pt idx="0">
                  <c:v>2494929</c:v>
                </c:pt>
                <c:pt idx="1">
                  <c:v>2563467</c:v>
                </c:pt>
                <c:pt idx="2">
                  <c:v>2647754</c:v>
                </c:pt>
                <c:pt idx="3">
                  <c:v>2759214</c:v>
                </c:pt>
                <c:pt idx="4">
                  <c:v>2866715</c:v>
                </c:pt>
                <c:pt idx="5">
                  <c:v>2966885</c:v>
                </c:pt>
                <c:pt idx="6">
                  <c:v>3029392</c:v>
                </c:pt>
                <c:pt idx="7">
                  <c:v>3088429</c:v>
                </c:pt>
                <c:pt idx="8">
                  <c:v>3108388</c:v>
                </c:pt>
                <c:pt idx="9">
                  <c:v>3099602</c:v>
                </c:pt>
                <c:pt idx="10">
                  <c:v>3122121</c:v>
                </c:pt>
                <c:pt idx="11">
                  <c:v>3117253</c:v>
                </c:pt>
                <c:pt idx="12">
                  <c:v>3165444</c:v>
                </c:pt>
                <c:pt idx="13">
                  <c:v>3243166</c:v>
                </c:pt>
                <c:pt idx="14">
                  <c:v>3358816</c:v>
                </c:pt>
                <c:pt idx="15">
                  <c:v>3482722</c:v>
                </c:pt>
                <c:pt idx="16">
                  <c:v>3636985</c:v>
                </c:pt>
                <c:pt idx="17">
                  <c:v>3799023</c:v>
                </c:pt>
              </c:numCache>
            </c:numRef>
          </c:val>
          <c:smooth val="0"/>
          <c:extLst>
            <c:ext xmlns:c16="http://schemas.microsoft.com/office/drawing/2014/chart" uri="{C3380CC4-5D6E-409C-BE32-E72D297353CC}">
              <c16:uniqueId val="{00000000-6375-4D38-A4BB-9347B3E84BF2}"/>
            </c:ext>
          </c:extLst>
        </c:ser>
        <c:dLbls>
          <c:showLegendKey val="0"/>
          <c:showVal val="0"/>
          <c:showCatName val="0"/>
          <c:showSerName val="0"/>
          <c:showPercent val="0"/>
          <c:showBubbleSize val="0"/>
        </c:dLbls>
        <c:smooth val="0"/>
        <c:axId val="134730496"/>
        <c:axId val="134732032"/>
      </c:lineChart>
      <c:catAx>
        <c:axId val="134730496"/>
        <c:scaling>
          <c:orientation val="minMax"/>
        </c:scaling>
        <c:delete val="0"/>
        <c:axPos val="b"/>
        <c:numFmt formatCode="General" sourceLinked="1"/>
        <c:majorTickMark val="out"/>
        <c:minorTickMark val="none"/>
        <c:tickLblPos val="low"/>
        <c:txPr>
          <a:bodyPr/>
          <a:lstStyle/>
          <a:p>
            <a:pPr>
              <a:defRPr sz="700">
                <a:latin typeface="Arial" pitchFamily="34" charset="0"/>
                <a:cs typeface="Arial" pitchFamily="34" charset="0"/>
              </a:defRPr>
            </a:pPr>
            <a:endParaRPr lang="en-US"/>
          </a:p>
        </c:txPr>
        <c:crossAx val="134732032"/>
        <c:crosses val="autoZero"/>
        <c:auto val="1"/>
        <c:lblAlgn val="ctr"/>
        <c:lblOffset val="100"/>
        <c:tickLblSkip val="2"/>
        <c:noMultiLvlLbl val="0"/>
      </c:catAx>
      <c:valAx>
        <c:axId val="134732032"/>
        <c:scaling>
          <c:orientation val="minMax"/>
          <c:min val="1500000"/>
        </c:scaling>
        <c:delete val="0"/>
        <c:axPos val="l"/>
        <c:majorGridlines>
          <c:spPr>
            <a:ln>
              <a:solidFill>
                <a:schemeClr val="bg1">
                  <a:lumMod val="90000"/>
                </a:schemeClr>
              </a:solidFill>
              <a:prstDash val="dash"/>
            </a:ln>
          </c:spPr>
        </c:majorGridlines>
        <c:numFmt formatCode="#,##0" sourceLinked="0"/>
        <c:majorTickMark val="out"/>
        <c:minorTickMark val="none"/>
        <c:tickLblPos val="nextTo"/>
        <c:txPr>
          <a:bodyPr/>
          <a:lstStyle/>
          <a:p>
            <a:pPr>
              <a:defRPr sz="700">
                <a:latin typeface="Arial" pitchFamily="34" charset="0"/>
                <a:cs typeface="Arial" pitchFamily="34" charset="0"/>
              </a:defRPr>
            </a:pPr>
            <a:endParaRPr lang="en-US"/>
          </a:p>
        </c:txPr>
        <c:crossAx val="134730496"/>
        <c:crosses val="autoZero"/>
        <c:crossBetween val="midCat"/>
        <c:majorUnit val="500000"/>
      </c:valAx>
      <c:spPr>
        <a:solidFill>
          <a:srgbClr val="FFFFFF"/>
        </a:solidFill>
      </c:spPr>
    </c:plotArea>
    <c:plotVisOnly val="1"/>
    <c:dispBlanksAs val="gap"/>
    <c:showDLblsOverMax val="0"/>
  </c:chart>
  <c:spPr>
    <a:solidFill>
      <a:srgbClr val="FFFFFF"/>
    </a:solidFill>
    <a:ln>
      <a:noFill/>
    </a:ln>
  </c:spPr>
  <c:printSettings>
    <c:headerFooter/>
    <c:pageMargins b="0.75000000000001099" l="0.70000000000000062" r="0.70000000000000062" t="0.75000000000001099"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2.8a : Bus year of manufacture Dec 2017</a:t>
            </a:r>
          </a:p>
        </c:rich>
      </c:tx>
      <c:layout>
        <c:manualLayout>
          <c:xMode val="edge"/>
          <c:yMode val="edge"/>
          <c:x val="0.17248916666666694"/>
          <c:y val="1.4618981481481478E-2"/>
        </c:manualLayout>
      </c:layout>
      <c:overlay val="0"/>
      <c:spPr>
        <a:noFill/>
        <a:ln w="25400">
          <a:noFill/>
        </a:ln>
      </c:spPr>
    </c:title>
    <c:autoTitleDeleted val="0"/>
    <c:plotArea>
      <c:layout>
        <c:manualLayout>
          <c:layoutTarget val="inner"/>
          <c:xMode val="edge"/>
          <c:yMode val="edge"/>
          <c:x val="0.12850853174603191"/>
          <c:y val="0.10275714373126379"/>
          <c:w val="0.8503589285714287"/>
          <c:h val="0.70296898148148168"/>
        </c:manualLayout>
      </c:layout>
      <c:lineChart>
        <c:grouping val="standard"/>
        <c:varyColors val="0"/>
        <c:ser>
          <c:idx val="5"/>
          <c:order val="0"/>
          <c:tx>
            <c:strRef>
              <c:f>'2.5a-2.8a'!$J$2</c:f>
              <c:strCache>
                <c:ptCount val="1"/>
                <c:pt idx="0">
                  <c:v>Bus NZ new</c:v>
                </c:pt>
              </c:strCache>
            </c:strRef>
          </c:tx>
          <c:spPr>
            <a:ln w="25400">
              <a:solidFill>
                <a:srgbClr val="99CC00"/>
              </a:solidFill>
              <a:prstDash val="solid"/>
            </a:ln>
          </c:spPr>
          <c:marker>
            <c:symbol val="none"/>
          </c:marker>
          <c:cat>
            <c:numRef>
              <c:f>'2.5a-2.8a'!$A$3:$A$52</c:f>
              <c:numCache>
                <c:formatCode>General</c:formatCod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numCache>
            </c:numRef>
          </c:cat>
          <c:val>
            <c:numRef>
              <c:f>'2.5a-2.8a'!$J$3:$J$52</c:f>
              <c:numCache>
                <c:formatCode>General</c:formatCode>
                <c:ptCount val="50"/>
                <c:pt idx="0">
                  <c:v>133</c:v>
                </c:pt>
                <c:pt idx="1">
                  <c:v>8</c:v>
                </c:pt>
                <c:pt idx="2">
                  <c:v>17</c:v>
                </c:pt>
                <c:pt idx="3">
                  <c:v>14</c:v>
                </c:pt>
                <c:pt idx="4">
                  <c:v>13</c:v>
                </c:pt>
                <c:pt idx="5">
                  <c:v>13</c:v>
                </c:pt>
                <c:pt idx="6">
                  <c:v>29</c:v>
                </c:pt>
                <c:pt idx="7">
                  <c:v>35</c:v>
                </c:pt>
                <c:pt idx="8">
                  <c:v>43</c:v>
                </c:pt>
                <c:pt idx="9">
                  <c:v>49</c:v>
                </c:pt>
                <c:pt idx="10">
                  <c:v>61</c:v>
                </c:pt>
                <c:pt idx="11">
                  <c:v>70</c:v>
                </c:pt>
                <c:pt idx="12">
                  <c:v>55</c:v>
                </c:pt>
                <c:pt idx="13">
                  <c:v>54</c:v>
                </c:pt>
                <c:pt idx="14">
                  <c:v>44</c:v>
                </c:pt>
                <c:pt idx="15">
                  <c:v>61</c:v>
                </c:pt>
                <c:pt idx="16">
                  <c:v>73</c:v>
                </c:pt>
                <c:pt idx="17">
                  <c:v>59</c:v>
                </c:pt>
                <c:pt idx="18">
                  <c:v>95</c:v>
                </c:pt>
                <c:pt idx="19">
                  <c:v>88</c:v>
                </c:pt>
                <c:pt idx="20">
                  <c:v>63</c:v>
                </c:pt>
                <c:pt idx="21">
                  <c:v>55</c:v>
                </c:pt>
                <c:pt idx="22">
                  <c:v>48</c:v>
                </c:pt>
                <c:pt idx="23">
                  <c:v>47</c:v>
                </c:pt>
                <c:pt idx="24">
                  <c:v>32</c:v>
                </c:pt>
                <c:pt idx="25">
                  <c:v>47</c:v>
                </c:pt>
                <c:pt idx="26">
                  <c:v>76</c:v>
                </c:pt>
                <c:pt idx="27">
                  <c:v>95</c:v>
                </c:pt>
                <c:pt idx="28">
                  <c:v>106</c:v>
                </c:pt>
                <c:pt idx="29">
                  <c:v>80</c:v>
                </c:pt>
                <c:pt idx="30">
                  <c:v>120</c:v>
                </c:pt>
                <c:pt idx="31">
                  <c:v>108</c:v>
                </c:pt>
                <c:pt idx="32">
                  <c:v>108</c:v>
                </c:pt>
                <c:pt idx="33">
                  <c:v>155</c:v>
                </c:pt>
                <c:pt idx="34">
                  <c:v>147</c:v>
                </c:pt>
                <c:pt idx="35">
                  <c:v>251</c:v>
                </c:pt>
                <c:pt idx="36">
                  <c:v>246</c:v>
                </c:pt>
                <c:pt idx="37">
                  <c:v>191</c:v>
                </c:pt>
                <c:pt idx="38">
                  <c:v>136</c:v>
                </c:pt>
                <c:pt idx="39">
                  <c:v>195</c:v>
                </c:pt>
                <c:pt idx="40">
                  <c:v>302</c:v>
                </c:pt>
                <c:pt idx="41">
                  <c:v>414</c:v>
                </c:pt>
                <c:pt idx="42">
                  <c:v>242</c:v>
                </c:pt>
                <c:pt idx="43">
                  <c:v>312</c:v>
                </c:pt>
                <c:pt idx="44">
                  <c:v>299</c:v>
                </c:pt>
                <c:pt idx="45">
                  <c:v>322</c:v>
                </c:pt>
                <c:pt idx="46">
                  <c:v>313</c:v>
                </c:pt>
                <c:pt idx="47">
                  <c:v>333</c:v>
                </c:pt>
                <c:pt idx="48">
                  <c:v>657</c:v>
                </c:pt>
                <c:pt idx="49">
                  <c:v>594</c:v>
                </c:pt>
              </c:numCache>
            </c:numRef>
          </c:val>
          <c:smooth val="0"/>
          <c:extLst>
            <c:ext xmlns:c16="http://schemas.microsoft.com/office/drawing/2014/chart" uri="{C3380CC4-5D6E-409C-BE32-E72D297353CC}">
              <c16:uniqueId val="{00000000-6337-412E-9FE8-FBA942CE8441}"/>
            </c:ext>
          </c:extLst>
        </c:ser>
        <c:ser>
          <c:idx val="6"/>
          <c:order val="1"/>
          <c:tx>
            <c:strRef>
              <c:f>'2.5a-2.8a'!$K$2</c:f>
              <c:strCache>
                <c:ptCount val="1"/>
                <c:pt idx="0">
                  <c:v>Bus used</c:v>
                </c:pt>
              </c:strCache>
            </c:strRef>
          </c:tx>
          <c:spPr>
            <a:ln w="25400">
              <a:solidFill>
                <a:srgbClr val="333333"/>
              </a:solidFill>
              <a:prstDash val="solid"/>
            </a:ln>
          </c:spPr>
          <c:marker>
            <c:symbol val="none"/>
          </c:marker>
          <c:cat>
            <c:numRef>
              <c:f>'2.5a-2.8a'!$A$3:$A$52</c:f>
              <c:numCache>
                <c:formatCode>General</c:formatCod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numCache>
            </c:numRef>
          </c:cat>
          <c:val>
            <c:numRef>
              <c:f>'2.5a-2.8a'!$K$3:$K$52</c:f>
              <c:numCache>
                <c:formatCode>General</c:formatCode>
                <c:ptCount val="50"/>
                <c:pt idx="0">
                  <c:v>6</c:v>
                </c:pt>
                <c:pt idx="1">
                  <c:v>0</c:v>
                </c:pt>
                <c:pt idx="2">
                  <c:v>0</c:v>
                </c:pt>
                <c:pt idx="3">
                  <c:v>1</c:v>
                </c:pt>
                <c:pt idx="4">
                  <c:v>1</c:v>
                </c:pt>
                <c:pt idx="5">
                  <c:v>0</c:v>
                </c:pt>
                <c:pt idx="6">
                  <c:v>1</c:v>
                </c:pt>
                <c:pt idx="7">
                  <c:v>0</c:v>
                </c:pt>
                <c:pt idx="8">
                  <c:v>5</c:v>
                </c:pt>
                <c:pt idx="9">
                  <c:v>8</c:v>
                </c:pt>
                <c:pt idx="10">
                  <c:v>12</c:v>
                </c:pt>
                <c:pt idx="11">
                  <c:v>8</c:v>
                </c:pt>
                <c:pt idx="12">
                  <c:v>13</c:v>
                </c:pt>
                <c:pt idx="13">
                  <c:v>20</c:v>
                </c:pt>
                <c:pt idx="14">
                  <c:v>25</c:v>
                </c:pt>
                <c:pt idx="15">
                  <c:v>27</c:v>
                </c:pt>
                <c:pt idx="16">
                  <c:v>70</c:v>
                </c:pt>
                <c:pt idx="17">
                  <c:v>64</c:v>
                </c:pt>
                <c:pt idx="18">
                  <c:v>102</c:v>
                </c:pt>
                <c:pt idx="19">
                  <c:v>129</c:v>
                </c:pt>
                <c:pt idx="20">
                  <c:v>163</c:v>
                </c:pt>
                <c:pt idx="21">
                  <c:v>223</c:v>
                </c:pt>
                <c:pt idx="22">
                  <c:v>225</c:v>
                </c:pt>
                <c:pt idx="23">
                  <c:v>222</c:v>
                </c:pt>
                <c:pt idx="24">
                  <c:v>201</c:v>
                </c:pt>
                <c:pt idx="25">
                  <c:v>188</c:v>
                </c:pt>
                <c:pt idx="26">
                  <c:v>321</c:v>
                </c:pt>
                <c:pt idx="27">
                  <c:v>310</c:v>
                </c:pt>
                <c:pt idx="28">
                  <c:v>156</c:v>
                </c:pt>
                <c:pt idx="29">
                  <c:v>154</c:v>
                </c:pt>
                <c:pt idx="30">
                  <c:v>84</c:v>
                </c:pt>
                <c:pt idx="31">
                  <c:v>68</c:v>
                </c:pt>
                <c:pt idx="32">
                  <c:v>37</c:v>
                </c:pt>
                <c:pt idx="33">
                  <c:v>32</c:v>
                </c:pt>
                <c:pt idx="34">
                  <c:v>29</c:v>
                </c:pt>
                <c:pt idx="35">
                  <c:v>30</c:v>
                </c:pt>
                <c:pt idx="36">
                  <c:v>40</c:v>
                </c:pt>
                <c:pt idx="37">
                  <c:v>48</c:v>
                </c:pt>
                <c:pt idx="38">
                  <c:v>36</c:v>
                </c:pt>
                <c:pt idx="39">
                  <c:v>69</c:v>
                </c:pt>
                <c:pt idx="40">
                  <c:v>148</c:v>
                </c:pt>
                <c:pt idx="41">
                  <c:v>72</c:v>
                </c:pt>
                <c:pt idx="42">
                  <c:v>120</c:v>
                </c:pt>
                <c:pt idx="43">
                  <c:v>42</c:v>
                </c:pt>
                <c:pt idx="44">
                  <c:v>28</c:v>
                </c:pt>
                <c:pt idx="45">
                  <c:v>20</c:v>
                </c:pt>
                <c:pt idx="46">
                  <c:v>11</c:v>
                </c:pt>
                <c:pt idx="47">
                  <c:v>7</c:v>
                </c:pt>
                <c:pt idx="48">
                  <c:v>20</c:v>
                </c:pt>
                <c:pt idx="49">
                  <c:v>7</c:v>
                </c:pt>
              </c:numCache>
            </c:numRef>
          </c:val>
          <c:smooth val="0"/>
          <c:extLst>
            <c:ext xmlns:c16="http://schemas.microsoft.com/office/drawing/2014/chart" uri="{C3380CC4-5D6E-409C-BE32-E72D297353CC}">
              <c16:uniqueId val="{00000001-6337-412E-9FE8-FBA942CE8441}"/>
            </c:ext>
          </c:extLst>
        </c:ser>
        <c:dLbls>
          <c:showLegendKey val="0"/>
          <c:showVal val="0"/>
          <c:showCatName val="0"/>
          <c:showSerName val="0"/>
          <c:showPercent val="0"/>
          <c:showBubbleSize val="0"/>
        </c:dLbls>
        <c:smooth val="0"/>
        <c:axId val="157595904"/>
        <c:axId val="157606272"/>
      </c:lineChart>
      <c:catAx>
        <c:axId val="15759590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1661138888888888"/>
              <c:y val="0.9349342592592592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57606272"/>
        <c:crosses val="autoZero"/>
        <c:auto val="1"/>
        <c:lblAlgn val="ctr"/>
        <c:lblOffset val="100"/>
        <c:tickLblSkip val="4"/>
        <c:tickMarkSkip val="4"/>
        <c:noMultiLvlLbl val="0"/>
      </c:catAx>
      <c:valAx>
        <c:axId val="157606272"/>
        <c:scaling>
          <c:orientation val="minMax"/>
          <c:max val="75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Number of Vehicles</a:t>
                </a:r>
              </a:p>
            </c:rich>
          </c:tx>
          <c:layout>
            <c:manualLayout>
              <c:xMode val="edge"/>
              <c:yMode val="edge"/>
              <c:x val="8.4697222222224391E-3"/>
              <c:y val="0.2977671296296298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595904"/>
        <c:crosses val="autoZero"/>
        <c:crossBetween val="between"/>
        <c:majorUnit val="250"/>
        <c:minorUnit val="1.5"/>
      </c:valAx>
      <c:spPr>
        <a:solidFill>
          <a:srgbClr val="FFFFFF"/>
        </a:solidFill>
        <a:ln w="25400">
          <a:noFill/>
        </a:ln>
      </c:spPr>
    </c:plotArea>
    <c:legend>
      <c:legendPos val="r"/>
      <c:layout>
        <c:manualLayout>
          <c:xMode val="edge"/>
          <c:yMode val="edge"/>
          <c:x val="0.13975261598916389"/>
          <c:y val="0.12738146368067627"/>
          <c:w val="0.28332027777778668"/>
          <c:h val="0.1346615740740736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2.7a : Truck year of manufacture Dec 2017</a:t>
            </a:r>
          </a:p>
        </c:rich>
      </c:tx>
      <c:layout>
        <c:manualLayout>
          <c:xMode val="edge"/>
          <c:yMode val="edge"/>
          <c:x val="0.16718"/>
          <c:y val="3.1940740740740742E-2"/>
        </c:manualLayout>
      </c:layout>
      <c:overlay val="0"/>
      <c:spPr>
        <a:noFill/>
        <a:ln w="25400">
          <a:noFill/>
        </a:ln>
      </c:spPr>
    </c:title>
    <c:autoTitleDeleted val="0"/>
    <c:plotArea>
      <c:layout>
        <c:manualLayout>
          <c:layoutTarget val="inner"/>
          <c:xMode val="edge"/>
          <c:yMode val="edge"/>
          <c:x val="0.14006361111111121"/>
          <c:y val="0.12039312039312072"/>
          <c:w val="0.82768527777778655"/>
          <c:h val="0.68594351851853275"/>
        </c:manualLayout>
      </c:layout>
      <c:lineChart>
        <c:grouping val="standard"/>
        <c:varyColors val="0"/>
        <c:ser>
          <c:idx val="0"/>
          <c:order val="0"/>
          <c:tx>
            <c:strRef>
              <c:f>'2.5a-2.8a'!$H$2</c:f>
              <c:strCache>
                <c:ptCount val="1"/>
                <c:pt idx="0">
                  <c:v>Truck NZ new</c:v>
                </c:pt>
              </c:strCache>
            </c:strRef>
          </c:tx>
          <c:spPr>
            <a:ln w="25400">
              <a:solidFill>
                <a:srgbClr val="99CC00"/>
              </a:solidFill>
              <a:prstDash val="solid"/>
            </a:ln>
          </c:spPr>
          <c:marker>
            <c:symbol val="none"/>
          </c:marker>
          <c:cat>
            <c:numRef>
              <c:f>'2.5a-2.8a'!$A$3:$A$52</c:f>
              <c:numCache>
                <c:formatCode>General</c:formatCod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numCache>
            </c:numRef>
          </c:cat>
          <c:val>
            <c:numRef>
              <c:f>'2.5a-2.8a'!$H$3:$H$52</c:f>
              <c:numCache>
                <c:formatCode>General</c:formatCode>
                <c:ptCount val="50"/>
                <c:pt idx="0">
                  <c:v>2091</c:v>
                </c:pt>
                <c:pt idx="1">
                  <c:v>201</c:v>
                </c:pt>
                <c:pt idx="2">
                  <c:v>260</c:v>
                </c:pt>
                <c:pt idx="3">
                  <c:v>249</c:v>
                </c:pt>
                <c:pt idx="4">
                  <c:v>255</c:v>
                </c:pt>
                <c:pt idx="5">
                  <c:v>308</c:v>
                </c:pt>
                <c:pt idx="6">
                  <c:v>300</c:v>
                </c:pt>
                <c:pt idx="7">
                  <c:v>393</c:v>
                </c:pt>
                <c:pt idx="8">
                  <c:v>450</c:v>
                </c:pt>
                <c:pt idx="9">
                  <c:v>482</c:v>
                </c:pt>
                <c:pt idx="10">
                  <c:v>420</c:v>
                </c:pt>
                <c:pt idx="11">
                  <c:v>469</c:v>
                </c:pt>
                <c:pt idx="12">
                  <c:v>538</c:v>
                </c:pt>
                <c:pt idx="13">
                  <c:v>608</c:v>
                </c:pt>
                <c:pt idx="14">
                  <c:v>709</c:v>
                </c:pt>
                <c:pt idx="15">
                  <c:v>895</c:v>
                </c:pt>
                <c:pt idx="16">
                  <c:v>1292</c:v>
                </c:pt>
                <c:pt idx="17">
                  <c:v>1544</c:v>
                </c:pt>
                <c:pt idx="18">
                  <c:v>1287</c:v>
                </c:pt>
                <c:pt idx="19">
                  <c:v>1264</c:v>
                </c:pt>
                <c:pt idx="20">
                  <c:v>1077</c:v>
                </c:pt>
                <c:pt idx="21">
                  <c:v>1164</c:v>
                </c:pt>
                <c:pt idx="22">
                  <c:v>1514</c:v>
                </c:pt>
                <c:pt idx="23">
                  <c:v>1011</c:v>
                </c:pt>
                <c:pt idx="24">
                  <c:v>1258</c:v>
                </c:pt>
                <c:pt idx="25">
                  <c:v>1463</c:v>
                </c:pt>
                <c:pt idx="26">
                  <c:v>1745</c:v>
                </c:pt>
                <c:pt idx="27">
                  <c:v>1513</c:v>
                </c:pt>
                <c:pt idx="28">
                  <c:v>1988</c:v>
                </c:pt>
                <c:pt idx="29">
                  <c:v>1800</c:v>
                </c:pt>
                <c:pt idx="30">
                  <c:v>1401</c:v>
                </c:pt>
                <c:pt idx="31">
                  <c:v>1709</c:v>
                </c:pt>
                <c:pt idx="32">
                  <c:v>2305</c:v>
                </c:pt>
                <c:pt idx="33">
                  <c:v>2280</c:v>
                </c:pt>
                <c:pt idx="34">
                  <c:v>2892</c:v>
                </c:pt>
                <c:pt idx="35">
                  <c:v>3426</c:v>
                </c:pt>
                <c:pt idx="36">
                  <c:v>4336</c:v>
                </c:pt>
                <c:pt idx="37">
                  <c:v>3395</c:v>
                </c:pt>
                <c:pt idx="38">
                  <c:v>3076</c:v>
                </c:pt>
                <c:pt idx="39">
                  <c:v>3652</c:v>
                </c:pt>
                <c:pt idx="40">
                  <c:v>3880</c:v>
                </c:pt>
                <c:pt idx="41">
                  <c:v>2124</c:v>
                </c:pt>
                <c:pt idx="42">
                  <c:v>2092</c:v>
                </c:pt>
                <c:pt idx="43">
                  <c:v>2628</c:v>
                </c:pt>
                <c:pt idx="44">
                  <c:v>2910</c:v>
                </c:pt>
                <c:pt idx="45">
                  <c:v>3790</c:v>
                </c:pt>
                <c:pt idx="46">
                  <c:v>4736</c:v>
                </c:pt>
                <c:pt idx="47">
                  <c:v>4647</c:v>
                </c:pt>
                <c:pt idx="48">
                  <c:v>4355</c:v>
                </c:pt>
                <c:pt idx="49">
                  <c:v>5522</c:v>
                </c:pt>
              </c:numCache>
            </c:numRef>
          </c:val>
          <c:smooth val="0"/>
          <c:extLst>
            <c:ext xmlns:c16="http://schemas.microsoft.com/office/drawing/2014/chart" uri="{C3380CC4-5D6E-409C-BE32-E72D297353CC}">
              <c16:uniqueId val="{00000000-DC86-46B7-ADE2-D61CA2FBE551}"/>
            </c:ext>
          </c:extLst>
        </c:ser>
        <c:ser>
          <c:idx val="1"/>
          <c:order val="1"/>
          <c:tx>
            <c:strRef>
              <c:f>'2.5a-2.8a'!$I$2</c:f>
              <c:strCache>
                <c:ptCount val="1"/>
                <c:pt idx="0">
                  <c:v>Truck used </c:v>
                </c:pt>
              </c:strCache>
            </c:strRef>
          </c:tx>
          <c:spPr>
            <a:ln w="25400">
              <a:solidFill>
                <a:srgbClr val="333333"/>
              </a:solidFill>
              <a:prstDash val="solid"/>
            </a:ln>
          </c:spPr>
          <c:marker>
            <c:symbol val="none"/>
          </c:marker>
          <c:cat>
            <c:numRef>
              <c:f>'2.5a-2.8a'!$A$3:$A$52</c:f>
              <c:numCache>
                <c:formatCode>General</c:formatCode>
                <c:ptCount val="50"/>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pt idx="47">
                  <c:v>2015</c:v>
                </c:pt>
                <c:pt idx="48">
                  <c:v>2016</c:v>
                </c:pt>
                <c:pt idx="49">
                  <c:v>2017</c:v>
                </c:pt>
              </c:numCache>
            </c:numRef>
          </c:cat>
          <c:val>
            <c:numRef>
              <c:f>'2.5a-2.8a'!$I$3:$I$52</c:f>
              <c:numCache>
                <c:formatCode>General</c:formatCode>
                <c:ptCount val="50"/>
                <c:pt idx="0">
                  <c:v>26</c:v>
                </c:pt>
                <c:pt idx="1">
                  <c:v>3</c:v>
                </c:pt>
                <c:pt idx="2">
                  <c:v>0</c:v>
                </c:pt>
                <c:pt idx="3">
                  <c:v>2</c:v>
                </c:pt>
                <c:pt idx="4">
                  <c:v>5</c:v>
                </c:pt>
                <c:pt idx="5">
                  <c:v>3</c:v>
                </c:pt>
                <c:pt idx="6">
                  <c:v>5</c:v>
                </c:pt>
                <c:pt idx="7">
                  <c:v>14</c:v>
                </c:pt>
                <c:pt idx="8">
                  <c:v>11</c:v>
                </c:pt>
                <c:pt idx="9">
                  <c:v>14</c:v>
                </c:pt>
                <c:pt idx="10">
                  <c:v>23</c:v>
                </c:pt>
                <c:pt idx="11">
                  <c:v>69</c:v>
                </c:pt>
                <c:pt idx="12">
                  <c:v>101</c:v>
                </c:pt>
                <c:pt idx="13">
                  <c:v>138</c:v>
                </c:pt>
                <c:pt idx="14">
                  <c:v>214</c:v>
                </c:pt>
                <c:pt idx="15">
                  <c:v>348</c:v>
                </c:pt>
                <c:pt idx="16">
                  <c:v>494</c:v>
                </c:pt>
                <c:pt idx="17">
                  <c:v>810</c:v>
                </c:pt>
                <c:pt idx="18">
                  <c:v>1094</c:v>
                </c:pt>
                <c:pt idx="19">
                  <c:v>1406</c:v>
                </c:pt>
                <c:pt idx="20">
                  <c:v>1861</c:v>
                </c:pt>
                <c:pt idx="21">
                  <c:v>2195</c:v>
                </c:pt>
                <c:pt idx="22">
                  <c:v>2720</c:v>
                </c:pt>
                <c:pt idx="23">
                  <c:v>2835</c:v>
                </c:pt>
                <c:pt idx="24">
                  <c:v>2837</c:v>
                </c:pt>
                <c:pt idx="25">
                  <c:v>2652</c:v>
                </c:pt>
                <c:pt idx="26">
                  <c:v>3906</c:v>
                </c:pt>
                <c:pt idx="27">
                  <c:v>4301</c:v>
                </c:pt>
                <c:pt idx="28">
                  <c:v>4066</c:v>
                </c:pt>
                <c:pt idx="29">
                  <c:v>3649</c:v>
                </c:pt>
                <c:pt idx="30">
                  <c:v>2092</c:v>
                </c:pt>
                <c:pt idx="31">
                  <c:v>1171</c:v>
                </c:pt>
                <c:pt idx="32">
                  <c:v>795</c:v>
                </c:pt>
                <c:pt idx="33">
                  <c:v>424</c:v>
                </c:pt>
                <c:pt idx="34">
                  <c:v>383</c:v>
                </c:pt>
                <c:pt idx="35">
                  <c:v>410</c:v>
                </c:pt>
                <c:pt idx="36">
                  <c:v>450</c:v>
                </c:pt>
                <c:pt idx="37">
                  <c:v>418</c:v>
                </c:pt>
                <c:pt idx="38">
                  <c:v>738</c:v>
                </c:pt>
                <c:pt idx="39">
                  <c:v>2270</c:v>
                </c:pt>
                <c:pt idx="40">
                  <c:v>1705</c:v>
                </c:pt>
                <c:pt idx="41">
                  <c:v>697</c:v>
                </c:pt>
                <c:pt idx="42">
                  <c:v>665</c:v>
                </c:pt>
                <c:pt idx="43">
                  <c:v>711</c:v>
                </c:pt>
                <c:pt idx="44">
                  <c:v>570</c:v>
                </c:pt>
                <c:pt idx="45">
                  <c:v>330</c:v>
                </c:pt>
                <c:pt idx="46">
                  <c:v>256</c:v>
                </c:pt>
                <c:pt idx="47">
                  <c:v>249</c:v>
                </c:pt>
                <c:pt idx="48">
                  <c:v>193</c:v>
                </c:pt>
                <c:pt idx="49">
                  <c:v>109</c:v>
                </c:pt>
              </c:numCache>
            </c:numRef>
          </c:val>
          <c:smooth val="0"/>
          <c:extLst>
            <c:ext xmlns:c16="http://schemas.microsoft.com/office/drawing/2014/chart" uri="{C3380CC4-5D6E-409C-BE32-E72D297353CC}">
              <c16:uniqueId val="{00000001-DC86-46B7-ADE2-D61CA2FBE551}"/>
            </c:ext>
          </c:extLst>
        </c:ser>
        <c:dLbls>
          <c:showLegendKey val="0"/>
          <c:showVal val="0"/>
          <c:showCatName val="0"/>
          <c:showSerName val="0"/>
          <c:showPercent val="0"/>
          <c:showBubbleSize val="0"/>
        </c:dLbls>
        <c:smooth val="0"/>
        <c:axId val="157662208"/>
        <c:axId val="157672576"/>
      </c:lineChart>
      <c:catAx>
        <c:axId val="15766220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2543916666666681"/>
              <c:y val="0.9314810185185287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57672576"/>
        <c:crosses val="autoZero"/>
        <c:auto val="1"/>
        <c:lblAlgn val="ctr"/>
        <c:lblOffset val="100"/>
        <c:tickLblSkip val="4"/>
        <c:tickMarkSkip val="4"/>
        <c:noMultiLvlLbl val="0"/>
      </c:catAx>
      <c:valAx>
        <c:axId val="157672576"/>
        <c:scaling>
          <c:orientation val="minMax"/>
          <c:max val="7500"/>
          <c:min val="0"/>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Number of Vehicles</a:t>
                </a:r>
              </a:p>
            </c:rich>
          </c:tx>
          <c:layout>
            <c:manualLayout>
              <c:xMode val="edge"/>
              <c:yMode val="edge"/>
              <c:x val="8.5058333333334728E-3"/>
              <c:y val="0.2783819444444502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662208"/>
        <c:crosses val="autoZero"/>
        <c:crossBetween val="between"/>
        <c:majorUnit val="2500"/>
        <c:minorUnit val="15"/>
      </c:valAx>
      <c:spPr>
        <a:solidFill>
          <a:srgbClr val="FFFFFF"/>
        </a:solidFill>
        <a:ln w="25400">
          <a:noFill/>
        </a:ln>
      </c:spPr>
    </c:plotArea>
    <c:legend>
      <c:legendPos val="r"/>
      <c:layout>
        <c:manualLayout>
          <c:xMode val="edge"/>
          <c:yMode val="edge"/>
          <c:x val="0.14966305555555556"/>
          <c:y val="0.14004908477350045"/>
          <c:w val="0.27373444444444445"/>
          <c:h val="0.14244907407407645"/>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2.5c : Light passenger fleet composition Dec 2017</a:t>
            </a:r>
          </a:p>
        </c:rich>
      </c:tx>
      <c:layout>
        <c:manualLayout>
          <c:xMode val="edge"/>
          <c:yMode val="edge"/>
          <c:x val="0.17961527777777794"/>
          <c:y val="1.2225462962962961E-2"/>
        </c:manualLayout>
      </c:layout>
      <c:overlay val="0"/>
      <c:spPr>
        <a:noFill/>
        <a:ln w="25400">
          <a:noFill/>
        </a:ln>
      </c:spPr>
    </c:title>
    <c:autoTitleDeleted val="0"/>
    <c:plotArea>
      <c:layout>
        <c:manualLayout>
          <c:layoutTarget val="inner"/>
          <c:xMode val="edge"/>
          <c:yMode val="edge"/>
          <c:x val="0.16609146825396826"/>
          <c:y val="0.14321944444444887"/>
          <c:w val="0.80212420634922521"/>
          <c:h val="0.66707222222222262"/>
        </c:manualLayout>
      </c:layout>
      <c:barChart>
        <c:barDir val="col"/>
        <c:grouping val="clustered"/>
        <c:varyColors val="0"/>
        <c:ser>
          <c:idx val="0"/>
          <c:order val="0"/>
          <c:tx>
            <c:strRef>
              <c:f>'2.5b- 2.8'!$B$2</c:f>
              <c:strCache>
                <c:ptCount val="1"/>
                <c:pt idx="0">
                  <c:v> Light passenger new</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'2.5b- 2.8'!$B$3:$B$10</c:f>
              <c:numCache>
                <c:formatCode>General</c:formatCode>
                <c:ptCount val="8"/>
                <c:pt idx="0">
                  <c:v>95013</c:v>
                </c:pt>
                <c:pt idx="1">
                  <c:v>26542</c:v>
                </c:pt>
                <c:pt idx="2">
                  <c:v>70190</c:v>
                </c:pt>
                <c:pt idx="3">
                  <c:v>137524</c:v>
                </c:pt>
                <c:pt idx="4">
                  <c:v>256835</c:v>
                </c:pt>
                <c:pt idx="5">
                  <c:v>333655</c:v>
                </c:pt>
                <c:pt idx="6">
                  <c:v>367880</c:v>
                </c:pt>
                <c:pt idx="7">
                  <c:v>304298</c:v>
                </c:pt>
              </c:numCache>
            </c:numRef>
          </c:val>
          <c:extLst>
            <c:ext xmlns:c16="http://schemas.microsoft.com/office/drawing/2014/chart" uri="{C3380CC4-5D6E-409C-BE32-E72D297353CC}">
              <c16:uniqueId val="{00000000-B005-4080-A022-5AAB2292B7FA}"/>
            </c:ext>
          </c:extLst>
        </c:ser>
        <c:ser>
          <c:idx val="1"/>
          <c:order val="1"/>
          <c:tx>
            <c:strRef>
              <c:f>'2.5b- 2.8'!$C$2</c:f>
              <c:strCache>
                <c:ptCount val="1"/>
                <c:pt idx="0">
                  <c:v> Light passenger used </c:v>
                </c:pt>
              </c:strCache>
            </c:strRef>
          </c:tx>
          <c:spPr>
            <a:solidFill>
              <a:srgbClr val="434646"/>
            </a:solidFill>
            <a:ln w="25400">
              <a:noFill/>
            </a:ln>
          </c:spPr>
          <c:invertIfNegative val="0"/>
          <c:cat>
            <c:strRef>
              <c:f>'2.5b- 2.8'!$A$3:$A$9</c:f>
              <c:strCache>
                <c:ptCount val="7"/>
                <c:pt idx="0">
                  <c:v>Pre 1985 </c:v>
                </c:pt>
                <c:pt idx="1">
                  <c:v>1985-1989 </c:v>
                </c:pt>
                <c:pt idx="2">
                  <c:v>1990-1994 </c:v>
                </c:pt>
                <c:pt idx="3">
                  <c:v>1995-1999 </c:v>
                </c:pt>
                <c:pt idx="4">
                  <c:v>2000-2004 </c:v>
                </c:pt>
                <c:pt idx="5">
                  <c:v>2005-2009 </c:v>
                </c:pt>
                <c:pt idx="6">
                  <c:v>2010-2014</c:v>
                </c:pt>
              </c:strCache>
            </c:strRef>
          </c:cat>
          <c:val>
            <c:numRef>
              <c:f>'2.5b- 2.8'!$C$3:$C$10</c:f>
              <c:numCache>
                <c:formatCode>General</c:formatCode>
                <c:ptCount val="8"/>
                <c:pt idx="0">
                  <c:v>23187</c:v>
                </c:pt>
                <c:pt idx="1">
                  <c:v>25136</c:v>
                </c:pt>
                <c:pt idx="2">
                  <c:v>141488</c:v>
                </c:pt>
                <c:pt idx="3">
                  <c:v>395663</c:v>
                </c:pt>
                <c:pt idx="4">
                  <c:v>399700</c:v>
                </c:pt>
                <c:pt idx="5">
                  <c:v>551824</c:v>
                </c:pt>
                <c:pt idx="6">
                  <c:v>82550</c:v>
                </c:pt>
                <c:pt idx="7">
                  <c:v>6859</c:v>
                </c:pt>
              </c:numCache>
            </c:numRef>
          </c:val>
          <c:extLst>
            <c:ext xmlns:c16="http://schemas.microsoft.com/office/drawing/2014/chart" uri="{C3380CC4-5D6E-409C-BE32-E72D297353CC}">
              <c16:uniqueId val="{00000001-B005-4080-A022-5AAB2292B7FA}"/>
            </c:ext>
          </c:extLst>
        </c:ser>
        <c:dLbls>
          <c:showLegendKey val="0"/>
          <c:showVal val="0"/>
          <c:showCatName val="0"/>
          <c:showSerName val="0"/>
          <c:showPercent val="0"/>
          <c:showBubbleSize val="0"/>
        </c:dLbls>
        <c:gapWidth val="150"/>
        <c:axId val="157757440"/>
        <c:axId val="157759360"/>
      </c:barChart>
      <c:catAx>
        <c:axId val="15775744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5145694444444889"/>
              <c:y val="0.9287555555555636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759360"/>
        <c:crosses val="autoZero"/>
        <c:auto val="1"/>
        <c:lblAlgn val="ctr"/>
        <c:lblOffset val="100"/>
        <c:tickLblSkip val="1"/>
        <c:tickMarkSkip val="1"/>
        <c:noMultiLvlLbl val="0"/>
      </c:catAx>
      <c:valAx>
        <c:axId val="157759360"/>
        <c:scaling>
          <c:orientation val="minMax"/>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6.633055555555557E-3"/>
              <c:y val="0.401496296296296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757440"/>
        <c:crosses val="autoZero"/>
        <c:crossBetween val="between"/>
      </c:valAx>
      <c:spPr>
        <a:solidFill>
          <a:srgbClr val="FFFFFF"/>
        </a:solidFill>
        <a:ln w="25400">
          <a:noFill/>
        </a:ln>
      </c:spPr>
    </c:plotArea>
    <c:legend>
      <c:legendPos val="r"/>
      <c:layout>
        <c:manualLayout>
          <c:xMode val="edge"/>
          <c:yMode val="edge"/>
          <c:x val="0.17684553135961975"/>
          <c:y val="0.12967583597504817"/>
          <c:w val="0.30827805555555582"/>
          <c:h val="0.14777037037037041"/>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2.5b : Light fleet composition Dec 2017</a:t>
            </a:r>
          </a:p>
        </c:rich>
      </c:tx>
      <c:layout>
        <c:manualLayout>
          <c:xMode val="edge"/>
          <c:yMode val="edge"/>
          <c:x val="0.17611361111111121"/>
          <c:y val="1.4780092592592595E-2"/>
        </c:manualLayout>
      </c:layout>
      <c:overlay val="0"/>
      <c:spPr>
        <a:noFill/>
        <a:ln w="25400">
          <a:noFill/>
        </a:ln>
      </c:spPr>
    </c:title>
    <c:autoTitleDeleted val="0"/>
    <c:plotArea>
      <c:layout>
        <c:manualLayout>
          <c:layoutTarget val="inner"/>
          <c:xMode val="edge"/>
          <c:yMode val="edge"/>
          <c:x val="0.15902833333333669"/>
          <c:y val="0.12967581047380999"/>
          <c:w val="0.77786638888888893"/>
          <c:h val="0.67473564814816589"/>
        </c:manualLayout>
      </c:layout>
      <c:barChart>
        <c:barDir val="col"/>
        <c:grouping val="stacked"/>
        <c:varyColors val="0"/>
        <c:ser>
          <c:idx val="0"/>
          <c:order val="0"/>
          <c:tx>
            <c:strRef>
              <c:f>'2.5b- 2.8'!$L$2</c:f>
              <c:strCache>
                <c:ptCount val="1"/>
                <c:pt idx="0">
                  <c:v>New light</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'2.5b- 2.8'!$L$3:$L$10</c:f>
              <c:numCache>
                <c:formatCode>General</c:formatCode>
                <c:ptCount val="8"/>
                <c:pt idx="0">
                  <c:v>116450</c:v>
                </c:pt>
                <c:pt idx="1">
                  <c:v>37873</c:v>
                </c:pt>
                <c:pt idx="2">
                  <c:v>97593</c:v>
                </c:pt>
                <c:pt idx="3">
                  <c:v>171631</c:v>
                </c:pt>
                <c:pt idx="4">
                  <c:v>324194</c:v>
                </c:pt>
                <c:pt idx="5">
                  <c:v>420331</c:v>
                </c:pt>
                <c:pt idx="6">
                  <c:v>476991</c:v>
                </c:pt>
                <c:pt idx="7">
                  <c:v>421404</c:v>
                </c:pt>
              </c:numCache>
            </c:numRef>
          </c:val>
          <c:extLst>
            <c:ext xmlns:c16="http://schemas.microsoft.com/office/drawing/2014/chart" uri="{C3380CC4-5D6E-409C-BE32-E72D297353CC}">
              <c16:uniqueId val="{00000000-F01A-4903-9172-A3E859D63428}"/>
            </c:ext>
          </c:extLst>
        </c:ser>
        <c:ser>
          <c:idx val="1"/>
          <c:order val="1"/>
          <c:tx>
            <c:strRef>
              <c:f>'2.5b- 2.8'!$M$2</c:f>
              <c:strCache>
                <c:ptCount val="1"/>
                <c:pt idx="0">
                  <c:v>Used light</c:v>
                </c:pt>
              </c:strCache>
            </c:strRef>
          </c:tx>
          <c:spPr>
            <a:solidFill>
              <a:srgbClr val="434646"/>
            </a:solidFill>
            <a:ln w="25400">
              <a:noFill/>
            </a:ln>
          </c:spPr>
          <c:invertIfNegative val="0"/>
          <c:cat>
            <c:strRef>
              <c:f>'2.5b- 2.8'!$A$3:$A$9</c:f>
              <c:strCache>
                <c:ptCount val="7"/>
                <c:pt idx="0">
                  <c:v>Pre 1985 </c:v>
                </c:pt>
                <c:pt idx="1">
                  <c:v>1985-1989 </c:v>
                </c:pt>
                <c:pt idx="2">
                  <c:v>1990-1994 </c:v>
                </c:pt>
                <c:pt idx="3">
                  <c:v>1995-1999 </c:v>
                </c:pt>
                <c:pt idx="4">
                  <c:v>2000-2004 </c:v>
                </c:pt>
                <c:pt idx="5">
                  <c:v>2005-2009 </c:v>
                </c:pt>
                <c:pt idx="6">
                  <c:v>2010-2014</c:v>
                </c:pt>
              </c:strCache>
            </c:strRef>
          </c:cat>
          <c:val>
            <c:numRef>
              <c:f>'2.5b- 2.8'!$M$3:$M$10</c:f>
              <c:numCache>
                <c:formatCode>General</c:formatCode>
                <c:ptCount val="8"/>
                <c:pt idx="0">
                  <c:v>26749</c:v>
                </c:pt>
                <c:pt idx="1">
                  <c:v>34294</c:v>
                </c:pt>
                <c:pt idx="2">
                  <c:v>159388</c:v>
                </c:pt>
                <c:pt idx="3">
                  <c:v>417655</c:v>
                </c:pt>
                <c:pt idx="4">
                  <c:v>412745</c:v>
                </c:pt>
                <c:pt idx="5">
                  <c:v>576487</c:v>
                </c:pt>
                <c:pt idx="6">
                  <c:v>96566</c:v>
                </c:pt>
                <c:pt idx="7">
                  <c:v>8672</c:v>
                </c:pt>
              </c:numCache>
            </c:numRef>
          </c:val>
          <c:extLst>
            <c:ext xmlns:c16="http://schemas.microsoft.com/office/drawing/2014/chart" uri="{C3380CC4-5D6E-409C-BE32-E72D297353CC}">
              <c16:uniqueId val="{00000001-F01A-4903-9172-A3E859D63428}"/>
            </c:ext>
          </c:extLst>
        </c:ser>
        <c:dLbls>
          <c:showLegendKey val="0"/>
          <c:showVal val="0"/>
          <c:showCatName val="0"/>
          <c:showSerName val="0"/>
          <c:showPercent val="0"/>
          <c:showBubbleSize val="0"/>
        </c:dLbls>
        <c:gapWidth val="150"/>
        <c:overlap val="100"/>
        <c:axId val="157827456"/>
        <c:axId val="157829376"/>
      </c:barChart>
      <c:catAx>
        <c:axId val="15782745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38206750000000417"/>
              <c:y val="0.9346351851851856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829376"/>
        <c:crosses val="autoZero"/>
        <c:auto val="1"/>
        <c:lblAlgn val="ctr"/>
        <c:lblOffset val="100"/>
        <c:tickLblSkip val="1"/>
        <c:tickMarkSkip val="1"/>
        <c:noMultiLvlLbl val="0"/>
      </c:catAx>
      <c:valAx>
        <c:axId val="157829376"/>
        <c:scaling>
          <c:orientation val="minMax"/>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3.1052777777778526E-3"/>
              <c:y val="0.3535671296296298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827456"/>
        <c:crosses val="autoZero"/>
        <c:crossBetween val="between"/>
        <c:majorUnit val="200000"/>
      </c:valAx>
      <c:spPr>
        <a:solidFill>
          <a:srgbClr val="FFFFFF"/>
        </a:solidFill>
        <a:ln w="25400">
          <a:noFill/>
        </a:ln>
      </c:spPr>
    </c:plotArea>
    <c:legend>
      <c:legendPos val="r"/>
      <c:layout>
        <c:manualLayout>
          <c:xMode val="edge"/>
          <c:yMode val="edge"/>
          <c:x val="0.18099428179213373"/>
          <c:y val="0.13965061185533625"/>
          <c:w val="0.2302866666666667"/>
          <c:h val="0.1391236111111111"/>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2.5d : Light commercial fleet composition Dec 2017 </a:t>
            </a:r>
          </a:p>
        </c:rich>
      </c:tx>
      <c:layout>
        <c:manualLayout>
          <c:xMode val="edge"/>
          <c:yMode val="edge"/>
          <c:x val="0.1636283333333334"/>
          <c:y val="1.4699537037037061E-2"/>
        </c:manualLayout>
      </c:layout>
      <c:overlay val="0"/>
      <c:spPr>
        <a:noFill/>
        <a:ln w="25400">
          <a:noFill/>
        </a:ln>
      </c:spPr>
    </c:title>
    <c:autoTitleDeleted val="0"/>
    <c:plotArea>
      <c:layout>
        <c:manualLayout>
          <c:layoutTarget val="inner"/>
          <c:xMode val="edge"/>
          <c:yMode val="edge"/>
          <c:x val="0.14733166666666669"/>
          <c:y val="0.11910684406362425"/>
          <c:w val="0.83184666666666662"/>
          <c:h val="0.69112268518518516"/>
        </c:manualLayout>
      </c:layout>
      <c:barChart>
        <c:barDir val="col"/>
        <c:grouping val="clustered"/>
        <c:varyColors val="0"/>
        <c:ser>
          <c:idx val="2"/>
          <c:order val="0"/>
          <c:tx>
            <c:strRef>
              <c:f>'2.5b- 2.8'!$D$2</c:f>
              <c:strCache>
                <c:ptCount val="1"/>
                <c:pt idx="0">
                  <c:v> Light commercial new</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'2.5b- 2.8'!$D$3:$D$10</c:f>
              <c:numCache>
                <c:formatCode>General</c:formatCode>
                <c:ptCount val="8"/>
                <c:pt idx="0">
                  <c:v>21437</c:v>
                </c:pt>
                <c:pt idx="1">
                  <c:v>11331</c:v>
                </c:pt>
                <c:pt idx="2">
                  <c:v>27403</c:v>
                </c:pt>
                <c:pt idx="3">
                  <c:v>34107</c:v>
                </c:pt>
                <c:pt idx="4">
                  <c:v>67359</c:v>
                </c:pt>
                <c:pt idx="5">
                  <c:v>86676</c:v>
                </c:pt>
                <c:pt idx="6">
                  <c:v>109111</c:v>
                </c:pt>
                <c:pt idx="7">
                  <c:v>117106</c:v>
                </c:pt>
              </c:numCache>
            </c:numRef>
          </c:val>
          <c:extLst>
            <c:ext xmlns:c16="http://schemas.microsoft.com/office/drawing/2014/chart" uri="{C3380CC4-5D6E-409C-BE32-E72D297353CC}">
              <c16:uniqueId val="{00000000-E5C5-4AD9-AA81-DE8EC56ED35D}"/>
            </c:ext>
          </c:extLst>
        </c:ser>
        <c:ser>
          <c:idx val="3"/>
          <c:order val="1"/>
          <c:tx>
            <c:strRef>
              <c:f>'2.5b- 2.8'!$E$2</c:f>
              <c:strCache>
                <c:ptCount val="1"/>
                <c:pt idx="0">
                  <c:v> Light commercial used</c:v>
                </c:pt>
              </c:strCache>
            </c:strRef>
          </c:tx>
          <c:spPr>
            <a:solidFill>
              <a:srgbClr val="434646"/>
            </a:solidFill>
            <a:ln w="25400">
              <a:noFill/>
            </a:ln>
          </c:spPr>
          <c:invertIfNegative val="0"/>
          <c:cat>
            <c:strRef>
              <c:f>'2.5b- 2.8'!$A$3:$A$9</c:f>
              <c:strCache>
                <c:ptCount val="7"/>
                <c:pt idx="0">
                  <c:v>Pre 1985 </c:v>
                </c:pt>
                <c:pt idx="1">
                  <c:v>1985-1989 </c:v>
                </c:pt>
                <c:pt idx="2">
                  <c:v>1990-1994 </c:v>
                </c:pt>
                <c:pt idx="3">
                  <c:v>1995-1999 </c:v>
                </c:pt>
                <c:pt idx="4">
                  <c:v>2000-2004 </c:v>
                </c:pt>
                <c:pt idx="5">
                  <c:v>2005-2009 </c:v>
                </c:pt>
                <c:pt idx="6">
                  <c:v>2010-2014</c:v>
                </c:pt>
              </c:strCache>
            </c:strRef>
          </c:cat>
          <c:val>
            <c:numRef>
              <c:f>'2.5b- 2.8'!$E$3:$E$10</c:f>
              <c:numCache>
                <c:formatCode>General</c:formatCode>
                <c:ptCount val="8"/>
                <c:pt idx="0">
                  <c:v>3562</c:v>
                </c:pt>
                <c:pt idx="1">
                  <c:v>9158</c:v>
                </c:pt>
                <c:pt idx="2">
                  <c:v>17900</c:v>
                </c:pt>
                <c:pt idx="3">
                  <c:v>21992</c:v>
                </c:pt>
                <c:pt idx="4">
                  <c:v>13045</c:v>
                </c:pt>
                <c:pt idx="5">
                  <c:v>24663</c:v>
                </c:pt>
                <c:pt idx="6">
                  <c:v>14016</c:v>
                </c:pt>
                <c:pt idx="7">
                  <c:v>1813</c:v>
                </c:pt>
              </c:numCache>
            </c:numRef>
          </c:val>
          <c:extLst>
            <c:ext xmlns:c16="http://schemas.microsoft.com/office/drawing/2014/chart" uri="{C3380CC4-5D6E-409C-BE32-E72D297353CC}">
              <c16:uniqueId val="{00000001-E5C5-4AD9-AA81-DE8EC56ED35D}"/>
            </c:ext>
          </c:extLst>
        </c:ser>
        <c:dLbls>
          <c:showLegendKey val="0"/>
          <c:showVal val="0"/>
          <c:showCatName val="0"/>
          <c:showSerName val="0"/>
          <c:showPercent val="0"/>
          <c:showBubbleSize val="0"/>
        </c:dLbls>
        <c:gapWidth val="150"/>
        <c:axId val="157868800"/>
        <c:axId val="157870720"/>
      </c:barChart>
      <c:catAx>
        <c:axId val="15786880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37018194444444774"/>
              <c:y val="0.92808888888888874"/>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870720"/>
        <c:crosses val="autoZero"/>
        <c:auto val="1"/>
        <c:lblAlgn val="ctr"/>
        <c:lblOffset val="100"/>
        <c:tickLblSkip val="1"/>
        <c:tickMarkSkip val="1"/>
        <c:noMultiLvlLbl val="0"/>
      </c:catAx>
      <c:valAx>
        <c:axId val="157870720"/>
        <c:scaling>
          <c:orientation val="minMax"/>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3.3627777777778443E-3"/>
              <c:y val="0.3643162037037107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868800"/>
        <c:crosses val="autoZero"/>
        <c:crossBetween val="between"/>
        <c:majorUnit val="20000"/>
      </c:valAx>
      <c:spPr>
        <a:solidFill>
          <a:srgbClr val="FFFFFF"/>
        </a:solidFill>
        <a:ln w="25400">
          <a:noFill/>
        </a:ln>
      </c:spPr>
    </c:plotArea>
    <c:legend>
      <c:legendPos val="r"/>
      <c:layout>
        <c:manualLayout>
          <c:xMode val="edge"/>
          <c:yMode val="edge"/>
          <c:x val="0.15058733680389913"/>
          <c:y val="0.13647680403585916"/>
          <c:w val="0.31866527777778364"/>
          <c:h val="0.1385791666666667"/>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2.7b : Truck fleet composition Dec 2017</a:t>
            </a:r>
          </a:p>
        </c:rich>
      </c:tx>
      <c:layout>
        <c:manualLayout>
          <c:xMode val="edge"/>
          <c:yMode val="edge"/>
          <c:x val="0.20333358141196745"/>
          <c:y val="3.4825646794150754E-2"/>
        </c:manualLayout>
      </c:layout>
      <c:overlay val="0"/>
      <c:spPr>
        <a:noFill/>
        <a:ln w="25400">
          <a:noFill/>
        </a:ln>
      </c:spPr>
    </c:title>
    <c:autoTitleDeleted val="0"/>
    <c:plotArea>
      <c:layout>
        <c:manualLayout>
          <c:layoutTarget val="inner"/>
          <c:xMode val="edge"/>
          <c:yMode val="edge"/>
          <c:x val="0.14033055555555538"/>
          <c:y val="0.11970074812967622"/>
          <c:w val="0.8393863888888885"/>
          <c:h val="0.69557824074074071"/>
        </c:manualLayout>
      </c:layout>
      <c:barChart>
        <c:barDir val="col"/>
        <c:grouping val="clustered"/>
        <c:varyColors val="0"/>
        <c:ser>
          <c:idx val="2"/>
          <c:order val="0"/>
          <c:tx>
            <c:strRef>
              <c:f>'2.5b- 2.8'!$H$2</c:f>
              <c:strCache>
                <c:ptCount val="1"/>
                <c:pt idx="0">
                  <c:v>Truck NZ new</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'2.5b- 2.8'!$H$3:$H$10</c:f>
              <c:numCache>
                <c:formatCode>General</c:formatCode>
                <c:ptCount val="8"/>
                <c:pt idx="0">
                  <c:v>9920</c:v>
                </c:pt>
                <c:pt idx="1">
                  <c:v>6336</c:v>
                </c:pt>
                <c:pt idx="2">
                  <c:v>6991</c:v>
                </c:pt>
                <c:pt idx="3">
                  <c:v>8411</c:v>
                </c:pt>
                <c:pt idx="4">
                  <c:v>15239</c:v>
                </c:pt>
                <c:pt idx="5">
                  <c:v>16127</c:v>
                </c:pt>
                <c:pt idx="6">
                  <c:v>16156</c:v>
                </c:pt>
                <c:pt idx="7">
                  <c:v>14530</c:v>
                </c:pt>
              </c:numCache>
            </c:numRef>
          </c:val>
          <c:extLst>
            <c:ext xmlns:c16="http://schemas.microsoft.com/office/drawing/2014/chart" uri="{C3380CC4-5D6E-409C-BE32-E72D297353CC}">
              <c16:uniqueId val="{00000000-D8B8-4FAC-A383-D9A76C41AE4C}"/>
            </c:ext>
          </c:extLst>
        </c:ser>
        <c:ser>
          <c:idx val="3"/>
          <c:order val="1"/>
          <c:tx>
            <c:strRef>
              <c:f>'2.5b- 2.8'!$I$2</c:f>
              <c:strCache>
                <c:ptCount val="1"/>
                <c:pt idx="0">
                  <c:v>Truck used</c:v>
                </c:pt>
              </c:strCache>
            </c:strRef>
          </c:tx>
          <c:spPr>
            <a:solidFill>
              <a:srgbClr val="434646"/>
            </a:solidFill>
            <a:ln w="25400">
              <a:noFill/>
            </a:ln>
          </c:spPr>
          <c:invertIfNegative val="0"/>
          <c:cat>
            <c:strRef>
              <c:f>'2.5b- 2.8'!$A$3:$A$9</c:f>
              <c:strCache>
                <c:ptCount val="7"/>
                <c:pt idx="0">
                  <c:v>Pre 1985 </c:v>
                </c:pt>
                <c:pt idx="1">
                  <c:v>1985-1989 </c:v>
                </c:pt>
                <c:pt idx="2">
                  <c:v>1990-1994 </c:v>
                </c:pt>
                <c:pt idx="3">
                  <c:v>1995-1999 </c:v>
                </c:pt>
                <c:pt idx="4">
                  <c:v>2000-2004 </c:v>
                </c:pt>
                <c:pt idx="5">
                  <c:v>2005-2009 </c:v>
                </c:pt>
                <c:pt idx="6">
                  <c:v>2010-2014</c:v>
                </c:pt>
              </c:strCache>
            </c:strRef>
          </c:cat>
          <c:val>
            <c:numRef>
              <c:f>'2.5b- 2.8'!$I$3:$I$10</c:f>
              <c:numCache>
                <c:formatCode>General</c:formatCode>
                <c:ptCount val="8"/>
                <c:pt idx="0">
                  <c:v>1470</c:v>
                </c:pt>
                <c:pt idx="1">
                  <c:v>7366</c:v>
                </c:pt>
                <c:pt idx="2">
                  <c:v>14950</c:v>
                </c:pt>
                <c:pt idx="3">
                  <c:v>15279</c:v>
                </c:pt>
                <c:pt idx="4">
                  <c:v>2462</c:v>
                </c:pt>
                <c:pt idx="5">
                  <c:v>5828</c:v>
                </c:pt>
                <c:pt idx="6">
                  <c:v>2532</c:v>
                </c:pt>
                <c:pt idx="7">
                  <c:v>551</c:v>
                </c:pt>
              </c:numCache>
            </c:numRef>
          </c:val>
          <c:extLst>
            <c:ext xmlns:c16="http://schemas.microsoft.com/office/drawing/2014/chart" uri="{C3380CC4-5D6E-409C-BE32-E72D297353CC}">
              <c16:uniqueId val="{00000001-D8B8-4FAC-A383-D9A76C41AE4C}"/>
            </c:ext>
          </c:extLst>
        </c:ser>
        <c:dLbls>
          <c:showLegendKey val="0"/>
          <c:showVal val="0"/>
          <c:showCatName val="0"/>
          <c:showSerName val="0"/>
          <c:showPercent val="0"/>
          <c:showBubbleSize val="0"/>
        </c:dLbls>
        <c:gapWidth val="150"/>
        <c:axId val="157930624"/>
        <c:axId val="157932544"/>
      </c:barChart>
      <c:catAx>
        <c:axId val="15793062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39483388888889565"/>
              <c:y val="0.9339685185185285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932544"/>
        <c:crosses val="autoZero"/>
        <c:auto val="1"/>
        <c:lblAlgn val="ctr"/>
        <c:lblOffset val="100"/>
        <c:tickLblSkip val="1"/>
        <c:tickMarkSkip val="1"/>
        <c:noMultiLvlLbl val="0"/>
      </c:catAx>
      <c:valAx>
        <c:axId val="157932544"/>
        <c:scaling>
          <c:orientation val="minMax"/>
          <c:max val="2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2.5555555555555592E-3"/>
              <c:y val="0.4011773148148187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930624"/>
        <c:crosses val="autoZero"/>
        <c:crossBetween val="between"/>
        <c:majorUnit val="5000"/>
      </c:valAx>
      <c:spPr>
        <a:solidFill>
          <a:srgbClr val="FFFFFF"/>
        </a:solidFill>
        <a:ln w="25400">
          <a:noFill/>
        </a:ln>
      </c:spPr>
    </c:plotArea>
    <c:legend>
      <c:legendPos val="r"/>
      <c:layout>
        <c:manualLayout>
          <c:xMode val="edge"/>
          <c:yMode val="edge"/>
          <c:x val="0.16"/>
          <c:y val="0.13965095272181885"/>
          <c:w val="0.21092722222222507"/>
          <c:h val="0.12750879629629641"/>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2.6b : Motorcycle fleet composition Dec 2017 </a:t>
            </a:r>
          </a:p>
        </c:rich>
      </c:tx>
      <c:layout>
        <c:manualLayout>
          <c:xMode val="edge"/>
          <c:yMode val="edge"/>
          <c:x val="0.11332666666666666"/>
          <c:y val="2.6298611111111116E-2"/>
        </c:manualLayout>
      </c:layout>
      <c:overlay val="0"/>
      <c:spPr>
        <a:noFill/>
        <a:ln w="25400">
          <a:noFill/>
        </a:ln>
      </c:spPr>
    </c:title>
    <c:autoTitleDeleted val="0"/>
    <c:plotArea>
      <c:layout>
        <c:manualLayout>
          <c:layoutTarget val="inner"/>
          <c:xMode val="edge"/>
          <c:yMode val="edge"/>
          <c:x val="0.14909027777777986"/>
          <c:y val="0.11928948793609209"/>
          <c:w val="0.8248611111111116"/>
          <c:h val="0.69890138888888964"/>
        </c:manualLayout>
      </c:layout>
      <c:barChart>
        <c:barDir val="col"/>
        <c:grouping val="clustered"/>
        <c:varyColors val="0"/>
        <c:ser>
          <c:idx val="2"/>
          <c:order val="0"/>
          <c:tx>
            <c:strRef>
              <c:f>'2.5b- 2.8'!$F$2</c:f>
              <c:strCache>
                <c:ptCount val="1"/>
                <c:pt idx="0">
                  <c:v>Motorcycle new</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'2.5b- 2.8'!$F$3:$F$10</c:f>
              <c:numCache>
                <c:formatCode>General</c:formatCode>
                <c:ptCount val="8"/>
                <c:pt idx="0">
                  <c:v>16568</c:v>
                </c:pt>
                <c:pt idx="1">
                  <c:v>6566</c:v>
                </c:pt>
                <c:pt idx="2">
                  <c:v>3401</c:v>
                </c:pt>
                <c:pt idx="3">
                  <c:v>6770</c:v>
                </c:pt>
                <c:pt idx="4">
                  <c:v>12263</c:v>
                </c:pt>
                <c:pt idx="5">
                  <c:v>33805</c:v>
                </c:pt>
                <c:pt idx="6">
                  <c:v>26052</c:v>
                </c:pt>
                <c:pt idx="7">
                  <c:v>23911</c:v>
                </c:pt>
              </c:numCache>
            </c:numRef>
          </c:val>
          <c:extLst>
            <c:ext xmlns:c16="http://schemas.microsoft.com/office/drawing/2014/chart" uri="{C3380CC4-5D6E-409C-BE32-E72D297353CC}">
              <c16:uniqueId val="{00000000-F248-4280-9217-0DEBF3757A84}"/>
            </c:ext>
          </c:extLst>
        </c:ser>
        <c:ser>
          <c:idx val="0"/>
          <c:order val="1"/>
          <c:tx>
            <c:strRef>
              <c:f>'2.5b- 2.8'!$G$2</c:f>
              <c:strCache>
                <c:ptCount val="1"/>
                <c:pt idx="0">
                  <c:v>Motorcycle used</c:v>
                </c:pt>
              </c:strCache>
            </c:strRef>
          </c:tx>
          <c:spPr>
            <a:solidFill>
              <a:srgbClr val="434646"/>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'2.5b- 2.8'!$G$3:$G$10</c:f>
              <c:numCache>
                <c:formatCode>General</c:formatCode>
                <c:ptCount val="8"/>
                <c:pt idx="0">
                  <c:v>7324</c:v>
                </c:pt>
                <c:pt idx="1">
                  <c:v>4864</c:v>
                </c:pt>
                <c:pt idx="2">
                  <c:v>4527</c:v>
                </c:pt>
                <c:pt idx="3">
                  <c:v>5358</c:v>
                </c:pt>
                <c:pt idx="4">
                  <c:v>7705</c:v>
                </c:pt>
                <c:pt idx="5">
                  <c:v>7804</c:v>
                </c:pt>
                <c:pt idx="6">
                  <c:v>3144</c:v>
                </c:pt>
                <c:pt idx="7">
                  <c:v>485</c:v>
                </c:pt>
              </c:numCache>
            </c:numRef>
          </c:val>
          <c:extLst>
            <c:ext xmlns:c16="http://schemas.microsoft.com/office/drawing/2014/chart" uri="{C3380CC4-5D6E-409C-BE32-E72D297353CC}">
              <c16:uniqueId val="{00000001-F248-4280-9217-0DEBF3757A84}"/>
            </c:ext>
          </c:extLst>
        </c:ser>
        <c:dLbls>
          <c:showLegendKey val="0"/>
          <c:showVal val="0"/>
          <c:showCatName val="0"/>
          <c:showSerName val="0"/>
          <c:showPercent val="0"/>
          <c:showBubbleSize val="0"/>
        </c:dLbls>
        <c:gapWidth val="150"/>
        <c:axId val="157984256"/>
        <c:axId val="157986176"/>
      </c:barChart>
      <c:catAx>
        <c:axId val="15798425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2680638888889638"/>
              <c:y val="0.93440972222222207"/>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986176"/>
        <c:crosses val="autoZero"/>
        <c:auto val="1"/>
        <c:lblAlgn val="ctr"/>
        <c:lblOffset val="100"/>
        <c:tickLblSkip val="1"/>
        <c:tickMarkSkip val="1"/>
        <c:noMultiLvlLbl val="0"/>
      </c:catAx>
      <c:valAx>
        <c:axId val="157986176"/>
        <c:scaling>
          <c:orientation val="minMax"/>
          <c:max val="45000"/>
          <c:min val="0"/>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2.7891666666667314E-3"/>
              <c:y val="0.3883018518518605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7984256"/>
        <c:crosses val="autoZero"/>
        <c:crossBetween val="between"/>
        <c:majorUnit val="10000"/>
      </c:valAx>
      <c:spPr>
        <a:solidFill>
          <a:srgbClr val="FFFFFF"/>
        </a:solidFill>
        <a:ln w="25400">
          <a:noFill/>
        </a:ln>
      </c:spPr>
    </c:plotArea>
    <c:legend>
      <c:legendPos val="r"/>
      <c:layout>
        <c:manualLayout>
          <c:xMode val="edge"/>
          <c:yMode val="edge"/>
          <c:x val="0.15123079228356123"/>
          <c:y val="0.13451784436036812"/>
          <c:w val="0.27653333333333324"/>
          <c:h val="0.13762654668166477"/>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2.8b : Bus fleet composition Dec 2017</a:t>
            </a:r>
          </a:p>
        </c:rich>
      </c:tx>
      <c:layout>
        <c:manualLayout>
          <c:xMode val="edge"/>
          <c:yMode val="edge"/>
          <c:x val="0.1934758333333334"/>
          <c:y val="1.718657407407408E-2"/>
        </c:manualLayout>
      </c:layout>
      <c:overlay val="0"/>
      <c:spPr>
        <a:noFill/>
        <a:ln w="25400">
          <a:noFill/>
        </a:ln>
      </c:spPr>
    </c:title>
    <c:autoTitleDeleted val="0"/>
    <c:plotArea>
      <c:layout>
        <c:manualLayout>
          <c:layoutTarget val="inner"/>
          <c:xMode val="edge"/>
          <c:yMode val="edge"/>
          <c:x val="0.13744583333333332"/>
          <c:y val="0.12403132073472006"/>
          <c:w val="0.8465663888888888"/>
          <c:h val="0.69108472222222217"/>
        </c:manualLayout>
      </c:layout>
      <c:barChart>
        <c:barDir val="col"/>
        <c:grouping val="clustered"/>
        <c:varyColors val="0"/>
        <c:ser>
          <c:idx val="2"/>
          <c:order val="0"/>
          <c:tx>
            <c:strRef>
              <c:f>'2.5b- 2.8'!$J$2</c:f>
              <c:strCache>
                <c:ptCount val="1"/>
                <c:pt idx="0">
                  <c:v>Bus NZ new</c:v>
                </c:pt>
              </c:strCache>
            </c:strRef>
          </c:tx>
          <c:spPr>
            <a:solidFill>
              <a:srgbClr val="66B134"/>
            </a:solidFill>
            <a:ln w="25400">
              <a:noFill/>
            </a:ln>
          </c:spPr>
          <c:invertIfNegative val="0"/>
          <c:cat>
            <c:strRef>
              <c:f>'2.5b- 2.8'!$A$3:$A$10</c:f>
              <c:strCache>
                <c:ptCount val="8"/>
                <c:pt idx="0">
                  <c:v>Pre 1985 </c:v>
                </c:pt>
                <c:pt idx="1">
                  <c:v>1985-1989 </c:v>
                </c:pt>
                <c:pt idx="2">
                  <c:v>1990-1994 </c:v>
                </c:pt>
                <c:pt idx="3">
                  <c:v>1995-1999 </c:v>
                </c:pt>
                <c:pt idx="4">
                  <c:v>2000-2004 </c:v>
                </c:pt>
                <c:pt idx="5">
                  <c:v>2005-2009 </c:v>
                </c:pt>
                <c:pt idx="6">
                  <c:v>2010-2014</c:v>
                </c:pt>
                <c:pt idx="7">
                  <c:v>2015-2019 </c:v>
                </c:pt>
              </c:strCache>
            </c:strRef>
          </c:cat>
          <c:val>
            <c:numRef>
              <c:f>'2.5b- 2.8'!$J$3:$J$10</c:f>
              <c:numCache>
                <c:formatCode>General</c:formatCode>
                <c:ptCount val="8"/>
                <c:pt idx="0">
                  <c:v>772</c:v>
                </c:pt>
                <c:pt idx="1">
                  <c:v>360</c:v>
                </c:pt>
                <c:pt idx="2">
                  <c:v>250</c:v>
                </c:pt>
                <c:pt idx="3">
                  <c:v>509</c:v>
                </c:pt>
                <c:pt idx="4">
                  <c:v>907</c:v>
                </c:pt>
                <c:pt idx="5">
                  <c:v>1238</c:v>
                </c:pt>
                <c:pt idx="6">
                  <c:v>1488</c:v>
                </c:pt>
                <c:pt idx="7">
                  <c:v>1584</c:v>
                </c:pt>
              </c:numCache>
            </c:numRef>
          </c:val>
          <c:extLst>
            <c:ext xmlns:c16="http://schemas.microsoft.com/office/drawing/2014/chart" uri="{C3380CC4-5D6E-409C-BE32-E72D297353CC}">
              <c16:uniqueId val="{00000000-8EE6-49F0-AFF0-FCB53ED9754F}"/>
            </c:ext>
          </c:extLst>
        </c:ser>
        <c:ser>
          <c:idx val="3"/>
          <c:order val="1"/>
          <c:tx>
            <c:strRef>
              <c:f>'2.5b- 2.8'!$K$2</c:f>
              <c:strCache>
                <c:ptCount val="1"/>
                <c:pt idx="0">
                  <c:v>Bus used</c:v>
                </c:pt>
              </c:strCache>
            </c:strRef>
          </c:tx>
          <c:spPr>
            <a:solidFill>
              <a:srgbClr val="434646"/>
            </a:solidFill>
            <a:ln w="25400">
              <a:noFill/>
            </a:ln>
          </c:spPr>
          <c:invertIfNegative val="0"/>
          <c:cat>
            <c:strRef>
              <c:f>'2.5b- 2.8'!$A$3:$A$9</c:f>
              <c:strCache>
                <c:ptCount val="7"/>
                <c:pt idx="0">
                  <c:v>Pre 1985 </c:v>
                </c:pt>
                <c:pt idx="1">
                  <c:v>1985-1989 </c:v>
                </c:pt>
                <c:pt idx="2">
                  <c:v>1990-1994 </c:v>
                </c:pt>
                <c:pt idx="3">
                  <c:v>1995-1999 </c:v>
                </c:pt>
                <c:pt idx="4">
                  <c:v>2000-2004 </c:v>
                </c:pt>
                <c:pt idx="5">
                  <c:v>2005-2009 </c:v>
                </c:pt>
                <c:pt idx="6">
                  <c:v>2010-2014</c:v>
                </c:pt>
              </c:strCache>
            </c:strRef>
          </c:cat>
          <c:val>
            <c:numRef>
              <c:f>'2.5b- 2.8'!$K$3:$K$10</c:f>
              <c:numCache>
                <c:formatCode>General</c:formatCode>
                <c:ptCount val="8"/>
                <c:pt idx="0">
                  <c:v>197</c:v>
                </c:pt>
                <c:pt idx="1">
                  <c:v>681</c:v>
                </c:pt>
                <c:pt idx="2">
                  <c:v>1157</c:v>
                </c:pt>
                <c:pt idx="3">
                  <c:v>772</c:v>
                </c:pt>
                <c:pt idx="4">
                  <c:v>168</c:v>
                </c:pt>
                <c:pt idx="5">
                  <c:v>373</c:v>
                </c:pt>
                <c:pt idx="6">
                  <c:v>221</c:v>
                </c:pt>
                <c:pt idx="7">
                  <c:v>34</c:v>
                </c:pt>
              </c:numCache>
            </c:numRef>
          </c:val>
          <c:extLst>
            <c:ext xmlns:c16="http://schemas.microsoft.com/office/drawing/2014/chart" uri="{C3380CC4-5D6E-409C-BE32-E72D297353CC}">
              <c16:uniqueId val="{00000001-8EE6-49F0-AFF0-FCB53ED9754F}"/>
            </c:ext>
          </c:extLst>
        </c:ser>
        <c:dLbls>
          <c:showLegendKey val="0"/>
          <c:showVal val="0"/>
          <c:showCatName val="0"/>
          <c:showSerName val="0"/>
          <c:showPercent val="0"/>
          <c:showBubbleSize val="0"/>
        </c:dLbls>
        <c:gapWidth val="150"/>
        <c:axId val="158050176"/>
        <c:axId val="158060544"/>
      </c:barChart>
      <c:catAx>
        <c:axId val="15805017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3494055555555688"/>
              <c:y val="0.9280884259259225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060544"/>
        <c:crosses val="autoZero"/>
        <c:auto val="1"/>
        <c:lblAlgn val="ctr"/>
        <c:lblOffset val="100"/>
        <c:tickLblSkip val="1"/>
        <c:tickMarkSkip val="1"/>
        <c:noMultiLvlLbl val="0"/>
      </c:catAx>
      <c:valAx>
        <c:axId val="158060544"/>
        <c:scaling>
          <c:orientation val="minMax"/>
          <c:max val="2000"/>
          <c:min val="0"/>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4.3916666666666904E-3"/>
              <c:y val="0.4129365740740791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050176"/>
        <c:crosses val="autoZero"/>
        <c:crossBetween val="between"/>
        <c:majorUnit val="500"/>
      </c:valAx>
      <c:spPr>
        <a:solidFill>
          <a:srgbClr val="FFFFFF"/>
        </a:solidFill>
        <a:ln w="25400">
          <a:noFill/>
        </a:ln>
      </c:spPr>
    </c:plotArea>
    <c:legend>
      <c:legendPos val="r"/>
      <c:layout>
        <c:manualLayout>
          <c:xMode val="edge"/>
          <c:yMode val="edge"/>
          <c:x val="0.12596440567802394"/>
          <c:y val="0.13695129017963978"/>
          <c:w val="0.23375527777777774"/>
          <c:h val="0.11466850734567269"/>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2.9 : Heavy fleet mass Dec 2017</a:t>
            </a:r>
          </a:p>
        </c:rich>
      </c:tx>
      <c:layout>
        <c:manualLayout>
          <c:xMode val="edge"/>
          <c:yMode val="edge"/>
          <c:x val="0.24305166666666669"/>
          <c:y val="1.4699537037037061E-2"/>
        </c:manualLayout>
      </c:layout>
      <c:overlay val="0"/>
      <c:spPr>
        <a:noFill/>
        <a:ln w="25400">
          <a:noFill/>
        </a:ln>
      </c:spPr>
    </c:title>
    <c:autoTitleDeleted val="0"/>
    <c:plotArea>
      <c:layout>
        <c:manualLayout>
          <c:layoutTarget val="inner"/>
          <c:xMode val="edge"/>
          <c:yMode val="edge"/>
          <c:x val="0.1375558333333334"/>
          <c:y val="0.12158823664827836"/>
          <c:w val="0.79911249999999956"/>
          <c:h val="0.5732016870561697"/>
        </c:manualLayout>
      </c:layout>
      <c:barChart>
        <c:barDir val="col"/>
        <c:grouping val="stacked"/>
        <c:varyColors val="0"/>
        <c:ser>
          <c:idx val="0"/>
          <c:order val="0"/>
          <c:tx>
            <c:strRef>
              <c:f>'2.9'!$B$3</c:f>
              <c:strCache>
                <c:ptCount val="1"/>
                <c:pt idx="0">
                  <c:v> Used Import Trucks</c:v>
                </c:pt>
              </c:strCache>
            </c:strRef>
          </c:tx>
          <c:spPr>
            <a:solidFill>
              <a:srgbClr val="434646"/>
            </a:solidFill>
            <a:ln w="25400">
              <a:noFill/>
            </a:ln>
          </c:spPr>
          <c:invertIfNegative val="0"/>
          <c:cat>
            <c:strRef>
              <c:f>'2.9'!$A$4:$A$15</c:f>
              <c:strCache>
                <c:ptCount val="12"/>
                <c:pt idx="0">
                  <c:v>Truck &lt;  5000</c:v>
                </c:pt>
                <c:pt idx="1">
                  <c:v>Truck &lt;  7500</c:v>
                </c:pt>
                <c:pt idx="2">
                  <c:v>Truck &lt; 10000</c:v>
                </c:pt>
                <c:pt idx="3">
                  <c:v>Truck &lt; 12000</c:v>
                </c:pt>
                <c:pt idx="4">
                  <c:v>Truck &lt; 15000</c:v>
                </c:pt>
                <c:pt idx="5">
                  <c:v>Truck &lt; 20000</c:v>
                </c:pt>
                <c:pt idx="6">
                  <c:v>Truck &lt; 25000</c:v>
                </c:pt>
                <c:pt idx="7">
                  <c:v>Truck &lt; 30000</c:v>
                </c:pt>
                <c:pt idx="8">
                  <c:v>Truck &gt; 30000</c:v>
                </c:pt>
                <c:pt idx="9">
                  <c:v>Bus &lt;  7000</c:v>
                </c:pt>
                <c:pt idx="10">
                  <c:v>Bus &lt; 12000</c:v>
                </c:pt>
                <c:pt idx="11">
                  <c:v>Bus &gt; 12000</c:v>
                </c:pt>
              </c:strCache>
            </c:strRef>
          </c:cat>
          <c:val>
            <c:numRef>
              <c:f>'2.9'!$B$4:$B$15</c:f>
              <c:numCache>
                <c:formatCode>General</c:formatCode>
                <c:ptCount val="12"/>
                <c:pt idx="0">
                  <c:v>12831</c:v>
                </c:pt>
                <c:pt idx="1">
                  <c:v>19120</c:v>
                </c:pt>
                <c:pt idx="2">
                  <c:v>10414</c:v>
                </c:pt>
                <c:pt idx="3">
                  <c:v>1963</c:v>
                </c:pt>
                <c:pt idx="4">
                  <c:v>1451</c:v>
                </c:pt>
                <c:pt idx="5">
                  <c:v>1371</c:v>
                </c:pt>
                <c:pt idx="6">
                  <c:v>2190</c:v>
                </c:pt>
                <c:pt idx="7">
                  <c:v>880</c:v>
                </c:pt>
                <c:pt idx="8">
                  <c:v>218</c:v>
                </c:pt>
              </c:numCache>
            </c:numRef>
          </c:val>
          <c:extLst>
            <c:ext xmlns:c16="http://schemas.microsoft.com/office/drawing/2014/chart" uri="{C3380CC4-5D6E-409C-BE32-E72D297353CC}">
              <c16:uniqueId val="{00000000-B721-40A4-BC9B-74F9339AEC3A}"/>
            </c:ext>
          </c:extLst>
        </c:ser>
        <c:ser>
          <c:idx val="1"/>
          <c:order val="1"/>
          <c:tx>
            <c:strRef>
              <c:f>'2.9'!$C$3</c:f>
              <c:strCache>
                <c:ptCount val="1"/>
                <c:pt idx="0">
                  <c:v> NZ New Trucks</c:v>
                </c:pt>
              </c:strCache>
            </c:strRef>
          </c:tx>
          <c:spPr>
            <a:solidFill>
              <a:srgbClr val="66B134"/>
            </a:solidFill>
            <a:ln w="25400">
              <a:noFill/>
            </a:ln>
          </c:spPr>
          <c:invertIfNegative val="0"/>
          <c:cat>
            <c:strRef>
              <c:f>'2.9'!$A$4:$A$15</c:f>
              <c:strCache>
                <c:ptCount val="12"/>
                <c:pt idx="0">
                  <c:v>Truck &lt;  5000</c:v>
                </c:pt>
                <c:pt idx="1">
                  <c:v>Truck &lt;  7500</c:v>
                </c:pt>
                <c:pt idx="2">
                  <c:v>Truck &lt; 10000</c:v>
                </c:pt>
                <c:pt idx="3">
                  <c:v>Truck &lt; 12000</c:v>
                </c:pt>
                <c:pt idx="4">
                  <c:v>Truck &lt; 15000</c:v>
                </c:pt>
                <c:pt idx="5">
                  <c:v>Truck &lt; 20000</c:v>
                </c:pt>
                <c:pt idx="6">
                  <c:v>Truck &lt; 25000</c:v>
                </c:pt>
                <c:pt idx="7">
                  <c:v>Truck &lt; 30000</c:v>
                </c:pt>
                <c:pt idx="8">
                  <c:v>Truck &gt; 30000</c:v>
                </c:pt>
                <c:pt idx="9">
                  <c:v>Bus &lt;  7000</c:v>
                </c:pt>
                <c:pt idx="10">
                  <c:v>Bus &lt; 12000</c:v>
                </c:pt>
                <c:pt idx="11">
                  <c:v>Bus &gt; 12000</c:v>
                </c:pt>
              </c:strCache>
            </c:strRef>
          </c:cat>
          <c:val>
            <c:numRef>
              <c:f>'2.9'!$C$4:$C$15</c:f>
              <c:numCache>
                <c:formatCode>General</c:formatCode>
                <c:ptCount val="12"/>
                <c:pt idx="0">
                  <c:v>12195</c:v>
                </c:pt>
                <c:pt idx="1">
                  <c:v>14333</c:v>
                </c:pt>
                <c:pt idx="2">
                  <c:v>7883</c:v>
                </c:pt>
                <c:pt idx="3">
                  <c:v>6343</c:v>
                </c:pt>
                <c:pt idx="4">
                  <c:v>6223</c:v>
                </c:pt>
                <c:pt idx="5">
                  <c:v>6984</c:v>
                </c:pt>
                <c:pt idx="6">
                  <c:v>14337</c:v>
                </c:pt>
                <c:pt idx="7">
                  <c:v>13437</c:v>
                </c:pt>
                <c:pt idx="8">
                  <c:v>11975</c:v>
                </c:pt>
              </c:numCache>
            </c:numRef>
          </c:val>
          <c:extLst>
            <c:ext xmlns:c16="http://schemas.microsoft.com/office/drawing/2014/chart" uri="{C3380CC4-5D6E-409C-BE32-E72D297353CC}">
              <c16:uniqueId val="{00000001-B721-40A4-BC9B-74F9339AEC3A}"/>
            </c:ext>
          </c:extLst>
        </c:ser>
        <c:ser>
          <c:idx val="2"/>
          <c:order val="2"/>
          <c:tx>
            <c:strRef>
              <c:f>'2.9'!$D$3</c:f>
              <c:strCache>
                <c:ptCount val="1"/>
                <c:pt idx="0">
                  <c:v> Used Import Buses</c:v>
                </c:pt>
              </c:strCache>
            </c:strRef>
          </c:tx>
          <c:spPr>
            <a:solidFill>
              <a:srgbClr val="F3C47D"/>
            </a:solidFill>
            <a:ln w="25400">
              <a:noFill/>
            </a:ln>
          </c:spPr>
          <c:invertIfNegative val="0"/>
          <c:val>
            <c:numRef>
              <c:f>'2.9'!$D$4:$D$15</c:f>
              <c:numCache>
                <c:formatCode>General</c:formatCode>
                <c:ptCount val="12"/>
                <c:pt idx="9">
                  <c:v>1316</c:v>
                </c:pt>
                <c:pt idx="10">
                  <c:v>894</c:v>
                </c:pt>
                <c:pt idx="11">
                  <c:v>1393</c:v>
                </c:pt>
              </c:numCache>
            </c:numRef>
          </c:val>
          <c:extLst>
            <c:ext xmlns:c16="http://schemas.microsoft.com/office/drawing/2014/chart" uri="{C3380CC4-5D6E-409C-BE32-E72D297353CC}">
              <c16:uniqueId val="{00000002-B721-40A4-BC9B-74F9339AEC3A}"/>
            </c:ext>
          </c:extLst>
        </c:ser>
        <c:ser>
          <c:idx val="3"/>
          <c:order val="3"/>
          <c:tx>
            <c:strRef>
              <c:f>'2.9'!$E$3</c:f>
              <c:strCache>
                <c:ptCount val="1"/>
                <c:pt idx="0">
                  <c:v> NZ New Buses</c:v>
                </c:pt>
              </c:strCache>
            </c:strRef>
          </c:tx>
          <c:spPr>
            <a:solidFill>
              <a:srgbClr val="E17B23"/>
            </a:solidFill>
            <a:ln w="25400">
              <a:noFill/>
            </a:ln>
          </c:spPr>
          <c:invertIfNegative val="0"/>
          <c:val>
            <c:numRef>
              <c:f>'2.9'!$E$4:$E$15</c:f>
              <c:numCache>
                <c:formatCode>General</c:formatCode>
                <c:ptCount val="12"/>
                <c:pt idx="9">
                  <c:v>1302</c:v>
                </c:pt>
                <c:pt idx="10">
                  <c:v>1491</c:v>
                </c:pt>
                <c:pt idx="11">
                  <c:v>4315</c:v>
                </c:pt>
              </c:numCache>
            </c:numRef>
          </c:val>
          <c:extLst>
            <c:ext xmlns:c16="http://schemas.microsoft.com/office/drawing/2014/chart" uri="{C3380CC4-5D6E-409C-BE32-E72D297353CC}">
              <c16:uniqueId val="{00000003-B721-40A4-BC9B-74F9339AEC3A}"/>
            </c:ext>
          </c:extLst>
        </c:ser>
        <c:dLbls>
          <c:showLegendKey val="0"/>
          <c:showVal val="0"/>
          <c:showCatName val="0"/>
          <c:showSerName val="0"/>
          <c:showPercent val="0"/>
          <c:showBubbleSize val="0"/>
        </c:dLbls>
        <c:gapWidth val="150"/>
        <c:overlap val="100"/>
        <c:axId val="158246784"/>
        <c:axId val="158253056"/>
      </c:barChart>
      <c:catAx>
        <c:axId val="1582467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NZ" sz="700"/>
                  <a:t>Gross Vehicle Mass (kg)</a:t>
                </a:r>
              </a:p>
            </c:rich>
          </c:tx>
          <c:layout>
            <c:manualLayout>
              <c:xMode val="edge"/>
              <c:yMode val="edge"/>
              <c:x val="0.34225666666666682"/>
              <c:y val="0.92899305555556388"/>
            </c:manualLayout>
          </c:layout>
          <c:overlay val="0"/>
          <c:spPr>
            <a:noFill/>
            <a:ln w="25400">
              <a:noFill/>
            </a:ln>
          </c:spPr>
        </c:title>
        <c:numFmt formatCode="General" sourceLinked="1"/>
        <c:majorTickMark val="out"/>
        <c:minorTickMark val="none"/>
        <c:tickLblPos val="nextTo"/>
        <c:spPr>
          <a:ln w="9525">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58253056"/>
        <c:crosses val="autoZero"/>
        <c:auto val="1"/>
        <c:lblAlgn val="ctr"/>
        <c:lblOffset val="0"/>
        <c:tickLblSkip val="1"/>
        <c:tickMarkSkip val="1"/>
        <c:noMultiLvlLbl val="0"/>
      </c:catAx>
      <c:valAx>
        <c:axId val="158253056"/>
        <c:scaling>
          <c:orientation val="minMax"/>
          <c:max val="35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3.0658333333333392E-3"/>
              <c:y val="0.335821759259271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246784"/>
        <c:crosses val="autoZero"/>
        <c:crossBetween val="between"/>
        <c:majorUnit val="5000"/>
        <c:minorUnit val="5000"/>
      </c:valAx>
      <c:spPr>
        <a:solidFill>
          <a:srgbClr val="FFFFFF"/>
        </a:solidFill>
        <a:ln w="25400">
          <a:noFill/>
        </a:ln>
      </c:spPr>
    </c:plotArea>
    <c:legend>
      <c:legendPos val="r"/>
      <c:layout>
        <c:manualLayout>
          <c:xMode val="edge"/>
          <c:yMode val="edge"/>
          <c:x val="0.67666661705095243"/>
          <c:y val="0.13647646316937986"/>
          <c:w val="0.26499997519213692"/>
          <c:h val="0.1836227289770596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2.10a : Light fleet age structure</a:t>
            </a:r>
          </a:p>
        </c:rich>
      </c:tx>
      <c:layout>
        <c:manualLayout>
          <c:xMode val="edge"/>
          <c:yMode val="edge"/>
          <c:x val="0.21844692853847542"/>
          <c:y val="3.2418788560520842E-2"/>
        </c:manualLayout>
      </c:layout>
      <c:overlay val="0"/>
      <c:spPr>
        <a:noFill/>
        <a:ln w="25400">
          <a:noFill/>
        </a:ln>
      </c:spPr>
    </c:title>
    <c:autoTitleDeleted val="0"/>
    <c:plotArea>
      <c:layout>
        <c:manualLayout>
          <c:layoutTarget val="inner"/>
          <c:xMode val="edge"/>
          <c:yMode val="edge"/>
          <c:x val="0.19077833333333341"/>
          <c:y val="0.10615740740740741"/>
          <c:w val="0.63723444444444965"/>
          <c:h val="0.73353194444444469"/>
        </c:manualLayout>
      </c:layout>
      <c:barChart>
        <c:barDir val="col"/>
        <c:grouping val="stacked"/>
        <c:varyColors val="0"/>
        <c:ser>
          <c:idx val="1"/>
          <c:order val="0"/>
          <c:tx>
            <c:strRef>
              <c:f>'2.10'!$A$3</c:f>
              <c:strCache>
                <c:ptCount val="1"/>
                <c:pt idx="0">
                  <c:v>0-4 years</c:v>
                </c:pt>
              </c:strCache>
            </c:strRef>
          </c:tx>
          <c:spPr>
            <a:solidFill>
              <a:srgbClr val="BDC1C1"/>
            </a:solidFill>
            <a:ln w="25400">
              <a:noFill/>
            </a:ln>
          </c:spPr>
          <c:invertIfNegative val="0"/>
          <c:cat>
            <c:numRef>
              <c:f>'2.10'!$B$2:$S$2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'2.10'!$B$3:$S$3</c:f>
              <c:numCache>
                <c:formatCode>General</c:formatCode>
                <c:ptCount val="18"/>
                <c:pt idx="0">
                  <c:v>375693</c:v>
                </c:pt>
                <c:pt idx="1">
                  <c:v>361282</c:v>
                </c:pt>
                <c:pt idx="2">
                  <c:v>371548</c:v>
                </c:pt>
                <c:pt idx="3">
                  <c:v>397166</c:v>
                </c:pt>
                <c:pt idx="4">
                  <c:v>422520</c:v>
                </c:pt>
                <c:pt idx="5">
                  <c:v>451883</c:v>
                </c:pt>
                <c:pt idx="6">
                  <c:v>475899</c:v>
                </c:pt>
                <c:pt idx="7">
                  <c:v>498473</c:v>
                </c:pt>
                <c:pt idx="8">
                  <c:v>503737</c:v>
                </c:pt>
                <c:pt idx="9">
                  <c:v>471613</c:v>
                </c:pt>
                <c:pt idx="10">
                  <c:v>448847</c:v>
                </c:pt>
                <c:pt idx="11">
                  <c:v>425978</c:v>
                </c:pt>
                <c:pt idx="12">
                  <c:v>423474</c:v>
                </c:pt>
                <c:pt idx="13">
                  <c:v>443033</c:v>
                </c:pt>
                <c:pt idx="14">
                  <c:v>502835</c:v>
                </c:pt>
                <c:pt idx="15">
                  <c:v>559054</c:v>
                </c:pt>
                <c:pt idx="16">
                  <c:v>620652</c:v>
                </c:pt>
                <c:pt idx="17">
                  <c:v>675626</c:v>
                </c:pt>
              </c:numCache>
            </c:numRef>
          </c:val>
          <c:extLst>
            <c:ext xmlns:c16="http://schemas.microsoft.com/office/drawing/2014/chart" uri="{C3380CC4-5D6E-409C-BE32-E72D297353CC}">
              <c16:uniqueId val="{00000000-0EF4-45F6-9E3F-AAEF2CA79F3E}"/>
            </c:ext>
          </c:extLst>
        </c:ser>
        <c:ser>
          <c:idx val="2"/>
          <c:order val="1"/>
          <c:tx>
            <c:strRef>
              <c:f>'2.10'!$A$4</c:f>
              <c:strCache>
                <c:ptCount val="1"/>
                <c:pt idx="0">
                  <c:v>5-9 years</c:v>
                </c:pt>
              </c:strCache>
            </c:strRef>
          </c:tx>
          <c:spPr>
            <a:solidFill>
              <a:srgbClr val="D3E7B2"/>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'2.10'!$B$4:$S$4</c:f>
              <c:numCache>
                <c:formatCode>General</c:formatCode>
                <c:ptCount val="18"/>
                <c:pt idx="0">
                  <c:v>720540</c:v>
                </c:pt>
                <c:pt idx="1">
                  <c:v>737699</c:v>
                </c:pt>
                <c:pt idx="2">
                  <c:v>730191</c:v>
                </c:pt>
                <c:pt idx="3">
                  <c:v>760068</c:v>
                </c:pt>
                <c:pt idx="4">
                  <c:v>761911</c:v>
                </c:pt>
                <c:pt idx="5">
                  <c:v>756403</c:v>
                </c:pt>
                <c:pt idx="6">
                  <c:v>661025</c:v>
                </c:pt>
                <c:pt idx="7">
                  <c:v>609590</c:v>
                </c:pt>
                <c:pt idx="8">
                  <c:v>592812</c:v>
                </c:pt>
                <c:pt idx="9">
                  <c:v>594262</c:v>
                </c:pt>
                <c:pt idx="10">
                  <c:v>630815</c:v>
                </c:pt>
                <c:pt idx="11">
                  <c:v>649255</c:v>
                </c:pt>
                <c:pt idx="12">
                  <c:v>663836</c:v>
                </c:pt>
                <c:pt idx="13">
                  <c:v>704434</c:v>
                </c:pt>
                <c:pt idx="14">
                  <c:v>698853</c:v>
                </c:pt>
                <c:pt idx="15">
                  <c:v>665952</c:v>
                </c:pt>
                <c:pt idx="16">
                  <c:v>629549</c:v>
                </c:pt>
                <c:pt idx="17">
                  <c:v>604120</c:v>
                </c:pt>
              </c:numCache>
            </c:numRef>
          </c:val>
          <c:extLst>
            <c:ext xmlns:c16="http://schemas.microsoft.com/office/drawing/2014/chart" uri="{C3380CC4-5D6E-409C-BE32-E72D297353CC}">
              <c16:uniqueId val="{00000001-0EF4-45F6-9E3F-AAEF2CA79F3E}"/>
            </c:ext>
          </c:extLst>
        </c:ser>
        <c:ser>
          <c:idx val="3"/>
          <c:order val="2"/>
          <c:tx>
            <c:strRef>
              <c:f>'2.10'!$A$5</c:f>
              <c:strCache>
                <c:ptCount val="1"/>
                <c:pt idx="0">
                  <c:v>10-14 years</c:v>
                </c:pt>
              </c:strCache>
            </c:strRef>
          </c:tx>
          <c:spPr>
            <a:solidFill>
              <a:srgbClr val="B3D14C"/>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'2.10'!$B$5:$S$5</c:f>
              <c:numCache>
                <c:formatCode>General</c:formatCode>
                <c:ptCount val="18"/>
                <c:pt idx="0">
                  <c:v>785369</c:v>
                </c:pt>
                <c:pt idx="1">
                  <c:v>829995</c:v>
                </c:pt>
                <c:pt idx="2">
                  <c:v>887867</c:v>
                </c:pt>
                <c:pt idx="3">
                  <c:v>907754</c:v>
                </c:pt>
                <c:pt idx="4">
                  <c:v>926787</c:v>
                </c:pt>
                <c:pt idx="5">
                  <c:v>938797</c:v>
                </c:pt>
                <c:pt idx="6">
                  <c:v>1023200</c:v>
                </c:pt>
                <c:pt idx="7">
                  <c:v>1052696</c:v>
                </c:pt>
                <c:pt idx="8">
                  <c:v>1050505</c:v>
                </c:pt>
                <c:pt idx="9">
                  <c:v>995756</c:v>
                </c:pt>
                <c:pt idx="10">
                  <c:v>926412</c:v>
                </c:pt>
                <c:pt idx="11">
                  <c:v>809538</c:v>
                </c:pt>
                <c:pt idx="12">
                  <c:v>752865</c:v>
                </c:pt>
                <c:pt idx="13">
                  <c:v>724418</c:v>
                </c:pt>
                <c:pt idx="14">
                  <c:v>765790</c:v>
                </c:pt>
                <c:pt idx="15">
                  <c:v>854531</c:v>
                </c:pt>
                <c:pt idx="16">
                  <c:v>962813</c:v>
                </c:pt>
                <c:pt idx="17">
                  <c:v>1076605</c:v>
                </c:pt>
              </c:numCache>
            </c:numRef>
          </c:val>
          <c:extLst>
            <c:ext xmlns:c16="http://schemas.microsoft.com/office/drawing/2014/chart" uri="{C3380CC4-5D6E-409C-BE32-E72D297353CC}">
              <c16:uniqueId val="{00000002-0EF4-45F6-9E3F-AAEF2CA79F3E}"/>
            </c:ext>
          </c:extLst>
        </c:ser>
        <c:ser>
          <c:idx val="4"/>
          <c:order val="3"/>
          <c:tx>
            <c:strRef>
              <c:f>'2.10'!$A$6</c:f>
              <c:strCache>
                <c:ptCount val="1"/>
                <c:pt idx="0">
                  <c:v>15-19 years</c:v>
                </c:pt>
              </c:strCache>
            </c:strRef>
          </c:tx>
          <c:spPr>
            <a:solidFill>
              <a:srgbClr val="66B134"/>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'2.10'!$B$6:$S$6</c:f>
              <c:numCache>
                <c:formatCode>General</c:formatCode>
                <c:ptCount val="18"/>
                <c:pt idx="0">
                  <c:v>393888</c:v>
                </c:pt>
                <c:pt idx="1">
                  <c:v>404928</c:v>
                </c:pt>
                <c:pt idx="2">
                  <c:v>419313</c:v>
                </c:pt>
                <c:pt idx="3">
                  <c:v>446610</c:v>
                </c:pt>
                <c:pt idx="4">
                  <c:v>488861</c:v>
                </c:pt>
                <c:pt idx="5">
                  <c:v>536096</c:v>
                </c:pt>
                <c:pt idx="6">
                  <c:v>572318</c:v>
                </c:pt>
                <c:pt idx="7">
                  <c:v>616217</c:v>
                </c:pt>
                <c:pt idx="8">
                  <c:v>627772</c:v>
                </c:pt>
                <c:pt idx="9">
                  <c:v>661087</c:v>
                </c:pt>
                <c:pt idx="10">
                  <c:v>687231</c:v>
                </c:pt>
                <c:pt idx="11">
                  <c:v>768184</c:v>
                </c:pt>
                <c:pt idx="12">
                  <c:v>808724</c:v>
                </c:pt>
                <c:pt idx="13">
                  <c:v>813638</c:v>
                </c:pt>
                <c:pt idx="14">
                  <c:v>773983</c:v>
                </c:pt>
                <c:pt idx="15">
                  <c:v>729038</c:v>
                </c:pt>
                <c:pt idx="16">
                  <c:v>647361</c:v>
                </c:pt>
                <c:pt idx="17">
                  <c:v>602361</c:v>
                </c:pt>
              </c:numCache>
            </c:numRef>
          </c:val>
          <c:extLst>
            <c:ext xmlns:c16="http://schemas.microsoft.com/office/drawing/2014/chart" uri="{C3380CC4-5D6E-409C-BE32-E72D297353CC}">
              <c16:uniqueId val="{00000003-0EF4-45F6-9E3F-AAEF2CA79F3E}"/>
            </c:ext>
          </c:extLst>
        </c:ser>
        <c:ser>
          <c:idx val="5"/>
          <c:order val="4"/>
          <c:tx>
            <c:strRef>
              <c:f>'2.10'!$A$7</c:f>
              <c:strCache>
                <c:ptCount val="1"/>
                <c:pt idx="0">
                  <c:v>20+ years</c:v>
                </c:pt>
              </c:strCache>
            </c:strRef>
          </c:tx>
          <c:spPr>
            <a:solidFill>
              <a:srgbClr val="434646"/>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'2.10'!$B$7:$S$7</c:f>
              <c:numCache>
                <c:formatCode>General</c:formatCode>
                <c:ptCount val="18"/>
                <c:pt idx="0">
                  <c:v>218718</c:v>
                </c:pt>
                <c:pt idx="1">
                  <c:v>228905</c:v>
                </c:pt>
                <c:pt idx="2">
                  <c:v>238238</c:v>
                </c:pt>
                <c:pt idx="3">
                  <c:v>247003</c:v>
                </c:pt>
                <c:pt idx="4">
                  <c:v>266058</c:v>
                </c:pt>
                <c:pt idx="5">
                  <c:v>283085</c:v>
                </c:pt>
                <c:pt idx="6">
                  <c:v>296448</c:v>
                </c:pt>
                <c:pt idx="7">
                  <c:v>310924</c:v>
                </c:pt>
                <c:pt idx="8">
                  <c:v>333068</c:v>
                </c:pt>
                <c:pt idx="9">
                  <c:v>376475</c:v>
                </c:pt>
                <c:pt idx="10">
                  <c:v>428456</c:v>
                </c:pt>
                <c:pt idx="11">
                  <c:v>463959</c:v>
                </c:pt>
                <c:pt idx="12">
                  <c:v>516210</c:v>
                </c:pt>
                <c:pt idx="13">
                  <c:v>557285</c:v>
                </c:pt>
                <c:pt idx="14">
                  <c:v>617012</c:v>
                </c:pt>
                <c:pt idx="15">
                  <c:v>673870</c:v>
                </c:pt>
                <c:pt idx="16">
                  <c:v>776401</c:v>
                </c:pt>
                <c:pt idx="17">
                  <c:v>840095</c:v>
                </c:pt>
              </c:numCache>
            </c:numRef>
          </c:val>
          <c:extLst>
            <c:ext xmlns:c16="http://schemas.microsoft.com/office/drawing/2014/chart" uri="{C3380CC4-5D6E-409C-BE32-E72D297353CC}">
              <c16:uniqueId val="{00000004-0EF4-45F6-9E3F-AAEF2CA79F3E}"/>
            </c:ext>
          </c:extLst>
        </c:ser>
        <c:dLbls>
          <c:showLegendKey val="0"/>
          <c:showVal val="0"/>
          <c:showCatName val="0"/>
          <c:showSerName val="0"/>
          <c:showPercent val="0"/>
          <c:showBubbleSize val="0"/>
        </c:dLbls>
        <c:gapWidth val="150"/>
        <c:overlap val="100"/>
        <c:axId val="158272896"/>
        <c:axId val="158291456"/>
      </c:barChart>
      <c:catAx>
        <c:axId val="15827289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year</a:t>
                </a:r>
              </a:p>
            </c:rich>
          </c:tx>
          <c:layout>
            <c:manualLayout>
              <c:xMode val="edge"/>
              <c:yMode val="edge"/>
              <c:x val="0.43851194444444952"/>
              <c:y val="0.92287592592592549"/>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291456"/>
        <c:crosses val="autoZero"/>
        <c:auto val="1"/>
        <c:lblAlgn val="ctr"/>
        <c:lblOffset val="100"/>
        <c:tickLblSkip val="2"/>
        <c:tickMarkSkip val="1"/>
        <c:noMultiLvlLbl val="0"/>
      </c:catAx>
      <c:valAx>
        <c:axId val="158291456"/>
        <c:scaling>
          <c:orientation val="minMax"/>
          <c:max val="400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0160833333333525E-2"/>
              <c:y val="0.3947245370370440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272896"/>
        <c:crosses val="autoZero"/>
        <c:crossBetween val="between"/>
        <c:majorUnit val="500000"/>
      </c:valAx>
      <c:spPr>
        <a:solidFill>
          <a:srgbClr val="FFFFFF"/>
        </a:solidFill>
        <a:ln w="25400">
          <a:noFill/>
        </a:ln>
      </c:spPr>
    </c:plotArea>
    <c:legend>
      <c:legendPos val="r"/>
      <c:layout>
        <c:manualLayout>
          <c:xMode val="edge"/>
          <c:yMode val="edge"/>
          <c:x val="0.83414833333334348"/>
          <c:y val="0.36075833333333335"/>
          <c:w val="0.16232388888888888"/>
          <c:h val="0.4039837962962963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1100"/>
              <a:t>Light fleet  average age by new/used and</a:t>
            </a:r>
            <a:r>
              <a:rPr lang="en-NZ" sz="1100" baseline="0"/>
              <a:t> fuel type</a:t>
            </a:r>
            <a:endParaRPr lang="en-NZ" sz="1100"/>
          </a:p>
        </c:rich>
      </c:tx>
      <c:overlay val="0"/>
    </c:title>
    <c:autoTitleDeleted val="0"/>
    <c:plotArea>
      <c:layout>
        <c:manualLayout>
          <c:layoutTarget val="inner"/>
          <c:xMode val="edge"/>
          <c:yMode val="edge"/>
          <c:x val="7.4766185476815433E-2"/>
          <c:y val="0.10894685039370078"/>
          <c:w val="0.88040048118985126"/>
          <c:h val="0.63917215786093207"/>
        </c:manualLayout>
      </c:layout>
      <c:lineChart>
        <c:grouping val="standard"/>
        <c:varyColors val="0"/>
        <c:ser>
          <c:idx val="0"/>
          <c:order val="0"/>
          <c:tx>
            <c:strRef>
              <c:f>'1.1extra'!$M$2</c:f>
              <c:strCache>
                <c:ptCount val="1"/>
                <c:pt idx="0">
                  <c:v> Light new petrol</c:v>
                </c:pt>
              </c:strCache>
            </c:strRef>
          </c:tx>
          <c:marker>
            <c:symbol val="none"/>
          </c:marker>
          <c:cat>
            <c:numRef>
              <c:f>'1.1extra'!$A$3:$A$20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'1.1extra'!$M$3:$M$20</c:f>
              <c:numCache>
                <c:formatCode>General</c:formatCode>
                <c:ptCount val="18"/>
                <c:pt idx="0">
                  <c:v>12.7</c:v>
                </c:pt>
                <c:pt idx="1">
                  <c:v>12.8</c:v>
                </c:pt>
                <c:pt idx="2">
                  <c:v>12.9</c:v>
                </c:pt>
                <c:pt idx="3">
                  <c:v>12.8</c:v>
                </c:pt>
                <c:pt idx="4">
                  <c:v>12.8</c:v>
                </c:pt>
                <c:pt idx="5">
                  <c:v>12.7</c:v>
                </c:pt>
                <c:pt idx="6">
                  <c:v>12.7</c:v>
                </c:pt>
                <c:pt idx="7">
                  <c:v>12.7</c:v>
                </c:pt>
                <c:pt idx="8">
                  <c:v>12.8</c:v>
                </c:pt>
                <c:pt idx="9">
                  <c:v>13.1</c:v>
                </c:pt>
                <c:pt idx="10">
                  <c:v>13.4</c:v>
                </c:pt>
                <c:pt idx="11">
                  <c:v>13.6</c:v>
                </c:pt>
                <c:pt idx="12">
                  <c:v>13.7</c:v>
                </c:pt>
                <c:pt idx="13">
                  <c:v>13.8</c:v>
                </c:pt>
                <c:pt idx="14">
                  <c:v>13.9</c:v>
                </c:pt>
                <c:pt idx="15">
                  <c:v>13.9</c:v>
                </c:pt>
                <c:pt idx="16">
                  <c:v>13.9</c:v>
                </c:pt>
                <c:pt idx="17">
                  <c:v>13.9</c:v>
                </c:pt>
              </c:numCache>
            </c:numRef>
          </c:val>
          <c:smooth val="0"/>
          <c:extLst>
            <c:ext xmlns:c16="http://schemas.microsoft.com/office/drawing/2014/chart" uri="{C3380CC4-5D6E-409C-BE32-E72D297353CC}">
              <c16:uniqueId val="{00000000-5AB1-4183-9943-63E9DBC82FB2}"/>
            </c:ext>
          </c:extLst>
        </c:ser>
        <c:ser>
          <c:idx val="1"/>
          <c:order val="1"/>
          <c:tx>
            <c:strRef>
              <c:f>'1.1extra'!$N$2</c:f>
              <c:strCache>
                <c:ptCount val="1"/>
                <c:pt idx="0">
                  <c:v> light used petrol</c:v>
                </c:pt>
              </c:strCache>
            </c:strRef>
          </c:tx>
          <c:marker>
            <c:symbol val="none"/>
          </c:marker>
          <c:cat>
            <c:numRef>
              <c:f>'1.1extra'!$A$3:$A$20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'1.1extra'!$N$3:$N$20</c:f>
              <c:numCache>
                <c:formatCode>General</c:formatCode>
                <c:ptCount val="18"/>
                <c:pt idx="0">
                  <c:v>11.1</c:v>
                </c:pt>
                <c:pt idx="1">
                  <c:v>11.4</c:v>
                </c:pt>
                <c:pt idx="2">
                  <c:v>11.6</c:v>
                </c:pt>
                <c:pt idx="3">
                  <c:v>11.7</c:v>
                </c:pt>
                <c:pt idx="4">
                  <c:v>12</c:v>
                </c:pt>
                <c:pt idx="5">
                  <c:v>12.3</c:v>
                </c:pt>
                <c:pt idx="6">
                  <c:v>12.6</c:v>
                </c:pt>
                <c:pt idx="7">
                  <c:v>13</c:v>
                </c:pt>
                <c:pt idx="8">
                  <c:v>13.4</c:v>
                </c:pt>
                <c:pt idx="9">
                  <c:v>13.9</c:v>
                </c:pt>
                <c:pt idx="10">
                  <c:v>14.3</c:v>
                </c:pt>
                <c:pt idx="11">
                  <c:v>14.7</c:v>
                </c:pt>
                <c:pt idx="12">
                  <c:v>15.1</c:v>
                </c:pt>
                <c:pt idx="13">
                  <c:v>15.4</c:v>
                </c:pt>
                <c:pt idx="14">
                  <c:v>15.5</c:v>
                </c:pt>
                <c:pt idx="15">
                  <c:v>15.5</c:v>
                </c:pt>
                <c:pt idx="16">
                  <c:v>15.7</c:v>
                </c:pt>
                <c:pt idx="17">
                  <c:v>15.8</c:v>
                </c:pt>
              </c:numCache>
            </c:numRef>
          </c:val>
          <c:smooth val="0"/>
          <c:extLst>
            <c:ext xmlns:c16="http://schemas.microsoft.com/office/drawing/2014/chart" uri="{C3380CC4-5D6E-409C-BE32-E72D297353CC}">
              <c16:uniqueId val="{00000001-5AB1-4183-9943-63E9DBC82FB2}"/>
            </c:ext>
          </c:extLst>
        </c:ser>
        <c:ser>
          <c:idx val="2"/>
          <c:order val="2"/>
          <c:tx>
            <c:strRef>
              <c:f>'1.1extra'!$O$2</c:f>
              <c:strCache>
                <c:ptCount val="1"/>
                <c:pt idx="0">
                  <c:v> Light new diesel</c:v>
                </c:pt>
              </c:strCache>
            </c:strRef>
          </c:tx>
          <c:marker>
            <c:symbol val="none"/>
          </c:marker>
          <c:cat>
            <c:numRef>
              <c:f>'1.1extra'!$A$3:$A$20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'1.1extra'!$O$3:$O$20</c:f>
              <c:numCache>
                <c:formatCode>General</c:formatCode>
                <c:ptCount val="18"/>
                <c:pt idx="0">
                  <c:v>7.1</c:v>
                </c:pt>
                <c:pt idx="1">
                  <c:v>7.1</c:v>
                </c:pt>
                <c:pt idx="2">
                  <c:v>7.1</c:v>
                </c:pt>
                <c:pt idx="3">
                  <c:v>7.1</c:v>
                </c:pt>
                <c:pt idx="4">
                  <c:v>7.1</c:v>
                </c:pt>
                <c:pt idx="5">
                  <c:v>7.1</c:v>
                </c:pt>
                <c:pt idx="6">
                  <c:v>7.1</c:v>
                </c:pt>
                <c:pt idx="7">
                  <c:v>7.1</c:v>
                </c:pt>
                <c:pt idx="8">
                  <c:v>7.2</c:v>
                </c:pt>
                <c:pt idx="9">
                  <c:v>7.4</c:v>
                </c:pt>
                <c:pt idx="10">
                  <c:v>7.6</c:v>
                </c:pt>
                <c:pt idx="11">
                  <c:v>7.7</c:v>
                </c:pt>
                <c:pt idx="12">
                  <c:v>7.8</c:v>
                </c:pt>
                <c:pt idx="13">
                  <c:v>7.8</c:v>
                </c:pt>
                <c:pt idx="14">
                  <c:v>7.8</c:v>
                </c:pt>
                <c:pt idx="15">
                  <c:v>7.8</c:v>
                </c:pt>
                <c:pt idx="16">
                  <c:v>7.8</c:v>
                </c:pt>
                <c:pt idx="17">
                  <c:v>7.8</c:v>
                </c:pt>
              </c:numCache>
            </c:numRef>
          </c:val>
          <c:smooth val="0"/>
          <c:extLst>
            <c:ext xmlns:c16="http://schemas.microsoft.com/office/drawing/2014/chart" uri="{C3380CC4-5D6E-409C-BE32-E72D297353CC}">
              <c16:uniqueId val="{00000002-5AB1-4183-9943-63E9DBC82FB2}"/>
            </c:ext>
          </c:extLst>
        </c:ser>
        <c:ser>
          <c:idx val="3"/>
          <c:order val="3"/>
          <c:tx>
            <c:strRef>
              <c:f>'1.1extra'!$P$2</c:f>
              <c:strCache>
                <c:ptCount val="1"/>
                <c:pt idx="0">
                  <c:v> Light used diesel</c:v>
                </c:pt>
              </c:strCache>
            </c:strRef>
          </c:tx>
          <c:marker>
            <c:symbol val="none"/>
          </c:marker>
          <c:cat>
            <c:numRef>
              <c:f>'1.1extra'!$A$3:$A$20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'1.1extra'!$P$3:$P$20</c:f>
              <c:numCache>
                <c:formatCode>General</c:formatCode>
                <c:ptCount val="18"/>
                <c:pt idx="0">
                  <c:v>10.8</c:v>
                </c:pt>
                <c:pt idx="1">
                  <c:v>11.4</c:v>
                </c:pt>
                <c:pt idx="2">
                  <c:v>11.9</c:v>
                </c:pt>
                <c:pt idx="3">
                  <c:v>12.3</c:v>
                </c:pt>
                <c:pt idx="4">
                  <c:v>12.7</c:v>
                </c:pt>
                <c:pt idx="5">
                  <c:v>13.2</c:v>
                </c:pt>
                <c:pt idx="6">
                  <c:v>13.8</c:v>
                </c:pt>
                <c:pt idx="7">
                  <c:v>14.3</c:v>
                </c:pt>
                <c:pt idx="8">
                  <c:v>15</c:v>
                </c:pt>
                <c:pt idx="9">
                  <c:v>15.8</c:v>
                </c:pt>
                <c:pt idx="10">
                  <c:v>16.600000000000001</c:v>
                </c:pt>
                <c:pt idx="11">
                  <c:v>17.399999999999999</c:v>
                </c:pt>
                <c:pt idx="12">
                  <c:v>18.100000000000001</c:v>
                </c:pt>
                <c:pt idx="13">
                  <c:v>18.600000000000001</c:v>
                </c:pt>
                <c:pt idx="14">
                  <c:v>19.2</c:v>
                </c:pt>
                <c:pt idx="15">
                  <c:v>19.7</c:v>
                </c:pt>
                <c:pt idx="16">
                  <c:v>20.100000000000001</c:v>
                </c:pt>
                <c:pt idx="17">
                  <c:v>20.3</c:v>
                </c:pt>
              </c:numCache>
            </c:numRef>
          </c:val>
          <c:smooth val="0"/>
          <c:extLst>
            <c:ext xmlns:c16="http://schemas.microsoft.com/office/drawing/2014/chart" uri="{C3380CC4-5D6E-409C-BE32-E72D297353CC}">
              <c16:uniqueId val="{00000003-5AB1-4183-9943-63E9DBC82FB2}"/>
            </c:ext>
          </c:extLst>
        </c:ser>
        <c:dLbls>
          <c:showLegendKey val="0"/>
          <c:showVal val="0"/>
          <c:showCatName val="0"/>
          <c:showSerName val="0"/>
          <c:showPercent val="0"/>
          <c:showBubbleSize val="0"/>
        </c:dLbls>
        <c:smooth val="0"/>
        <c:axId val="137242496"/>
        <c:axId val="137244032"/>
      </c:lineChart>
      <c:catAx>
        <c:axId val="137242496"/>
        <c:scaling>
          <c:orientation val="minMax"/>
        </c:scaling>
        <c:delete val="0"/>
        <c:axPos val="b"/>
        <c:numFmt formatCode="General" sourceLinked="1"/>
        <c:majorTickMark val="out"/>
        <c:minorTickMark val="none"/>
        <c:tickLblPos val="nextTo"/>
        <c:crossAx val="137244032"/>
        <c:crosses val="autoZero"/>
        <c:auto val="1"/>
        <c:lblAlgn val="ctr"/>
        <c:lblOffset val="100"/>
        <c:tickLblSkip val="2"/>
        <c:noMultiLvlLbl val="0"/>
      </c:catAx>
      <c:valAx>
        <c:axId val="137244032"/>
        <c:scaling>
          <c:orientation val="minMax"/>
          <c:max val="22"/>
        </c:scaling>
        <c:delete val="0"/>
        <c:axPos val="l"/>
        <c:majorGridlines>
          <c:spPr>
            <a:ln>
              <a:solidFill>
                <a:schemeClr val="bg1">
                  <a:lumMod val="75000"/>
                </a:schemeClr>
              </a:solidFill>
              <a:prstDash val="dash"/>
            </a:ln>
          </c:spPr>
        </c:majorGridlines>
        <c:numFmt formatCode="General" sourceLinked="1"/>
        <c:majorTickMark val="out"/>
        <c:minorTickMark val="none"/>
        <c:tickLblPos val="nextTo"/>
        <c:crossAx val="137242496"/>
        <c:crosses val="autoZero"/>
        <c:crossBetween val="midCat"/>
        <c:majorUnit val="2"/>
      </c:valAx>
      <c:spPr>
        <a:solidFill>
          <a:srgbClr val="FFFFFF"/>
        </a:solidFill>
      </c:spPr>
    </c:plotArea>
    <c:legend>
      <c:legendPos val="b"/>
      <c:layout>
        <c:manualLayout>
          <c:xMode val="edge"/>
          <c:yMode val="edge"/>
          <c:x val="0.21474999169408099"/>
          <c:y val="0.84827461521992564"/>
          <c:w val="0.54550004034305832"/>
          <c:h val="0.12755620049004446"/>
        </c:manualLayout>
      </c:layout>
      <c:overlay val="0"/>
    </c:legend>
    <c:plotVisOnly val="1"/>
    <c:dispBlanksAs val="gap"/>
    <c:showDLblsOverMax val="0"/>
  </c:chart>
  <c:spPr>
    <a:solidFill>
      <a:srgbClr val="FFFFFF"/>
    </a:solidFill>
  </c:spPr>
  <c:printSettings>
    <c:headerFooter/>
    <c:pageMargins b="0.75000000000001243" l="0.70000000000000062" r="0.70000000000000062" t="0.75000000000001243"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2.10b : Light fleet age structure</a:t>
            </a:r>
          </a:p>
        </c:rich>
      </c:tx>
      <c:layout>
        <c:manualLayout>
          <c:xMode val="edge"/>
          <c:yMode val="edge"/>
          <c:x val="0.21844692853847542"/>
          <c:y val="3.2418788560520842E-2"/>
        </c:manualLayout>
      </c:layout>
      <c:overlay val="0"/>
      <c:spPr>
        <a:noFill/>
        <a:ln w="25400">
          <a:noFill/>
        </a:ln>
      </c:spPr>
    </c:title>
    <c:autoTitleDeleted val="0"/>
    <c:plotArea>
      <c:layout>
        <c:manualLayout>
          <c:layoutTarget val="inner"/>
          <c:xMode val="edge"/>
          <c:yMode val="edge"/>
          <c:x val="0.10106166666666666"/>
          <c:y val="0.12967581047380983"/>
          <c:w val="0.72695083333334776"/>
          <c:h val="0.7100134259259171"/>
        </c:manualLayout>
      </c:layout>
      <c:barChart>
        <c:barDir val="col"/>
        <c:grouping val="percentStacked"/>
        <c:varyColors val="0"/>
        <c:ser>
          <c:idx val="1"/>
          <c:order val="0"/>
          <c:tx>
            <c:strRef>
              <c:f>'2.10'!$A$3</c:f>
              <c:strCache>
                <c:ptCount val="1"/>
                <c:pt idx="0">
                  <c:v>0-4 years</c:v>
                </c:pt>
              </c:strCache>
            </c:strRef>
          </c:tx>
          <c:spPr>
            <a:solidFill>
              <a:srgbClr val="BDC1C1"/>
            </a:solidFill>
            <a:ln w="25400">
              <a:noFill/>
            </a:ln>
          </c:spPr>
          <c:invertIfNegative val="0"/>
          <c:cat>
            <c:numRef>
              <c:f>'2.10'!$B$2:$S$2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'2.10'!$B$3:$S$3</c:f>
              <c:numCache>
                <c:formatCode>General</c:formatCode>
                <c:ptCount val="18"/>
                <c:pt idx="0">
                  <c:v>375693</c:v>
                </c:pt>
                <c:pt idx="1">
                  <c:v>361282</c:v>
                </c:pt>
                <c:pt idx="2">
                  <c:v>371548</c:v>
                </c:pt>
                <c:pt idx="3">
                  <c:v>397166</c:v>
                </c:pt>
                <c:pt idx="4">
                  <c:v>422520</c:v>
                </c:pt>
                <c:pt idx="5">
                  <c:v>451883</c:v>
                </c:pt>
                <c:pt idx="6">
                  <c:v>475899</c:v>
                </c:pt>
                <c:pt idx="7">
                  <c:v>498473</c:v>
                </c:pt>
                <c:pt idx="8">
                  <c:v>503737</c:v>
                </c:pt>
                <c:pt idx="9">
                  <c:v>471613</c:v>
                </c:pt>
                <c:pt idx="10">
                  <c:v>448847</c:v>
                </c:pt>
                <c:pt idx="11">
                  <c:v>425978</c:v>
                </c:pt>
                <c:pt idx="12">
                  <c:v>423474</c:v>
                </c:pt>
                <c:pt idx="13">
                  <c:v>443033</c:v>
                </c:pt>
                <c:pt idx="14">
                  <c:v>502835</c:v>
                </c:pt>
                <c:pt idx="15">
                  <c:v>559054</c:v>
                </c:pt>
                <c:pt idx="16">
                  <c:v>620652</c:v>
                </c:pt>
                <c:pt idx="17">
                  <c:v>675626</c:v>
                </c:pt>
              </c:numCache>
            </c:numRef>
          </c:val>
          <c:extLst>
            <c:ext xmlns:c16="http://schemas.microsoft.com/office/drawing/2014/chart" uri="{C3380CC4-5D6E-409C-BE32-E72D297353CC}">
              <c16:uniqueId val="{00000000-5193-4491-B804-1F8037607A2C}"/>
            </c:ext>
          </c:extLst>
        </c:ser>
        <c:ser>
          <c:idx val="2"/>
          <c:order val="1"/>
          <c:tx>
            <c:strRef>
              <c:f>'2.10'!$A$4</c:f>
              <c:strCache>
                <c:ptCount val="1"/>
                <c:pt idx="0">
                  <c:v>5-9 years</c:v>
                </c:pt>
              </c:strCache>
            </c:strRef>
          </c:tx>
          <c:spPr>
            <a:solidFill>
              <a:srgbClr val="D3E7B2"/>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'2.10'!$B$4:$S$4</c:f>
              <c:numCache>
                <c:formatCode>General</c:formatCode>
                <c:ptCount val="18"/>
                <c:pt idx="0">
                  <c:v>720540</c:v>
                </c:pt>
                <c:pt idx="1">
                  <c:v>737699</c:v>
                </c:pt>
                <c:pt idx="2">
                  <c:v>730191</c:v>
                </c:pt>
                <c:pt idx="3">
                  <c:v>760068</c:v>
                </c:pt>
                <c:pt idx="4">
                  <c:v>761911</c:v>
                </c:pt>
                <c:pt idx="5">
                  <c:v>756403</c:v>
                </c:pt>
                <c:pt idx="6">
                  <c:v>661025</c:v>
                </c:pt>
                <c:pt idx="7">
                  <c:v>609590</c:v>
                </c:pt>
                <c:pt idx="8">
                  <c:v>592812</c:v>
                </c:pt>
                <c:pt idx="9">
                  <c:v>594262</c:v>
                </c:pt>
                <c:pt idx="10">
                  <c:v>630815</c:v>
                </c:pt>
                <c:pt idx="11">
                  <c:v>649255</c:v>
                </c:pt>
                <c:pt idx="12">
                  <c:v>663836</c:v>
                </c:pt>
                <c:pt idx="13">
                  <c:v>704434</c:v>
                </c:pt>
                <c:pt idx="14">
                  <c:v>698853</c:v>
                </c:pt>
                <c:pt idx="15">
                  <c:v>665952</c:v>
                </c:pt>
                <c:pt idx="16">
                  <c:v>629549</c:v>
                </c:pt>
                <c:pt idx="17">
                  <c:v>604120</c:v>
                </c:pt>
              </c:numCache>
            </c:numRef>
          </c:val>
          <c:extLst>
            <c:ext xmlns:c16="http://schemas.microsoft.com/office/drawing/2014/chart" uri="{C3380CC4-5D6E-409C-BE32-E72D297353CC}">
              <c16:uniqueId val="{00000001-5193-4491-B804-1F8037607A2C}"/>
            </c:ext>
          </c:extLst>
        </c:ser>
        <c:ser>
          <c:idx val="3"/>
          <c:order val="2"/>
          <c:tx>
            <c:strRef>
              <c:f>'2.10'!$A$5</c:f>
              <c:strCache>
                <c:ptCount val="1"/>
                <c:pt idx="0">
                  <c:v>10-14 years</c:v>
                </c:pt>
              </c:strCache>
            </c:strRef>
          </c:tx>
          <c:spPr>
            <a:solidFill>
              <a:srgbClr val="B3D14C"/>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'2.10'!$B$5:$S$5</c:f>
              <c:numCache>
                <c:formatCode>General</c:formatCode>
                <c:ptCount val="18"/>
                <c:pt idx="0">
                  <c:v>785369</c:v>
                </c:pt>
                <c:pt idx="1">
                  <c:v>829995</c:v>
                </c:pt>
                <c:pt idx="2">
                  <c:v>887867</c:v>
                </c:pt>
                <c:pt idx="3">
                  <c:v>907754</c:v>
                </c:pt>
                <c:pt idx="4">
                  <c:v>926787</c:v>
                </c:pt>
                <c:pt idx="5">
                  <c:v>938797</c:v>
                </c:pt>
                <c:pt idx="6">
                  <c:v>1023200</c:v>
                </c:pt>
                <c:pt idx="7">
                  <c:v>1052696</c:v>
                </c:pt>
                <c:pt idx="8">
                  <c:v>1050505</c:v>
                </c:pt>
                <c:pt idx="9">
                  <c:v>995756</c:v>
                </c:pt>
                <c:pt idx="10">
                  <c:v>926412</c:v>
                </c:pt>
                <c:pt idx="11">
                  <c:v>809538</c:v>
                </c:pt>
                <c:pt idx="12">
                  <c:v>752865</c:v>
                </c:pt>
                <c:pt idx="13">
                  <c:v>724418</c:v>
                </c:pt>
                <c:pt idx="14">
                  <c:v>765790</c:v>
                </c:pt>
                <c:pt idx="15">
                  <c:v>854531</c:v>
                </c:pt>
                <c:pt idx="16">
                  <c:v>962813</c:v>
                </c:pt>
                <c:pt idx="17">
                  <c:v>1076605</c:v>
                </c:pt>
              </c:numCache>
            </c:numRef>
          </c:val>
          <c:extLst>
            <c:ext xmlns:c16="http://schemas.microsoft.com/office/drawing/2014/chart" uri="{C3380CC4-5D6E-409C-BE32-E72D297353CC}">
              <c16:uniqueId val="{00000002-5193-4491-B804-1F8037607A2C}"/>
            </c:ext>
          </c:extLst>
        </c:ser>
        <c:ser>
          <c:idx val="4"/>
          <c:order val="3"/>
          <c:tx>
            <c:strRef>
              <c:f>'2.10'!$A$6</c:f>
              <c:strCache>
                <c:ptCount val="1"/>
                <c:pt idx="0">
                  <c:v>15-19 years</c:v>
                </c:pt>
              </c:strCache>
            </c:strRef>
          </c:tx>
          <c:spPr>
            <a:solidFill>
              <a:srgbClr val="66B134"/>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'2.10'!$B$6:$S$6</c:f>
              <c:numCache>
                <c:formatCode>General</c:formatCode>
                <c:ptCount val="18"/>
                <c:pt idx="0">
                  <c:v>393888</c:v>
                </c:pt>
                <c:pt idx="1">
                  <c:v>404928</c:v>
                </c:pt>
                <c:pt idx="2">
                  <c:v>419313</c:v>
                </c:pt>
                <c:pt idx="3">
                  <c:v>446610</c:v>
                </c:pt>
                <c:pt idx="4">
                  <c:v>488861</c:v>
                </c:pt>
                <c:pt idx="5">
                  <c:v>536096</c:v>
                </c:pt>
                <c:pt idx="6">
                  <c:v>572318</c:v>
                </c:pt>
                <c:pt idx="7">
                  <c:v>616217</c:v>
                </c:pt>
                <c:pt idx="8">
                  <c:v>627772</c:v>
                </c:pt>
                <c:pt idx="9">
                  <c:v>661087</c:v>
                </c:pt>
                <c:pt idx="10">
                  <c:v>687231</c:v>
                </c:pt>
                <c:pt idx="11">
                  <c:v>768184</c:v>
                </c:pt>
                <c:pt idx="12">
                  <c:v>808724</c:v>
                </c:pt>
                <c:pt idx="13">
                  <c:v>813638</c:v>
                </c:pt>
                <c:pt idx="14">
                  <c:v>773983</c:v>
                </c:pt>
                <c:pt idx="15">
                  <c:v>729038</c:v>
                </c:pt>
                <c:pt idx="16">
                  <c:v>647361</c:v>
                </c:pt>
                <c:pt idx="17">
                  <c:v>602361</c:v>
                </c:pt>
              </c:numCache>
            </c:numRef>
          </c:val>
          <c:extLst>
            <c:ext xmlns:c16="http://schemas.microsoft.com/office/drawing/2014/chart" uri="{C3380CC4-5D6E-409C-BE32-E72D297353CC}">
              <c16:uniqueId val="{00000003-5193-4491-B804-1F8037607A2C}"/>
            </c:ext>
          </c:extLst>
        </c:ser>
        <c:ser>
          <c:idx val="5"/>
          <c:order val="4"/>
          <c:tx>
            <c:strRef>
              <c:f>'2.10'!$A$7</c:f>
              <c:strCache>
                <c:ptCount val="1"/>
                <c:pt idx="0">
                  <c:v>20+ years</c:v>
                </c:pt>
              </c:strCache>
            </c:strRef>
          </c:tx>
          <c:spPr>
            <a:solidFill>
              <a:srgbClr val="434646"/>
            </a:solidFill>
          </c:spPr>
          <c:invertIfNegative val="0"/>
          <c:cat>
            <c:numRef>
              <c:f>'2.10'!$B$2:$K$2</c:f>
              <c:numCache>
                <c:formatCode>General</c:formatCode>
                <c:ptCount val="10"/>
                <c:pt idx="0">
                  <c:v>2000</c:v>
                </c:pt>
                <c:pt idx="1">
                  <c:v>2001</c:v>
                </c:pt>
                <c:pt idx="2">
                  <c:v>2002</c:v>
                </c:pt>
                <c:pt idx="3">
                  <c:v>2003</c:v>
                </c:pt>
                <c:pt idx="4">
                  <c:v>2004</c:v>
                </c:pt>
                <c:pt idx="5">
                  <c:v>2005</c:v>
                </c:pt>
                <c:pt idx="6">
                  <c:v>2006</c:v>
                </c:pt>
                <c:pt idx="7">
                  <c:v>2007</c:v>
                </c:pt>
                <c:pt idx="8">
                  <c:v>2008</c:v>
                </c:pt>
                <c:pt idx="9">
                  <c:v>2009</c:v>
                </c:pt>
              </c:numCache>
            </c:numRef>
          </c:cat>
          <c:val>
            <c:numRef>
              <c:f>'2.10'!$B$7:$S$7</c:f>
              <c:numCache>
                <c:formatCode>General</c:formatCode>
                <c:ptCount val="18"/>
                <c:pt idx="0">
                  <c:v>218718</c:v>
                </c:pt>
                <c:pt idx="1">
                  <c:v>228905</c:v>
                </c:pt>
                <c:pt idx="2">
                  <c:v>238238</c:v>
                </c:pt>
                <c:pt idx="3">
                  <c:v>247003</c:v>
                </c:pt>
                <c:pt idx="4">
                  <c:v>266058</c:v>
                </c:pt>
                <c:pt idx="5">
                  <c:v>283085</c:v>
                </c:pt>
                <c:pt idx="6">
                  <c:v>296448</c:v>
                </c:pt>
                <c:pt idx="7">
                  <c:v>310924</c:v>
                </c:pt>
                <c:pt idx="8">
                  <c:v>333068</c:v>
                </c:pt>
                <c:pt idx="9">
                  <c:v>376475</c:v>
                </c:pt>
                <c:pt idx="10">
                  <c:v>428456</c:v>
                </c:pt>
                <c:pt idx="11">
                  <c:v>463959</c:v>
                </c:pt>
                <c:pt idx="12">
                  <c:v>516210</c:v>
                </c:pt>
                <c:pt idx="13">
                  <c:v>557285</c:v>
                </c:pt>
                <c:pt idx="14">
                  <c:v>617012</c:v>
                </c:pt>
                <c:pt idx="15">
                  <c:v>673870</c:v>
                </c:pt>
                <c:pt idx="16">
                  <c:v>776401</c:v>
                </c:pt>
                <c:pt idx="17">
                  <c:v>840095</c:v>
                </c:pt>
              </c:numCache>
            </c:numRef>
          </c:val>
          <c:extLst>
            <c:ext xmlns:c16="http://schemas.microsoft.com/office/drawing/2014/chart" uri="{C3380CC4-5D6E-409C-BE32-E72D297353CC}">
              <c16:uniqueId val="{00000004-5193-4491-B804-1F8037607A2C}"/>
            </c:ext>
          </c:extLst>
        </c:ser>
        <c:dLbls>
          <c:showLegendKey val="0"/>
          <c:showVal val="0"/>
          <c:showCatName val="0"/>
          <c:showSerName val="0"/>
          <c:showPercent val="0"/>
          <c:showBubbleSize val="0"/>
        </c:dLbls>
        <c:gapWidth val="150"/>
        <c:overlap val="100"/>
        <c:axId val="158356224"/>
        <c:axId val="158358144"/>
      </c:barChart>
      <c:catAx>
        <c:axId val="15835622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year</a:t>
                </a:r>
              </a:p>
            </c:rich>
          </c:tx>
          <c:layout>
            <c:manualLayout>
              <c:xMode val="edge"/>
              <c:yMode val="edge"/>
              <c:x val="0.3926508333333375"/>
              <c:y val="0.9287555555555636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358144"/>
        <c:crosses val="autoZero"/>
        <c:auto val="1"/>
        <c:lblAlgn val="ctr"/>
        <c:lblOffset val="100"/>
        <c:tickLblSkip val="2"/>
        <c:tickMarkSkip val="1"/>
        <c:noMultiLvlLbl val="0"/>
      </c:catAx>
      <c:valAx>
        <c:axId val="158358144"/>
        <c:scaling>
          <c:orientation val="minMax"/>
          <c:max val="1"/>
          <c:min val="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356224"/>
        <c:crosses val="autoZero"/>
        <c:crossBetween val="between"/>
        <c:majorUnit val="0.1"/>
      </c:valAx>
      <c:spPr>
        <a:solidFill>
          <a:srgbClr val="FFFFFF"/>
        </a:solidFill>
        <a:ln w="25400">
          <a:noFill/>
        </a:ln>
      </c:spPr>
    </c:plotArea>
    <c:legend>
      <c:legendPos val="r"/>
      <c:layout>
        <c:manualLayout>
          <c:xMode val="edge"/>
          <c:yMode val="edge"/>
          <c:x val="0.8200372222222222"/>
          <c:y val="0.33723981481481985"/>
          <c:w val="0.17643500000000237"/>
          <c:h val="0.4039837962962963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402194999727132E-2"/>
          <c:y val="7.9064102564102567E-2"/>
          <c:w val="0.82196507936509045"/>
          <c:h val="0.68612108262109428"/>
        </c:manualLayout>
      </c:layout>
      <c:areaChart>
        <c:grouping val="stacked"/>
        <c:varyColors val="0"/>
        <c:ser>
          <c:idx val="4"/>
          <c:order val="0"/>
          <c:tx>
            <c:strRef>
              <c:f>'2.10'!$A$6</c:f>
              <c:strCache>
                <c:ptCount val="1"/>
                <c:pt idx="0">
                  <c:v>15-19 years</c:v>
                </c:pt>
              </c:strCache>
            </c:strRef>
          </c:tx>
          <c:spPr>
            <a:solidFill>
              <a:srgbClr val="B3D14C"/>
            </a:solidFill>
            <a:ln>
              <a:noFill/>
            </a:ln>
          </c:spPr>
          <c:cat>
            <c:numRef>
              <c:f>'2.10'!$T$2:$AK$2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'2.10'!$T$6:$AK$6</c:f>
              <c:numCache>
                <c:formatCode>0.0%</c:formatCode>
                <c:ptCount val="18"/>
                <c:pt idx="0">
                  <c:v>0.15792107153854049</c:v>
                </c:pt>
                <c:pt idx="1">
                  <c:v>0.15800163024244102</c:v>
                </c:pt>
                <c:pt idx="2">
                  <c:v>0.15840125840666042</c:v>
                </c:pt>
                <c:pt idx="3">
                  <c:v>0.16189728054183986</c:v>
                </c:pt>
                <c:pt idx="4">
                  <c:v>0.17056442172861938</c:v>
                </c:pt>
                <c:pt idx="5">
                  <c:v>0.18073104753993577</c:v>
                </c:pt>
                <c:pt idx="6">
                  <c:v>0.18895304880665856</c:v>
                </c:pt>
                <c:pt idx="7">
                  <c:v>0.19955859969558601</c:v>
                </c:pt>
                <c:pt idx="8">
                  <c:v>0.20199273205585519</c:v>
                </c:pt>
                <c:pt idx="9">
                  <c:v>0.21330940022128342</c:v>
                </c:pt>
                <c:pt idx="10">
                  <c:v>0.22014209287642456</c:v>
                </c:pt>
                <c:pt idx="11">
                  <c:v>0.24645659135927395</c:v>
                </c:pt>
                <c:pt idx="12">
                  <c:v>0.25551221142778968</c:v>
                </c:pt>
                <c:pt idx="13">
                  <c:v>0.25090538816975905</c:v>
                </c:pt>
                <c:pt idx="14">
                  <c:v>0.23045681772638935</c:v>
                </c:pt>
                <c:pt idx="15">
                  <c:v>0.20934659413142204</c:v>
                </c:pt>
                <c:pt idx="16">
                  <c:v>0.17800408933626927</c:v>
                </c:pt>
                <c:pt idx="17">
                  <c:v>0.15856583395787152</c:v>
                </c:pt>
              </c:numCache>
            </c:numRef>
          </c:val>
          <c:extLst>
            <c:ext xmlns:c16="http://schemas.microsoft.com/office/drawing/2014/chart" uri="{C3380CC4-5D6E-409C-BE32-E72D297353CC}">
              <c16:uniqueId val="{00000000-D0EA-47B0-8669-2B5D54D1791D}"/>
            </c:ext>
          </c:extLst>
        </c:ser>
        <c:ser>
          <c:idx val="5"/>
          <c:order val="1"/>
          <c:tx>
            <c:strRef>
              <c:f>'2.10'!$A$7</c:f>
              <c:strCache>
                <c:ptCount val="1"/>
                <c:pt idx="0">
                  <c:v>20+ years</c:v>
                </c:pt>
              </c:strCache>
            </c:strRef>
          </c:tx>
          <c:spPr>
            <a:solidFill>
              <a:srgbClr val="66B134"/>
            </a:solidFill>
            <a:ln>
              <a:noFill/>
            </a:ln>
          </c:spPr>
          <c:cat>
            <c:numRef>
              <c:f>'2.10'!$T$2:$AK$2</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'2.10'!$T$7:$AK$7</c:f>
              <c:numCache>
                <c:formatCode>0.0%</c:formatCode>
                <c:ptCount val="18"/>
                <c:pt idx="0">
                  <c:v>8.7690361028430669E-2</c:v>
                </c:pt>
                <c:pt idx="1">
                  <c:v>8.9318010042886531E-2</c:v>
                </c:pt>
                <c:pt idx="2">
                  <c:v>8.9997684308108658E-2</c:v>
                </c:pt>
                <c:pt idx="3">
                  <c:v>8.9539226586229759E-2</c:v>
                </c:pt>
                <c:pt idx="4">
                  <c:v>9.2828081839772494E-2</c:v>
                </c:pt>
                <c:pt idx="5">
                  <c:v>9.5434863518553972E-2</c:v>
                </c:pt>
                <c:pt idx="6">
                  <c:v>9.7873478402979303E-2</c:v>
                </c:pt>
                <c:pt idx="7">
                  <c:v>0.10069108455584702</c:v>
                </c:pt>
                <c:pt idx="8">
                  <c:v>0.10716839119995727</c:v>
                </c:pt>
                <c:pt idx="9">
                  <c:v>0.1214751711171263</c:v>
                </c:pt>
                <c:pt idx="10">
                  <c:v>0.13724817498841199</c:v>
                </c:pt>
                <c:pt idx="11">
                  <c:v>0.14885203762439386</c:v>
                </c:pt>
                <c:pt idx="12">
                  <c:v>0.16309390924609549</c:v>
                </c:pt>
                <c:pt idx="13">
                  <c:v>0.17185260428616186</c:v>
                </c:pt>
                <c:pt idx="14">
                  <c:v>0.18371801708693206</c:v>
                </c:pt>
                <c:pt idx="15">
                  <c:v>0.19350485075859059</c:v>
                </c:pt>
                <c:pt idx="16">
                  <c:v>0.21348606568015188</c:v>
                </c:pt>
                <c:pt idx="17">
                  <c:v>0.22114706011650501</c:v>
                </c:pt>
              </c:numCache>
            </c:numRef>
          </c:val>
          <c:extLst>
            <c:ext xmlns:c16="http://schemas.microsoft.com/office/drawing/2014/chart" uri="{C3380CC4-5D6E-409C-BE32-E72D297353CC}">
              <c16:uniqueId val="{00000001-D0EA-47B0-8669-2B5D54D1791D}"/>
            </c:ext>
          </c:extLst>
        </c:ser>
        <c:dLbls>
          <c:showLegendKey val="0"/>
          <c:showVal val="0"/>
          <c:showCatName val="0"/>
          <c:showSerName val="0"/>
          <c:showPercent val="0"/>
          <c:showBubbleSize val="0"/>
        </c:dLbls>
        <c:axId val="158483200"/>
        <c:axId val="158484736"/>
      </c:areaChart>
      <c:catAx>
        <c:axId val="158483200"/>
        <c:scaling>
          <c:orientation val="minMax"/>
        </c:scaling>
        <c:delete val="0"/>
        <c:axPos val="b"/>
        <c:numFmt formatCode="General" sourceLinked="1"/>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484736"/>
        <c:crosses val="autoZero"/>
        <c:auto val="1"/>
        <c:lblAlgn val="ctr"/>
        <c:lblOffset val="100"/>
        <c:tickLblSkip val="2"/>
        <c:tickMarkSkip val="1"/>
        <c:noMultiLvlLbl val="0"/>
      </c:catAx>
      <c:valAx>
        <c:axId val="158484736"/>
        <c:scaling>
          <c:orientation val="minMax"/>
          <c:max val="0.45"/>
          <c:min val="0"/>
        </c:scaling>
        <c:delete val="0"/>
        <c:axPos val="l"/>
        <c:majorGridlines>
          <c:spPr>
            <a:ln w="3175">
              <a:solidFill>
                <a:schemeClr val="bg1">
                  <a:lumMod val="90000"/>
                </a:schemeClr>
              </a:solidFill>
              <a:prstDash val="dash"/>
            </a:ln>
          </c:spPr>
        </c:majorGridlines>
        <c:numFmt formatCode="0%" sourceLinked="0"/>
        <c:majorTickMark val="out"/>
        <c:minorTickMark val="none"/>
        <c:tickLblPos val="nextTo"/>
        <c:spPr>
          <a:ln w="12700">
            <a:solidFill>
              <a:schemeClr val="bg1">
                <a:lumMod val="50000"/>
              </a:schemeClr>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483200"/>
        <c:crosses val="autoZero"/>
        <c:crossBetween val="midCat"/>
        <c:majorUnit val="0.1"/>
      </c:valAx>
      <c:spPr>
        <a:solidFill>
          <a:srgbClr val="FFFFFF"/>
        </a:solidFill>
        <a:ln w="25400">
          <a:noFill/>
        </a:ln>
      </c:spPr>
    </c:plotArea>
    <c:legend>
      <c:legendPos val="b"/>
      <c:layout>
        <c:manualLayout>
          <c:xMode val="edge"/>
          <c:yMode val="edge"/>
          <c:x val="0.25342623290509741"/>
          <c:y val="0.88596866096866056"/>
          <c:w val="0.49314753418981067"/>
          <c:h val="9.8344729344729528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900"/>
              <a:t>Figure 2.11a : 1990s light vehicles in the 2000-2017 fleets</a:t>
            </a:r>
          </a:p>
        </c:rich>
      </c:tx>
      <c:layout>
        <c:manualLayout>
          <c:xMode val="edge"/>
          <c:yMode val="edge"/>
          <c:x val="0.13911722222222428"/>
          <c:y val="0"/>
        </c:manualLayout>
      </c:layout>
      <c:overlay val="0"/>
    </c:title>
    <c:autoTitleDeleted val="0"/>
    <c:plotArea>
      <c:layout>
        <c:manualLayout>
          <c:layoutTarget val="inner"/>
          <c:xMode val="edge"/>
          <c:yMode val="edge"/>
          <c:x val="0.15076399825021874"/>
          <c:y val="0.12638888888888886"/>
          <c:w val="0.74409277777777783"/>
          <c:h val="0.7251564814814816"/>
        </c:manualLayout>
      </c:layout>
      <c:areaChart>
        <c:grouping val="stacked"/>
        <c:varyColors val="0"/>
        <c:ser>
          <c:idx val="0"/>
          <c:order val="0"/>
          <c:tx>
            <c:strRef>
              <c:f>'2.11'!$B$6</c:f>
              <c:strCache>
                <c:ptCount val="1"/>
                <c:pt idx="0">
                  <c:v>1990</c:v>
                </c:pt>
              </c:strCache>
            </c:strRef>
          </c:tx>
          <c:spPr>
            <a:solidFill>
              <a:srgbClr val="D3E785"/>
            </a:solidFill>
          </c:spP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'2.11'!$B$7:$B$24</c:f>
              <c:numCache>
                <c:formatCode>#,##0</c:formatCode>
                <c:ptCount val="18"/>
                <c:pt idx="0">
                  <c:v>194915</c:v>
                </c:pt>
                <c:pt idx="1">
                  <c:v>195821</c:v>
                </c:pt>
                <c:pt idx="2">
                  <c:v>192349</c:v>
                </c:pt>
                <c:pt idx="3">
                  <c:v>185682</c:v>
                </c:pt>
                <c:pt idx="4">
                  <c:v>176595</c:v>
                </c:pt>
                <c:pt idx="5">
                  <c:v>164400</c:v>
                </c:pt>
                <c:pt idx="6">
                  <c:v>149696</c:v>
                </c:pt>
                <c:pt idx="7">
                  <c:v>133689</c:v>
                </c:pt>
                <c:pt idx="8">
                  <c:v>117005</c:v>
                </c:pt>
                <c:pt idx="9">
                  <c:v>103151</c:v>
                </c:pt>
                <c:pt idx="10">
                  <c:v>90591</c:v>
                </c:pt>
                <c:pt idx="11">
                  <c:v>77399</c:v>
                </c:pt>
                <c:pt idx="12">
                  <c:v>68256</c:v>
                </c:pt>
                <c:pt idx="13">
                  <c:v>60183</c:v>
                </c:pt>
                <c:pt idx="14">
                  <c:v>53159</c:v>
                </c:pt>
                <c:pt idx="15">
                  <c:v>46710</c:v>
                </c:pt>
                <c:pt idx="16">
                  <c:v>41664</c:v>
                </c:pt>
                <c:pt idx="17">
                  <c:v>37699</c:v>
                </c:pt>
              </c:numCache>
            </c:numRef>
          </c:val>
          <c:extLst>
            <c:ext xmlns:c16="http://schemas.microsoft.com/office/drawing/2014/chart" uri="{C3380CC4-5D6E-409C-BE32-E72D297353CC}">
              <c16:uniqueId val="{00000000-8E80-4482-8CB9-1144CA67D30A}"/>
            </c:ext>
          </c:extLst>
        </c:ser>
        <c:ser>
          <c:idx val="1"/>
          <c:order val="1"/>
          <c:tx>
            <c:strRef>
              <c:f>'2.11'!$C$6</c:f>
              <c:strCache>
                <c:ptCount val="1"/>
                <c:pt idx="0">
                  <c:v>1991</c:v>
                </c:pt>
              </c:strCache>
            </c:strRef>
          </c:tx>
          <c:spPr>
            <a:solidFill>
              <a:srgbClr val="C4DB7B"/>
            </a:solidFill>
          </c:spP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'2.11'!$C$7:$C$24</c:f>
              <c:numCache>
                <c:formatCode>#,##0</c:formatCode>
                <c:ptCount val="18"/>
                <c:pt idx="0">
                  <c:v>174995</c:v>
                </c:pt>
                <c:pt idx="1">
                  <c:v>182323</c:v>
                </c:pt>
                <c:pt idx="2">
                  <c:v>183356</c:v>
                </c:pt>
                <c:pt idx="3">
                  <c:v>180032</c:v>
                </c:pt>
                <c:pt idx="4">
                  <c:v>173836</c:v>
                </c:pt>
                <c:pt idx="5">
                  <c:v>164771</c:v>
                </c:pt>
                <c:pt idx="6">
                  <c:v>153180</c:v>
                </c:pt>
                <c:pt idx="7">
                  <c:v>139735</c:v>
                </c:pt>
                <c:pt idx="8">
                  <c:v>125048</c:v>
                </c:pt>
                <c:pt idx="9">
                  <c:v>112089</c:v>
                </c:pt>
                <c:pt idx="10">
                  <c:v>99354</c:v>
                </c:pt>
                <c:pt idx="11">
                  <c:v>85405</c:v>
                </c:pt>
                <c:pt idx="12">
                  <c:v>75347</c:v>
                </c:pt>
                <c:pt idx="13">
                  <c:v>66294</c:v>
                </c:pt>
                <c:pt idx="14">
                  <c:v>57992</c:v>
                </c:pt>
                <c:pt idx="15">
                  <c:v>50436</c:v>
                </c:pt>
                <c:pt idx="16">
                  <c:v>44505</c:v>
                </c:pt>
                <c:pt idx="17">
                  <c:v>39703</c:v>
                </c:pt>
              </c:numCache>
            </c:numRef>
          </c:val>
          <c:extLst>
            <c:ext xmlns:c16="http://schemas.microsoft.com/office/drawing/2014/chart" uri="{C3380CC4-5D6E-409C-BE32-E72D297353CC}">
              <c16:uniqueId val="{00000001-8E80-4482-8CB9-1144CA67D30A}"/>
            </c:ext>
          </c:extLst>
        </c:ser>
        <c:ser>
          <c:idx val="2"/>
          <c:order val="2"/>
          <c:tx>
            <c:strRef>
              <c:f>'2.11'!$D$6</c:f>
              <c:strCache>
                <c:ptCount val="1"/>
                <c:pt idx="0">
                  <c:v>1992</c:v>
                </c:pt>
              </c:strCache>
            </c:strRef>
          </c:tx>
          <c:spPr>
            <a:solidFill>
              <a:srgbClr val="B5CF71"/>
            </a:solidFill>
          </c:spP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'2.11'!$D$7:$D$24</c:f>
              <c:numCache>
                <c:formatCode>#,##0</c:formatCode>
                <c:ptCount val="18"/>
                <c:pt idx="0">
                  <c:v>167461</c:v>
                </c:pt>
                <c:pt idx="1">
                  <c:v>190794</c:v>
                </c:pt>
                <c:pt idx="2">
                  <c:v>198012</c:v>
                </c:pt>
                <c:pt idx="3">
                  <c:v>198859</c:v>
                </c:pt>
                <c:pt idx="4">
                  <c:v>195031</c:v>
                </c:pt>
                <c:pt idx="5">
                  <c:v>187970</c:v>
                </c:pt>
                <c:pt idx="6">
                  <c:v>177807</c:v>
                </c:pt>
                <c:pt idx="7">
                  <c:v>165138</c:v>
                </c:pt>
                <c:pt idx="8">
                  <c:v>150574</c:v>
                </c:pt>
                <c:pt idx="9">
                  <c:v>136907</c:v>
                </c:pt>
                <c:pt idx="10">
                  <c:v>122867</c:v>
                </c:pt>
                <c:pt idx="11">
                  <c:v>106888</c:v>
                </c:pt>
                <c:pt idx="12">
                  <c:v>94782</c:v>
                </c:pt>
                <c:pt idx="13">
                  <c:v>83485</c:v>
                </c:pt>
                <c:pt idx="14">
                  <c:v>73006</c:v>
                </c:pt>
                <c:pt idx="15">
                  <c:v>63341</c:v>
                </c:pt>
                <c:pt idx="16">
                  <c:v>55674</c:v>
                </c:pt>
                <c:pt idx="17">
                  <c:v>49328</c:v>
                </c:pt>
              </c:numCache>
            </c:numRef>
          </c:val>
          <c:extLst>
            <c:ext xmlns:c16="http://schemas.microsoft.com/office/drawing/2014/chart" uri="{C3380CC4-5D6E-409C-BE32-E72D297353CC}">
              <c16:uniqueId val="{00000002-8E80-4482-8CB9-1144CA67D30A}"/>
            </c:ext>
          </c:extLst>
        </c:ser>
        <c:ser>
          <c:idx val="3"/>
          <c:order val="3"/>
          <c:tx>
            <c:strRef>
              <c:f>'2.11'!$E$6</c:f>
              <c:strCache>
                <c:ptCount val="1"/>
                <c:pt idx="0">
                  <c:v>1993</c:v>
                </c:pt>
              </c:strCache>
            </c:strRef>
          </c:tx>
          <c:spPr>
            <a:solidFill>
              <a:srgbClr val="A7C466"/>
            </a:solidFill>
          </c:spP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'2.11'!$E$7:$E$24</c:f>
              <c:numCache>
                <c:formatCode>#,##0</c:formatCode>
                <c:ptCount val="18"/>
                <c:pt idx="0">
                  <c:v>144726</c:v>
                </c:pt>
                <c:pt idx="1">
                  <c:v>160319</c:v>
                </c:pt>
                <c:pt idx="2">
                  <c:v>171721</c:v>
                </c:pt>
                <c:pt idx="3">
                  <c:v>174907</c:v>
                </c:pt>
                <c:pt idx="4">
                  <c:v>175341</c:v>
                </c:pt>
                <c:pt idx="5">
                  <c:v>171830</c:v>
                </c:pt>
                <c:pt idx="6">
                  <c:v>164852</c:v>
                </c:pt>
                <c:pt idx="7">
                  <c:v>155698</c:v>
                </c:pt>
                <c:pt idx="8">
                  <c:v>144647</c:v>
                </c:pt>
                <c:pt idx="9">
                  <c:v>133808</c:v>
                </c:pt>
                <c:pt idx="10">
                  <c:v>122388</c:v>
                </c:pt>
                <c:pt idx="11">
                  <c:v>108722</c:v>
                </c:pt>
                <c:pt idx="12">
                  <c:v>98319</c:v>
                </c:pt>
                <c:pt idx="13">
                  <c:v>87783</c:v>
                </c:pt>
                <c:pt idx="14">
                  <c:v>77648</c:v>
                </c:pt>
                <c:pt idx="15">
                  <c:v>68161</c:v>
                </c:pt>
                <c:pt idx="16">
                  <c:v>60137</c:v>
                </c:pt>
                <c:pt idx="17">
                  <c:v>53270</c:v>
                </c:pt>
              </c:numCache>
            </c:numRef>
          </c:val>
          <c:extLst>
            <c:ext xmlns:c16="http://schemas.microsoft.com/office/drawing/2014/chart" uri="{C3380CC4-5D6E-409C-BE32-E72D297353CC}">
              <c16:uniqueId val="{00000003-8E80-4482-8CB9-1144CA67D30A}"/>
            </c:ext>
          </c:extLst>
        </c:ser>
        <c:ser>
          <c:idx val="4"/>
          <c:order val="4"/>
          <c:tx>
            <c:strRef>
              <c:f>'2.11'!$F$6</c:f>
              <c:strCache>
                <c:ptCount val="1"/>
                <c:pt idx="0">
                  <c:v>1994</c:v>
                </c:pt>
              </c:strCache>
            </c:strRef>
          </c:tx>
          <c:spPr>
            <a:solidFill>
              <a:srgbClr val="98B85C"/>
            </a:solidFill>
          </c:spP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'2.11'!$F$7:$F$24</c:f>
              <c:numCache>
                <c:formatCode>#,##0</c:formatCode>
                <c:ptCount val="18"/>
                <c:pt idx="0">
                  <c:v>136919</c:v>
                </c:pt>
                <c:pt idx="1">
                  <c:v>166331</c:v>
                </c:pt>
                <c:pt idx="2">
                  <c:v>182317</c:v>
                </c:pt>
                <c:pt idx="3">
                  <c:v>199695</c:v>
                </c:pt>
                <c:pt idx="4">
                  <c:v>206151</c:v>
                </c:pt>
                <c:pt idx="5">
                  <c:v>208047</c:v>
                </c:pt>
                <c:pt idx="6">
                  <c:v>203685</c:v>
                </c:pt>
                <c:pt idx="7">
                  <c:v>195866</c:v>
                </c:pt>
                <c:pt idx="8">
                  <c:v>185743</c:v>
                </c:pt>
                <c:pt idx="9">
                  <c:v>175171</c:v>
                </c:pt>
                <c:pt idx="10">
                  <c:v>163256</c:v>
                </c:pt>
                <c:pt idx="11">
                  <c:v>148209</c:v>
                </c:pt>
                <c:pt idx="12">
                  <c:v>136211</c:v>
                </c:pt>
                <c:pt idx="13">
                  <c:v>123444</c:v>
                </c:pt>
                <c:pt idx="14">
                  <c:v>110461</c:v>
                </c:pt>
                <c:pt idx="15">
                  <c:v>97732</c:v>
                </c:pt>
                <c:pt idx="16">
                  <c:v>86673</c:v>
                </c:pt>
                <c:pt idx="17">
                  <c:v>76981</c:v>
                </c:pt>
              </c:numCache>
            </c:numRef>
          </c:val>
          <c:extLst>
            <c:ext xmlns:c16="http://schemas.microsoft.com/office/drawing/2014/chart" uri="{C3380CC4-5D6E-409C-BE32-E72D297353CC}">
              <c16:uniqueId val="{00000004-8E80-4482-8CB9-1144CA67D30A}"/>
            </c:ext>
          </c:extLst>
        </c:ser>
        <c:ser>
          <c:idx val="5"/>
          <c:order val="5"/>
          <c:tx>
            <c:strRef>
              <c:f>'2.11'!$G$6</c:f>
              <c:strCache>
                <c:ptCount val="1"/>
                <c:pt idx="0">
                  <c:v>1995</c:v>
                </c:pt>
              </c:strCache>
            </c:strRef>
          </c:tx>
          <c:spPr>
            <a:solidFill>
              <a:srgbClr val="89AC52"/>
            </a:solidFill>
          </c:spP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'2.11'!$G$7:$G$24</c:f>
              <c:numCache>
                <c:formatCode>#,##0</c:formatCode>
                <c:ptCount val="18"/>
                <c:pt idx="0">
                  <c:v>96747</c:v>
                </c:pt>
                <c:pt idx="1">
                  <c:v>111384</c:v>
                </c:pt>
                <c:pt idx="2">
                  <c:v>142948</c:v>
                </c:pt>
                <c:pt idx="3">
                  <c:v>166706</c:v>
                </c:pt>
                <c:pt idx="4">
                  <c:v>194901</c:v>
                </c:pt>
                <c:pt idx="5">
                  <c:v>206348</c:v>
                </c:pt>
                <c:pt idx="6">
                  <c:v>208771</c:v>
                </c:pt>
                <c:pt idx="7">
                  <c:v>204703</c:v>
                </c:pt>
                <c:pt idx="8">
                  <c:v>197213</c:v>
                </c:pt>
                <c:pt idx="9">
                  <c:v>189126</c:v>
                </c:pt>
                <c:pt idx="10">
                  <c:v>179406</c:v>
                </c:pt>
                <c:pt idx="11">
                  <c:v>166232</c:v>
                </c:pt>
                <c:pt idx="12">
                  <c:v>155422</c:v>
                </c:pt>
                <c:pt idx="13">
                  <c:v>143235</c:v>
                </c:pt>
                <c:pt idx="14">
                  <c:v>129905</c:v>
                </c:pt>
                <c:pt idx="15">
                  <c:v>116001</c:v>
                </c:pt>
                <c:pt idx="16">
                  <c:v>103707</c:v>
                </c:pt>
                <c:pt idx="17">
                  <c:v>92381</c:v>
                </c:pt>
              </c:numCache>
            </c:numRef>
          </c:val>
          <c:extLst>
            <c:ext xmlns:c16="http://schemas.microsoft.com/office/drawing/2014/chart" uri="{C3380CC4-5D6E-409C-BE32-E72D297353CC}">
              <c16:uniqueId val="{00000005-8E80-4482-8CB9-1144CA67D30A}"/>
            </c:ext>
          </c:extLst>
        </c:ser>
        <c:ser>
          <c:idx val="6"/>
          <c:order val="6"/>
          <c:tx>
            <c:strRef>
              <c:f>'2.11'!$H$6</c:f>
              <c:strCache>
                <c:ptCount val="1"/>
                <c:pt idx="0">
                  <c:v>1996</c:v>
                </c:pt>
              </c:strCache>
            </c:strRef>
          </c:tx>
          <c:spPr>
            <a:solidFill>
              <a:srgbClr val="7AA048"/>
            </a:solidFill>
          </c:spP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'2.11'!$H$7:$H$24</c:f>
              <c:numCache>
                <c:formatCode>#,##0</c:formatCode>
                <c:ptCount val="18"/>
                <c:pt idx="0">
                  <c:v>94130</c:v>
                </c:pt>
                <c:pt idx="1">
                  <c:v>109156</c:v>
                </c:pt>
                <c:pt idx="2">
                  <c:v>132554</c:v>
                </c:pt>
                <c:pt idx="3">
                  <c:v>182339</c:v>
                </c:pt>
                <c:pt idx="4">
                  <c:v>214160</c:v>
                </c:pt>
                <c:pt idx="5">
                  <c:v>255218</c:v>
                </c:pt>
                <c:pt idx="6">
                  <c:v>268269</c:v>
                </c:pt>
                <c:pt idx="7">
                  <c:v>274542</c:v>
                </c:pt>
                <c:pt idx="8">
                  <c:v>270041</c:v>
                </c:pt>
                <c:pt idx="9">
                  <c:v>262201</c:v>
                </c:pt>
                <c:pt idx="10">
                  <c:v>252129</c:v>
                </c:pt>
                <c:pt idx="11">
                  <c:v>238186</c:v>
                </c:pt>
                <c:pt idx="12">
                  <c:v>226248</c:v>
                </c:pt>
                <c:pt idx="13">
                  <c:v>212100</c:v>
                </c:pt>
                <c:pt idx="14">
                  <c:v>196326</c:v>
                </c:pt>
                <c:pt idx="15">
                  <c:v>178418</c:v>
                </c:pt>
                <c:pt idx="16">
                  <c:v>161742</c:v>
                </c:pt>
                <c:pt idx="17">
                  <c:v>146188</c:v>
                </c:pt>
              </c:numCache>
            </c:numRef>
          </c:val>
          <c:extLst>
            <c:ext xmlns:c16="http://schemas.microsoft.com/office/drawing/2014/chart" uri="{C3380CC4-5D6E-409C-BE32-E72D297353CC}">
              <c16:uniqueId val="{00000006-8E80-4482-8CB9-1144CA67D30A}"/>
            </c:ext>
          </c:extLst>
        </c:ser>
        <c:ser>
          <c:idx val="7"/>
          <c:order val="7"/>
          <c:tx>
            <c:strRef>
              <c:f>'2.11'!$I$6</c:f>
              <c:strCache>
                <c:ptCount val="1"/>
                <c:pt idx="0">
                  <c:v>1997</c:v>
                </c:pt>
              </c:strCache>
            </c:strRef>
          </c:tx>
          <c:spPr>
            <a:solidFill>
              <a:srgbClr val="6B943D"/>
            </a:solidFill>
          </c:spP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'2.11'!$I$7:$I$24</c:f>
              <c:numCache>
                <c:formatCode>#,##0</c:formatCode>
                <c:ptCount val="18"/>
                <c:pt idx="0">
                  <c:v>75559</c:v>
                </c:pt>
                <c:pt idx="1">
                  <c:v>80002</c:v>
                </c:pt>
                <c:pt idx="2">
                  <c:v>100922</c:v>
                </c:pt>
                <c:pt idx="3">
                  <c:v>121941</c:v>
                </c:pt>
                <c:pt idx="4">
                  <c:v>156672</c:v>
                </c:pt>
                <c:pt idx="5">
                  <c:v>180091</c:v>
                </c:pt>
                <c:pt idx="6">
                  <c:v>209574</c:v>
                </c:pt>
                <c:pt idx="7">
                  <c:v>222081</c:v>
                </c:pt>
                <c:pt idx="8">
                  <c:v>222044</c:v>
                </c:pt>
                <c:pt idx="9">
                  <c:v>217214</c:v>
                </c:pt>
                <c:pt idx="10">
                  <c:v>210578</c:v>
                </c:pt>
                <c:pt idx="11">
                  <c:v>200853</c:v>
                </c:pt>
                <c:pt idx="12">
                  <c:v>192585</c:v>
                </c:pt>
                <c:pt idx="13">
                  <c:v>182522</c:v>
                </c:pt>
                <c:pt idx="14">
                  <c:v>170397</c:v>
                </c:pt>
                <c:pt idx="15">
                  <c:v>156198</c:v>
                </c:pt>
                <c:pt idx="16">
                  <c:v>142391</c:v>
                </c:pt>
                <c:pt idx="17">
                  <c:v>129179</c:v>
                </c:pt>
              </c:numCache>
            </c:numRef>
          </c:val>
          <c:extLst>
            <c:ext xmlns:c16="http://schemas.microsoft.com/office/drawing/2014/chart" uri="{C3380CC4-5D6E-409C-BE32-E72D297353CC}">
              <c16:uniqueId val="{00000007-8E80-4482-8CB9-1144CA67D30A}"/>
            </c:ext>
          </c:extLst>
        </c:ser>
        <c:ser>
          <c:idx val="8"/>
          <c:order val="8"/>
          <c:tx>
            <c:strRef>
              <c:f>'2.11'!$J$6</c:f>
              <c:strCache>
                <c:ptCount val="1"/>
                <c:pt idx="0">
                  <c:v>1998</c:v>
                </c:pt>
              </c:strCache>
            </c:strRef>
          </c:tx>
          <c:spPr>
            <a:solidFill>
              <a:srgbClr val="5D8933"/>
            </a:solidFill>
          </c:spP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'2.11'!$J$7:$J$24</c:f>
              <c:numCache>
                <c:formatCode>#,##0</c:formatCode>
                <c:ptCount val="18"/>
                <c:pt idx="0">
                  <c:v>65587</c:v>
                </c:pt>
                <c:pt idx="1">
                  <c:v>68419</c:v>
                </c:pt>
                <c:pt idx="2">
                  <c:v>73905</c:v>
                </c:pt>
                <c:pt idx="3">
                  <c:v>89670</c:v>
                </c:pt>
                <c:pt idx="4">
                  <c:v>103068</c:v>
                </c:pt>
                <c:pt idx="5">
                  <c:v>126463</c:v>
                </c:pt>
                <c:pt idx="6">
                  <c:v>142830</c:v>
                </c:pt>
                <c:pt idx="7">
                  <c:v>167898</c:v>
                </c:pt>
                <c:pt idx="8">
                  <c:v>175637</c:v>
                </c:pt>
                <c:pt idx="9">
                  <c:v>174046</c:v>
                </c:pt>
                <c:pt idx="10">
                  <c:v>170060</c:v>
                </c:pt>
                <c:pt idx="11">
                  <c:v>164067</c:v>
                </c:pt>
                <c:pt idx="12">
                  <c:v>159007</c:v>
                </c:pt>
                <c:pt idx="13">
                  <c:v>152385</c:v>
                </c:pt>
                <c:pt idx="14">
                  <c:v>144059</c:v>
                </c:pt>
                <c:pt idx="15">
                  <c:v>134081</c:v>
                </c:pt>
                <c:pt idx="16">
                  <c:v>123847</c:v>
                </c:pt>
                <c:pt idx="17">
                  <c:v>112927</c:v>
                </c:pt>
              </c:numCache>
            </c:numRef>
          </c:val>
          <c:extLst>
            <c:ext xmlns:c16="http://schemas.microsoft.com/office/drawing/2014/chart" uri="{C3380CC4-5D6E-409C-BE32-E72D297353CC}">
              <c16:uniqueId val="{00000008-8E80-4482-8CB9-1144CA67D30A}"/>
            </c:ext>
          </c:extLst>
        </c:ser>
        <c:ser>
          <c:idx val="9"/>
          <c:order val="9"/>
          <c:tx>
            <c:strRef>
              <c:f>'2.11'!$K$6</c:f>
              <c:strCache>
                <c:ptCount val="1"/>
                <c:pt idx="0">
                  <c:v>1999</c:v>
                </c:pt>
              </c:strCache>
            </c:strRef>
          </c:tx>
          <c:spPr>
            <a:solidFill>
              <a:srgbClr val="4E7D29"/>
            </a:solidFill>
          </c:spP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'2.11'!$K$7:$K$24</c:f>
              <c:numCache>
                <c:formatCode>#,##0</c:formatCode>
                <c:ptCount val="18"/>
                <c:pt idx="0">
                  <c:v>69903</c:v>
                </c:pt>
                <c:pt idx="1">
                  <c:v>70431</c:v>
                </c:pt>
                <c:pt idx="2">
                  <c:v>74735</c:v>
                </c:pt>
                <c:pt idx="3">
                  <c:v>80777</c:v>
                </c:pt>
                <c:pt idx="4">
                  <c:v>93367</c:v>
                </c:pt>
                <c:pt idx="5">
                  <c:v>102458</c:v>
                </c:pt>
                <c:pt idx="6">
                  <c:v>117881</c:v>
                </c:pt>
                <c:pt idx="7">
                  <c:v>131790</c:v>
                </c:pt>
                <c:pt idx="8">
                  <c:v>150035</c:v>
                </c:pt>
                <c:pt idx="9">
                  <c:v>153329</c:v>
                </c:pt>
                <c:pt idx="10">
                  <c:v>151245</c:v>
                </c:pt>
                <c:pt idx="11">
                  <c:v>147660</c:v>
                </c:pt>
                <c:pt idx="12">
                  <c:v>144051</c:v>
                </c:pt>
                <c:pt idx="13">
                  <c:v>139379</c:v>
                </c:pt>
                <c:pt idx="14">
                  <c:v>133331</c:v>
                </c:pt>
                <c:pt idx="15">
                  <c:v>125716</c:v>
                </c:pt>
                <c:pt idx="16">
                  <c:v>117752</c:v>
                </c:pt>
                <c:pt idx="17">
                  <c:v>108611</c:v>
                </c:pt>
              </c:numCache>
            </c:numRef>
          </c:val>
          <c:extLst>
            <c:ext xmlns:c16="http://schemas.microsoft.com/office/drawing/2014/chart" uri="{C3380CC4-5D6E-409C-BE32-E72D297353CC}">
              <c16:uniqueId val="{00000009-8E80-4482-8CB9-1144CA67D30A}"/>
            </c:ext>
          </c:extLst>
        </c:ser>
        <c:dLbls>
          <c:showLegendKey val="0"/>
          <c:showVal val="0"/>
          <c:showCatName val="0"/>
          <c:showSerName val="0"/>
          <c:showPercent val="0"/>
          <c:showBubbleSize val="0"/>
        </c:dLbls>
        <c:axId val="158696576"/>
        <c:axId val="158698496"/>
      </c:areaChart>
      <c:catAx>
        <c:axId val="158696576"/>
        <c:scaling>
          <c:orientation val="minMax"/>
        </c:scaling>
        <c:delete val="0"/>
        <c:axPos val="b"/>
        <c:title>
          <c:tx>
            <c:rich>
              <a:bodyPr/>
              <a:lstStyle/>
              <a:p>
                <a:pPr>
                  <a:defRPr/>
                </a:pPr>
                <a:r>
                  <a:rPr lang="en-US"/>
                  <a:t>Fleet year</a:t>
                </a:r>
              </a:p>
            </c:rich>
          </c:tx>
          <c:layout>
            <c:manualLayout>
              <c:xMode val="edge"/>
              <c:yMode val="edge"/>
              <c:x val="0.40849777777778246"/>
              <c:y val="0.92409722222222213"/>
            </c:manualLayout>
          </c:layout>
          <c:overlay val="0"/>
        </c:title>
        <c:numFmt formatCode="General" sourceLinked="1"/>
        <c:majorTickMark val="out"/>
        <c:minorTickMark val="none"/>
        <c:tickLblPos val="nextTo"/>
        <c:crossAx val="158698496"/>
        <c:crosses val="autoZero"/>
        <c:auto val="1"/>
        <c:lblAlgn val="ctr"/>
        <c:lblOffset val="100"/>
        <c:tickLblSkip val="2"/>
        <c:noMultiLvlLbl val="0"/>
      </c:catAx>
      <c:valAx>
        <c:axId val="158698496"/>
        <c:scaling>
          <c:orientation val="minMax"/>
          <c:max val="1850000"/>
          <c:min val="0"/>
        </c:scaling>
        <c:delete val="0"/>
        <c:axPos val="l"/>
        <c:majorGridlines>
          <c:spPr>
            <a:ln>
              <a:solidFill>
                <a:schemeClr val="bg1">
                  <a:lumMod val="75000"/>
                </a:schemeClr>
              </a:solidFill>
              <a:prstDash val="dash"/>
            </a:ln>
          </c:spPr>
        </c:majorGridlines>
        <c:numFmt formatCode="#,##0" sourceLinked="1"/>
        <c:majorTickMark val="out"/>
        <c:minorTickMark val="none"/>
        <c:tickLblPos val="nextTo"/>
        <c:crossAx val="158696576"/>
        <c:crosses val="autoZero"/>
        <c:crossBetween val="midCat"/>
        <c:majorUnit val="200000"/>
      </c:valAx>
      <c:spPr>
        <a:solidFill>
          <a:srgbClr val="FFFFFF"/>
        </a:solidFill>
      </c:spPr>
    </c:plotArea>
    <c:legend>
      <c:legendPos val="r"/>
      <c:layout>
        <c:manualLayout>
          <c:xMode val="edge"/>
          <c:yMode val="edge"/>
          <c:x val="0.90044028871391057"/>
          <c:y val="0.21260207057451153"/>
          <c:w val="8.8448600174978145E-2"/>
          <c:h val="0.64099956255470714"/>
        </c:manualLayout>
      </c:layout>
      <c:overlay val="0"/>
    </c:legend>
    <c:plotVisOnly val="1"/>
    <c:dispBlanksAs val="zero"/>
    <c:showDLblsOverMax val="0"/>
  </c:chart>
  <c:spPr>
    <a:solidFill>
      <a:srgbClr val="FFFFFF"/>
    </a:solidFill>
    <a:ln>
      <a:noFill/>
    </a:ln>
  </c:spPr>
  <c:txPr>
    <a:bodyPr/>
    <a:lstStyle/>
    <a:p>
      <a:pPr>
        <a:defRPr sz="700">
          <a:latin typeface="Arial" pitchFamily="34" charset="0"/>
          <a:cs typeface="Arial" pitchFamily="34" charset="0"/>
        </a:defRPr>
      </a:pPr>
      <a:endParaRPr lang="en-US"/>
    </a:p>
  </c:txPr>
  <c:printSettings>
    <c:headerFooter/>
    <c:pageMargins b="0.75000000000001188" l="0.70000000000000062" r="0.70000000000000062" t="0.75000000000001188" header="0.30000000000000032" footer="0.30000000000000032"/>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NZ" sz="900">
                <a:latin typeface="Arial" pitchFamily="34" charset="0"/>
                <a:cs typeface="Arial" pitchFamily="34" charset="0"/>
              </a:rPr>
              <a:t>Figure 2.11b : 1990s light vehicles in the 2000-2017 fleets</a:t>
            </a:r>
          </a:p>
        </c:rich>
      </c:tx>
      <c:layout>
        <c:manualLayout>
          <c:xMode val="edge"/>
          <c:yMode val="edge"/>
          <c:x val="0.10560333333333342"/>
          <c:y val="1.1759259259259261E-2"/>
        </c:manualLayout>
      </c:layout>
      <c:overlay val="0"/>
    </c:title>
    <c:autoTitleDeleted val="0"/>
    <c:plotArea>
      <c:layout>
        <c:manualLayout>
          <c:layoutTarget val="inner"/>
          <c:xMode val="edge"/>
          <c:yMode val="edge"/>
          <c:x val="0.12959722222222431"/>
          <c:y val="0.12638888888888886"/>
          <c:w val="0.68425944444444464"/>
          <c:h val="0.72839722222222225"/>
        </c:manualLayout>
      </c:layout>
      <c:lineChart>
        <c:grouping val="standard"/>
        <c:varyColors val="0"/>
        <c:ser>
          <c:idx val="0"/>
          <c:order val="0"/>
          <c:tx>
            <c:strRef>
              <c:f>'2.11'!$B$6</c:f>
              <c:strCache>
                <c:ptCount val="1"/>
                <c:pt idx="0">
                  <c:v>1990</c:v>
                </c:pt>
              </c:strCache>
            </c:strRef>
          </c:tx>
          <c:spPr>
            <a:ln>
              <a:solidFill>
                <a:srgbClr val="D3E785"/>
              </a:solidFill>
            </a:ln>
          </c:spPr>
          <c:marker>
            <c:symbol val="none"/>
          </c:marke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'2.11'!$B$7:$B$24</c:f>
              <c:numCache>
                <c:formatCode>#,##0</c:formatCode>
                <c:ptCount val="18"/>
                <c:pt idx="0">
                  <c:v>194915</c:v>
                </c:pt>
                <c:pt idx="1">
                  <c:v>195821</c:v>
                </c:pt>
                <c:pt idx="2">
                  <c:v>192349</c:v>
                </c:pt>
                <c:pt idx="3">
                  <c:v>185682</c:v>
                </c:pt>
                <c:pt idx="4">
                  <c:v>176595</c:v>
                </c:pt>
                <c:pt idx="5">
                  <c:v>164400</c:v>
                </c:pt>
                <c:pt idx="6">
                  <c:v>149696</c:v>
                </c:pt>
                <c:pt idx="7">
                  <c:v>133689</c:v>
                </c:pt>
                <c:pt idx="8">
                  <c:v>117005</c:v>
                </c:pt>
                <c:pt idx="9">
                  <c:v>103151</c:v>
                </c:pt>
                <c:pt idx="10">
                  <c:v>90591</c:v>
                </c:pt>
                <c:pt idx="11">
                  <c:v>77399</c:v>
                </c:pt>
                <c:pt idx="12">
                  <c:v>68256</c:v>
                </c:pt>
                <c:pt idx="13">
                  <c:v>60183</c:v>
                </c:pt>
                <c:pt idx="14">
                  <c:v>53159</c:v>
                </c:pt>
                <c:pt idx="15">
                  <c:v>46710</c:v>
                </c:pt>
                <c:pt idx="16">
                  <c:v>41664</c:v>
                </c:pt>
                <c:pt idx="17">
                  <c:v>37699</c:v>
                </c:pt>
              </c:numCache>
            </c:numRef>
          </c:val>
          <c:smooth val="0"/>
          <c:extLst>
            <c:ext xmlns:c16="http://schemas.microsoft.com/office/drawing/2014/chart" uri="{C3380CC4-5D6E-409C-BE32-E72D297353CC}">
              <c16:uniqueId val="{00000000-FD60-4CF7-90A1-E2654F23E7A7}"/>
            </c:ext>
          </c:extLst>
        </c:ser>
        <c:ser>
          <c:idx val="1"/>
          <c:order val="1"/>
          <c:tx>
            <c:strRef>
              <c:f>'2.11'!$C$6</c:f>
              <c:strCache>
                <c:ptCount val="1"/>
                <c:pt idx="0">
                  <c:v>1991</c:v>
                </c:pt>
              </c:strCache>
            </c:strRef>
          </c:tx>
          <c:spPr>
            <a:ln>
              <a:solidFill>
                <a:srgbClr val="C4DB7B"/>
              </a:solidFill>
            </a:ln>
          </c:spPr>
          <c:marker>
            <c:symbol val="none"/>
          </c:marke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'2.11'!$C$7:$C$24</c:f>
              <c:numCache>
                <c:formatCode>#,##0</c:formatCode>
                <c:ptCount val="18"/>
                <c:pt idx="0">
                  <c:v>174995</c:v>
                </c:pt>
                <c:pt idx="1">
                  <c:v>182323</c:v>
                </c:pt>
                <c:pt idx="2">
                  <c:v>183356</c:v>
                </c:pt>
                <c:pt idx="3">
                  <c:v>180032</c:v>
                </c:pt>
                <c:pt idx="4">
                  <c:v>173836</c:v>
                </c:pt>
                <c:pt idx="5">
                  <c:v>164771</c:v>
                </c:pt>
                <c:pt idx="6">
                  <c:v>153180</c:v>
                </c:pt>
                <c:pt idx="7">
                  <c:v>139735</c:v>
                </c:pt>
                <c:pt idx="8">
                  <c:v>125048</c:v>
                </c:pt>
                <c:pt idx="9">
                  <c:v>112089</c:v>
                </c:pt>
                <c:pt idx="10">
                  <c:v>99354</c:v>
                </c:pt>
                <c:pt idx="11">
                  <c:v>85405</c:v>
                </c:pt>
                <c:pt idx="12">
                  <c:v>75347</c:v>
                </c:pt>
                <c:pt idx="13">
                  <c:v>66294</c:v>
                </c:pt>
                <c:pt idx="14">
                  <c:v>57992</c:v>
                </c:pt>
                <c:pt idx="15">
                  <c:v>50436</c:v>
                </c:pt>
                <c:pt idx="16">
                  <c:v>44505</c:v>
                </c:pt>
                <c:pt idx="17">
                  <c:v>39703</c:v>
                </c:pt>
              </c:numCache>
            </c:numRef>
          </c:val>
          <c:smooth val="0"/>
          <c:extLst>
            <c:ext xmlns:c16="http://schemas.microsoft.com/office/drawing/2014/chart" uri="{C3380CC4-5D6E-409C-BE32-E72D297353CC}">
              <c16:uniqueId val="{00000001-FD60-4CF7-90A1-E2654F23E7A7}"/>
            </c:ext>
          </c:extLst>
        </c:ser>
        <c:ser>
          <c:idx val="2"/>
          <c:order val="2"/>
          <c:tx>
            <c:strRef>
              <c:f>'2.11'!$D$6</c:f>
              <c:strCache>
                <c:ptCount val="1"/>
                <c:pt idx="0">
                  <c:v>1992</c:v>
                </c:pt>
              </c:strCache>
            </c:strRef>
          </c:tx>
          <c:spPr>
            <a:ln>
              <a:solidFill>
                <a:srgbClr val="B5CF71"/>
              </a:solidFill>
            </a:ln>
          </c:spPr>
          <c:marker>
            <c:symbol val="none"/>
          </c:marke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'2.11'!$D$7:$D$24</c:f>
              <c:numCache>
                <c:formatCode>#,##0</c:formatCode>
                <c:ptCount val="18"/>
                <c:pt idx="0">
                  <c:v>167461</c:v>
                </c:pt>
                <c:pt idx="1">
                  <c:v>190794</c:v>
                </c:pt>
                <c:pt idx="2">
                  <c:v>198012</c:v>
                </c:pt>
                <c:pt idx="3">
                  <c:v>198859</c:v>
                </c:pt>
                <c:pt idx="4">
                  <c:v>195031</c:v>
                </c:pt>
                <c:pt idx="5">
                  <c:v>187970</c:v>
                </c:pt>
                <c:pt idx="6">
                  <c:v>177807</c:v>
                </c:pt>
                <c:pt idx="7">
                  <c:v>165138</c:v>
                </c:pt>
                <c:pt idx="8">
                  <c:v>150574</c:v>
                </c:pt>
                <c:pt idx="9">
                  <c:v>136907</c:v>
                </c:pt>
                <c:pt idx="10">
                  <c:v>122867</c:v>
                </c:pt>
                <c:pt idx="11">
                  <c:v>106888</c:v>
                </c:pt>
                <c:pt idx="12">
                  <c:v>94782</c:v>
                </c:pt>
                <c:pt idx="13">
                  <c:v>83485</c:v>
                </c:pt>
                <c:pt idx="14">
                  <c:v>73006</c:v>
                </c:pt>
                <c:pt idx="15">
                  <c:v>63341</c:v>
                </c:pt>
                <c:pt idx="16">
                  <c:v>55674</c:v>
                </c:pt>
                <c:pt idx="17">
                  <c:v>49328</c:v>
                </c:pt>
              </c:numCache>
            </c:numRef>
          </c:val>
          <c:smooth val="0"/>
          <c:extLst>
            <c:ext xmlns:c16="http://schemas.microsoft.com/office/drawing/2014/chart" uri="{C3380CC4-5D6E-409C-BE32-E72D297353CC}">
              <c16:uniqueId val="{00000002-FD60-4CF7-90A1-E2654F23E7A7}"/>
            </c:ext>
          </c:extLst>
        </c:ser>
        <c:ser>
          <c:idx val="3"/>
          <c:order val="3"/>
          <c:tx>
            <c:strRef>
              <c:f>'2.11'!$E$6</c:f>
              <c:strCache>
                <c:ptCount val="1"/>
                <c:pt idx="0">
                  <c:v>1993</c:v>
                </c:pt>
              </c:strCache>
            </c:strRef>
          </c:tx>
          <c:spPr>
            <a:ln>
              <a:solidFill>
                <a:srgbClr val="A7C466"/>
              </a:solidFill>
            </a:ln>
          </c:spPr>
          <c:marker>
            <c:symbol val="none"/>
          </c:marke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'2.11'!$E$7:$E$24</c:f>
              <c:numCache>
                <c:formatCode>#,##0</c:formatCode>
                <c:ptCount val="18"/>
                <c:pt idx="0">
                  <c:v>144726</c:v>
                </c:pt>
                <c:pt idx="1">
                  <c:v>160319</c:v>
                </c:pt>
                <c:pt idx="2">
                  <c:v>171721</c:v>
                </c:pt>
                <c:pt idx="3">
                  <c:v>174907</c:v>
                </c:pt>
                <c:pt idx="4">
                  <c:v>175341</c:v>
                </c:pt>
                <c:pt idx="5">
                  <c:v>171830</c:v>
                </c:pt>
                <c:pt idx="6">
                  <c:v>164852</c:v>
                </c:pt>
                <c:pt idx="7">
                  <c:v>155698</c:v>
                </c:pt>
                <c:pt idx="8">
                  <c:v>144647</c:v>
                </c:pt>
                <c:pt idx="9">
                  <c:v>133808</c:v>
                </c:pt>
                <c:pt idx="10">
                  <c:v>122388</c:v>
                </c:pt>
                <c:pt idx="11">
                  <c:v>108722</c:v>
                </c:pt>
                <c:pt idx="12">
                  <c:v>98319</c:v>
                </c:pt>
                <c:pt idx="13">
                  <c:v>87783</c:v>
                </c:pt>
                <c:pt idx="14">
                  <c:v>77648</c:v>
                </c:pt>
                <c:pt idx="15">
                  <c:v>68161</c:v>
                </c:pt>
                <c:pt idx="16">
                  <c:v>60137</c:v>
                </c:pt>
                <c:pt idx="17">
                  <c:v>53270</c:v>
                </c:pt>
              </c:numCache>
            </c:numRef>
          </c:val>
          <c:smooth val="0"/>
          <c:extLst>
            <c:ext xmlns:c16="http://schemas.microsoft.com/office/drawing/2014/chart" uri="{C3380CC4-5D6E-409C-BE32-E72D297353CC}">
              <c16:uniqueId val="{00000003-FD60-4CF7-90A1-E2654F23E7A7}"/>
            </c:ext>
          </c:extLst>
        </c:ser>
        <c:ser>
          <c:idx val="4"/>
          <c:order val="4"/>
          <c:tx>
            <c:strRef>
              <c:f>'2.11'!$F$6</c:f>
              <c:strCache>
                <c:ptCount val="1"/>
                <c:pt idx="0">
                  <c:v>1994</c:v>
                </c:pt>
              </c:strCache>
            </c:strRef>
          </c:tx>
          <c:spPr>
            <a:ln>
              <a:solidFill>
                <a:srgbClr val="98B85C"/>
              </a:solidFill>
            </a:ln>
          </c:spPr>
          <c:marker>
            <c:symbol val="none"/>
          </c:marke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'2.11'!$F$7:$F$24</c:f>
              <c:numCache>
                <c:formatCode>#,##0</c:formatCode>
                <c:ptCount val="18"/>
                <c:pt idx="0">
                  <c:v>136919</c:v>
                </c:pt>
                <c:pt idx="1">
                  <c:v>166331</c:v>
                </c:pt>
                <c:pt idx="2">
                  <c:v>182317</c:v>
                </c:pt>
                <c:pt idx="3">
                  <c:v>199695</c:v>
                </c:pt>
                <c:pt idx="4">
                  <c:v>206151</c:v>
                </c:pt>
                <c:pt idx="5">
                  <c:v>208047</c:v>
                </c:pt>
                <c:pt idx="6">
                  <c:v>203685</c:v>
                </c:pt>
                <c:pt idx="7">
                  <c:v>195866</c:v>
                </c:pt>
                <c:pt idx="8">
                  <c:v>185743</c:v>
                </c:pt>
                <c:pt idx="9">
                  <c:v>175171</c:v>
                </c:pt>
                <c:pt idx="10">
                  <c:v>163256</c:v>
                </c:pt>
                <c:pt idx="11">
                  <c:v>148209</c:v>
                </c:pt>
                <c:pt idx="12">
                  <c:v>136211</c:v>
                </c:pt>
                <c:pt idx="13">
                  <c:v>123444</c:v>
                </c:pt>
                <c:pt idx="14">
                  <c:v>110461</c:v>
                </c:pt>
                <c:pt idx="15">
                  <c:v>97732</c:v>
                </c:pt>
                <c:pt idx="16">
                  <c:v>86673</c:v>
                </c:pt>
                <c:pt idx="17">
                  <c:v>76981</c:v>
                </c:pt>
              </c:numCache>
            </c:numRef>
          </c:val>
          <c:smooth val="0"/>
          <c:extLst>
            <c:ext xmlns:c16="http://schemas.microsoft.com/office/drawing/2014/chart" uri="{C3380CC4-5D6E-409C-BE32-E72D297353CC}">
              <c16:uniqueId val="{00000004-FD60-4CF7-90A1-E2654F23E7A7}"/>
            </c:ext>
          </c:extLst>
        </c:ser>
        <c:ser>
          <c:idx val="5"/>
          <c:order val="5"/>
          <c:tx>
            <c:strRef>
              <c:f>'2.11'!$G$6</c:f>
              <c:strCache>
                <c:ptCount val="1"/>
                <c:pt idx="0">
                  <c:v>1995</c:v>
                </c:pt>
              </c:strCache>
            </c:strRef>
          </c:tx>
          <c:spPr>
            <a:ln>
              <a:solidFill>
                <a:srgbClr val="89AC52"/>
              </a:solidFill>
            </a:ln>
          </c:spPr>
          <c:marker>
            <c:symbol val="none"/>
          </c:marke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'2.11'!$G$7:$G$24</c:f>
              <c:numCache>
                <c:formatCode>#,##0</c:formatCode>
                <c:ptCount val="18"/>
                <c:pt idx="0">
                  <c:v>96747</c:v>
                </c:pt>
                <c:pt idx="1">
                  <c:v>111384</c:v>
                </c:pt>
                <c:pt idx="2">
                  <c:v>142948</c:v>
                </c:pt>
                <c:pt idx="3">
                  <c:v>166706</c:v>
                </c:pt>
                <c:pt idx="4">
                  <c:v>194901</c:v>
                </c:pt>
                <c:pt idx="5">
                  <c:v>206348</c:v>
                </c:pt>
                <c:pt idx="6">
                  <c:v>208771</c:v>
                </c:pt>
                <c:pt idx="7">
                  <c:v>204703</c:v>
                </c:pt>
                <c:pt idx="8">
                  <c:v>197213</c:v>
                </c:pt>
                <c:pt idx="9">
                  <c:v>189126</c:v>
                </c:pt>
                <c:pt idx="10">
                  <c:v>179406</c:v>
                </c:pt>
                <c:pt idx="11">
                  <c:v>166232</c:v>
                </c:pt>
                <c:pt idx="12">
                  <c:v>155422</c:v>
                </c:pt>
                <c:pt idx="13">
                  <c:v>143235</c:v>
                </c:pt>
                <c:pt idx="14">
                  <c:v>129905</c:v>
                </c:pt>
                <c:pt idx="15">
                  <c:v>116001</c:v>
                </c:pt>
                <c:pt idx="16">
                  <c:v>103707</c:v>
                </c:pt>
                <c:pt idx="17">
                  <c:v>92381</c:v>
                </c:pt>
              </c:numCache>
            </c:numRef>
          </c:val>
          <c:smooth val="0"/>
          <c:extLst>
            <c:ext xmlns:c16="http://schemas.microsoft.com/office/drawing/2014/chart" uri="{C3380CC4-5D6E-409C-BE32-E72D297353CC}">
              <c16:uniqueId val="{00000005-FD60-4CF7-90A1-E2654F23E7A7}"/>
            </c:ext>
          </c:extLst>
        </c:ser>
        <c:ser>
          <c:idx val="6"/>
          <c:order val="6"/>
          <c:tx>
            <c:strRef>
              <c:f>'2.11'!$H$6</c:f>
              <c:strCache>
                <c:ptCount val="1"/>
                <c:pt idx="0">
                  <c:v>1996</c:v>
                </c:pt>
              </c:strCache>
            </c:strRef>
          </c:tx>
          <c:spPr>
            <a:ln>
              <a:solidFill>
                <a:srgbClr val="7AA048"/>
              </a:solidFill>
            </a:ln>
          </c:spPr>
          <c:marker>
            <c:symbol val="none"/>
          </c:marke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'2.11'!$H$7:$H$24</c:f>
              <c:numCache>
                <c:formatCode>#,##0</c:formatCode>
                <c:ptCount val="18"/>
                <c:pt idx="0">
                  <c:v>94130</c:v>
                </c:pt>
                <c:pt idx="1">
                  <c:v>109156</c:v>
                </c:pt>
                <c:pt idx="2">
                  <c:v>132554</c:v>
                </c:pt>
                <c:pt idx="3">
                  <c:v>182339</c:v>
                </c:pt>
                <c:pt idx="4">
                  <c:v>214160</c:v>
                </c:pt>
                <c:pt idx="5">
                  <c:v>255218</c:v>
                </c:pt>
                <c:pt idx="6">
                  <c:v>268269</c:v>
                </c:pt>
                <c:pt idx="7">
                  <c:v>274542</c:v>
                </c:pt>
                <c:pt idx="8">
                  <c:v>270041</c:v>
                </c:pt>
                <c:pt idx="9">
                  <c:v>262201</c:v>
                </c:pt>
                <c:pt idx="10">
                  <c:v>252129</c:v>
                </c:pt>
                <c:pt idx="11">
                  <c:v>238186</c:v>
                </c:pt>
                <c:pt idx="12">
                  <c:v>226248</c:v>
                </c:pt>
                <c:pt idx="13">
                  <c:v>212100</c:v>
                </c:pt>
                <c:pt idx="14">
                  <c:v>196326</c:v>
                </c:pt>
                <c:pt idx="15">
                  <c:v>178418</c:v>
                </c:pt>
                <c:pt idx="16">
                  <c:v>161742</c:v>
                </c:pt>
                <c:pt idx="17">
                  <c:v>146188</c:v>
                </c:pt>
              </c:numCache>
            </c:numRef>
          </c:val>
          <c:smooth val="0"/>
          <c:extLst>
            <c:ext xmlns:c16="http://schemas.microsoft.com/office/drawing/2014/chart" uri="{C3380CC4-5D6E-409C-BE32-E72D297353CC}">
              <c16:uniqueId val="{00000006-FD60-4CF7-90A1-E2654F23E7A7}"/>
            </c:ext>
          </c:extLst>
        </c:ser>
        <c:ser>
          <c:idx val="7"/>
          <c:order val="7"/>
          <c:tx>
            <c:strRef>
              <c:f>'2.11'!$I$6</c:f>
              <c:strCache>
                <c:ptCount val="1"/>
                <c:pt idx="0">
                  <c:v>1997</c:v>
                </c:pt>
              </c:strCache>
            </c:strRef>
          </c:tx>
          <c:spPr>
            <a:ln>
              <a:solidFill>
                <a:srgbClr val="6B943D"/>
              </a:solidFill>
            </a:ln>
          </c:spPr>
          <c:marker>
            <c:symbol val="none"/>
          </c:marke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'2.11'!$I$7:$I$24</c:f>
              <c:numCache>
                <c:formatCode>#,##0</c:formatCode>
                <c:ptCount val="18"/>
                <c:pt idx="0">
                  <c:v>75559</c:v>
                </c:pt>
                <c:pt idx="1">
                  <c:v>80002</c:v>
                </c:pt>
                <c:pt idx="2">
                  <c:v>100922</c:v>
                </c:pt>
                <c:pt idx="3">
                  <c:v>121941</c:v>
                </c:pt>
                <c:pt idx="4">
                  <c:v>156672</c:v>
                </c:pt>
                <c:pt idx="5">
                  <c:v>180091</c:v>
                </c:pt>
                <c:pt idx="6">
                  <c:v>209574</c:v>
                </c:pt>
                <c:pt idx="7">
                  <c:v>222081</c:v>
                </c:pt>
                <c:pt idx="8">
                  <c:v>222044</c:v>
                </c:pt>
                <c:pt idx="9">
                  <c:v>217214</c:v>
                </c:pt>
                <c:pt idx="10">
                  <c:v>210578</c:v>
                </c:pt>
                <c:pt idx="11">
                  <c:v>200853</c:v>
                </c:pt>
                <c:pt idx="12">
                  <c:v>192585</c:v>
                </c:pt>
                <c:pt idx="13">
                  <c:v>182522</c:v>
                </c:pt>
                <c:pt idx="14">
                  <c:v>170397</c:v>
                </c:pt>
                <c:pt idx="15">
                  <c:v>156198</c:v>
                </c:pt>
                <c:pt idx="16">
                  <c:v>142391</c:v>
                </c:pt>
                <c:pt idx="17">
                  <c:v>129179</c:v>
                </c:pt>
              </c:numCache>
            </c:numRef>
          </c:val>
          <c:smooth val="0"/>
          <c:extLst>
            <c:ext xmlns:c16="http://schemas.microsoft.com/office/drawing/2014/chart" uri="{C3380CC4-5D6E-409C-BE32-E72D297353CC}">
              <c16:uniqueId val="{00000007-FD60-4CF7-90A1-E2654F23E7A7}"/>
            </c:ext>
          </c:extLst>
        </c:ser>
        <c:ser>
          <c:idx val="8"/>
          <c:order val="8"/>
          <c:tx>
            <c:strRef>
              <c:f>'2.11'!$J$6</c:f>
              <c:strCache>
                <c:ptCount val="1"/>
                <c:pt idx="0">
                  <c:v>1998</c:v>
                </c:pt>
              </c:strCache>
            </c:strRef>
          </c:tx>
          <c:spPr>
            <a:ln>
              <a:solidFill>
                <a:srgbClr val="5D8933"/>
              </a:solidFill>
            </a:ln>
          </c:spPr>
          <c:marker>
            <c:symbol val="none"/>
          </c:marke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'2.11'!$J$7:$J$24</c:f>
              <c:numCache>
                <c:formatCode>#,##0</c:formatCode>
                <c:ptCount val="18"/>
                <c:pt idx="0">
                  <c:v>65587</c:v>
                </c:pt>
                <c:pt idx="1">
                  <c:v>68419</c:v>
                </c:pt>
                <c:pt idx="2">
                  <c:v>73905</c:v>
                </c:pt>
                <c:pt idx="3">
                  <c:v>89670</c:v>
                </c:pt>
                <c:pt idx="4">
                  <c:v>103068</c:v>
                </c:pt>
                <c:pt idx="5">
                  <c:v>126463</c:v>
                </c:pt>
                <c:pt idx="6">
                  <c:v>142830</c:v>
                </c:pt>
                <c:pt idx="7">
                  <c:v>167898</c:v>
                </c:pt>
                <c:pt idx="8">
                  <c:v>175637</c:v>
                </c:pt>
                <c:pt idx="9">
                  <c:v>174046</c:v>
                </c:pt>
                <c:pt idx="10">
                  <c:v>170060</c:v>
                </c:pt>
                <c:pt idx="11">
                  <c:v>164067</c:v>
                </c:pt>
                <c:pt idx="12">
                  <c:v>159007</c:v>
                </c:pt>
                <c:pt idx="13">
                  <c:v>152385</c:v>
                </c:pt>
                <c:pt idx="14">
                  <c:v>144059</c:v>
                </c:pt>
                <c:pt idx="15">
                  <c:v>134081</c:v>
                </c:pt>
                <c:pt idx="16">
                  <c:v>123847</c:v>
                </c:pt>
                <c:pt idx="17">
                  <c:v>112927</c:v>
                </c:pt>
              </c:numCache>
            </c:numRef>
          </c:val>
          <c:smooth val="0"/>
          <c:extLst>
            <c:ext xmlns:c16="http://schemas.microsoft.com/office/drawing/2014/chart" uri="{C3380CC4-5D6E-409C-BE32-E72D297353CC}">
              <c16:uniqueId val="{00000008-FD60-4CF7-90A1-E2654F23E7A7}"/>
            </c:ext>
          </c:extLst>
        </c:ser>
        <c:ser>
          <c:idx val="9"/>
          <c:order val="9"/>
          <c:tx>
            <c:strRef>
              <c:f>'2.11'!$K$6</c:f>
              <c:strCache>
                <c:ptCount val="1"/>
                <c:pt idx="0">
                  <c:v>1999</c:v>
                </c:pt>
              </c:strCache>
            </c:strRef>
          </c:tx>
          <c:spPr>
            <a:ln>
              <a:solidFill>
                <a:srgbClr val="4E7D29"/>
              </a:solidFill>
            </a:ln>
          </c:spPr>
          <c:marker>
            <c:symbol val="none"/>
          </c:marker>
          <c:cat>
            <c:numRef>
              <c:f>'2.11'!$A$7:$A$24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'2.11'!$K$7:$K$24</c:f>
              <c:numCache>
                <c:formatCode>#,##0</c:formatCode>
                <c:ptCount val="18"/>
                <c:pt idx="0">
                  <c:v>69903</c:v>
                </c:pt>
                <c:pt idx="1">
                  <c:v>70431</c:v>
                </c:pt>
                <c:pt idx="2">
                  <c:v>74735</c:v>
                </c:pt>
                <c:pt idx="3">
                  <c:v>80777</c:v>
                </c:pt>
                <c:pt idx="4">
                  <c:v>93367</c:v>
                </c:pt>
                <c:pt idx="5">
                  <c:v>102458</c:v>
                </c:pt>
                <c:pt idx="6">
                  <c:v>117881</c:v>
                </c:pt>
                <c:pt idx="7">
                  <c:v>131790</c:v>
                </c:pt>
                <c:pt idx="8">
                  <c:v>150035</c:v>
                </c:pt>
                <c:pt idx="9">
                  <c:v>153329</c:v>
                </c:pt>
                <c:pt idx="10">
                  <c:v>151245</c:v>
                </c:pt>
                <c:pt idx="11">
                  <c:v>147660</c:v>
                </c:pt>
                <c:pt idx="12">
                  <c:v>144051</c:v>
                </c:pt>
                <c:pt idx="13">
                  <c:v>139379</c:v>
                </c:pt>
                <c:pt idx="14">
                  <c:v>133331</c:v>
                </c:pt>
                <c:pt idx="15">
                  <c:v>125716</c:v>
                </c:pt>
                <c:pt idx="16">
                  <c:v>117752</c:v>
                </c:pt>
                <c:pt idx="17">
                  <c:v>108611</c:v>
                </c:pt>
              </c:numCache>
            </c:numRef>
          </c:val>
          <c:smooth val="0"/>
          <c:extLst>
            <c:ext xmlns:c16="http://schemas.microsoft.com/office/drawing/2014/chart" uri="{C3380CC4-5D6E-409C-BE32-E72D297353CC}">
              <c16:uniqueId val="{00000009-FD60-4CF7-90A1-E2654F23E7A7}"/>
            </c:ext>
          </c:extLst>
        </c:ser>
        <c:dLbls>
          <c:showLegendKey val="0"/>
          <c:showVal val="0"/>
          <c:showCatName val="0"/>
          <c:showSerName val="0"/>
          <c:showPercent val="0"/>
          <c:showBubbleSize val="0"/>
        </c:dLbls>
        <c:smooth val="0"/>
        <c:axId val="158923776"/>
        <c:axId val="158807168"/>
      </c:lineChart>
      <c:catAx>
        <c:axId val="158923776"/>
        <c:scaling>
          <c:orientation val="minMax"/>
        </c:scaling>
        <c:delete val="0"/>
        <c:axPos val="b"/>
        <c:title>
          <c:tx>
            <c:rich>
              <a:bodyPr/>
              <a:lstStyle/>
              <a:p>
                <a:pPr>
                  <a:defRPr sz="700" b="0">
                    <a:latin typeface="Arial" pitchFamily="34" charset="0"/>
                    <a:cs typeface="Arial" pitchFamily="34" charset="0"/>
                  </a:defRPr>
                </a:pPr>
                <a:r>
                  <a:rPr lang="en-US" sz="700" b="0">
                    <a:latin typeface="Arial" pitchFamily="34" charset="0"/>
                    <a:cs typeface="Arial" pitchFamily="34" charset="0"/>
                  </a:rPr>
                  <a:t>Fleet year</a:t>
                </a:r>
              </a:p>
            </c:rich>
          </c:tx>
          <c:layout>
            <c:manualLayout>
              <c:xMode val="edge"/>
              <c:yMode val="edge"/>
              <c:x val="0.40849777777778246"/>
              <c:y val="0.92409722222222213"/>
            </c:manualLayout>
          </c:layout>
          <c:overlay val="0"/>
        </c:title>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58807168"/>
        <c:crosses val="autoZero"/>
        <c:auto val="1"/>
        <c:lblAlgn val="ctr"/>
        <c:lblOffset val="100"/>
        <c:tickLblSkip val="2"/>
        <c:noMultiLvlLbl val="0"/>
      </c:catAx>
      <c:valAx>
        <c:axId val="158807168"/>
        <c:scaling>
          <c:orientation val="minMax"/>
        </c:scaling>
        <c:delete val="0"/>
        <c:axPos val="l"/>
        <c:majorGridlines>
          <c:spPr>
            <a:ln>
              <a:solidFill>
                <a:schemeClr val="bg1">
                  <a:lumMod val="75000"/>
                </a:schemeClr>
              </a:solidFill>
              <a:prstDash val="dash"/>
            </a:ln>
          </c:spPr>
        </c:majorGridlines>
        <c:numFmt formatCode="#,##0" sourceLinked="1"/>
        <c:majorTickMark val="out"/>
        <c:minorTickMark val="none"/>
        <c:tickLblPos val="nextTo"/>
        <c:txPr>
          <a:bodyPr/>
          <a:lstStyle/>
          <a:p>
            <a:pPr>
              <a:defRPr sz="700">
                <a:latin typeface="Arial" pitchFamily="34" charset="0"/>
                <a:cs typeface="Arial" pitchFamily="34" charset="0"/>
              </a:defRPr>
            </a:pPr>
            <a:endParaRPr lang="en-US"/>
          </a:p>
        </c:txPr>
        <c:crossAx val="158923776"/>
        <c:crosses val="autoZero"/>
        <c:crossBetween val="between"/>
      </c:valAx>
      <c:spPr>
        <a:solidFill>
          <a:srgbClr val="FFFFFF"/>
        </a:solidFill>
      </c:spPr>
    </c:plotArea>
    <c:legend>
      <c:legendPos val="r"/>
      <c:layout>
        <c:manualLayout>
          <c:xMode val="edge"/>
          <c:yMode val="edge"/>
          <c:x val="0.82371805555556343"/>
          <c:y val="0.19871318168562746"/>
          <c:w val="0.15394444444444985"/>
          <c:h val="0.68729585885098265"/>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121" l="0.70000000000000062" r="0.70000000000000062" t="0.7500000000000121" header="0.30000000000000032" footer="0.30000000000000032"/>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NZ" sz="900">
                <a:latin typeface="Arial" pitchFamily="34" charset="0"/>
                <a:cs typeface="Arial" pitchFamily="34" charset="0"/>
              </a:rPr>
              <a:t>Figure 2.11c : Vehicle scrappage - same age, different year of manufacture</a:t>
            </a:r>
          </a:p>
        </c:rich>
      </c:tx>
      <c:layout>
        <c:manualLayout>
          <c:xMode val="edge"/>
          <c:yMode val="edge"/>
          <c:x val="0.15236388888888891"/>
          <c:y val="5.8796296296297736E-3"/>
        </c:manualLayout>
      </c:layout>
      <c:overlay val="0"/>
    </c:title>
    <c:autoTitleDeleted val="0"/>
    <c:plotArea>
      <c:layout>
        <c:manualLayout>
          <c:layoutTarget val="inner"/>
          <c:xMode val="edge"/>
          <c:yMode val="edge"/>
          <c:x val="9.1849518810148481E-2"/>
          <c:y val="0.15788203557888641"/>
          <c:w val="0.78790179352582301"/>
          <c:h val="0.70204068241471662"/>
        </c:manualLayout>
      </c:layout>
      <c:barChart>
        <c:barDir val="col"/>
        <c:grouping val="clustered"/>
        <c:varyColors val="0"/>
        <c:ser>
          <c:idx val="0"/>
          <c:order val="0"/>
          <c:tx>
            <c:strRef>
              <c:f>'2.11'!$P$51</c:f>
              <c:strCache>
                <c:ptCount val="1"/>
                <c:pt idx="0">
                  <c:v>1990</c:v>
                </c:pt>
              </c:strCache>
            </c:strRef>
          </c:tx>
          <c:spPr>
            <a:solidFill>
              <a:srgbClr val="D3E785"/>
            </a:solidFill>
          </c:spPr>
          <c:invertIfNegative val="0"/>
          <c:cat>
            <c:numRef>
              <c:f>'2.11'!$O$52:$O$59</c:f>
              <c:numCache>
                <c:formatCode>General</c:formatCode>
                <c:ptCount val="8"/>
                <c:pt idx="0">
                  <c:v>15</c:v>
                </c:pt>
                <c:pt idx="1">
                  <c:v>16</c:v>
                </c:pt>
                <c:pt idx="2">
                  <c:v>17</c:v>
                </c:pt>
                <c:pt idx="3">
                  <c:v>18</c:v>
                </c:pt>
                <c:pt idx="4">
                  <c:v>19</c:v>
                </c:pt>
                <c:pt idx="5">
                  <c:v>20</c:v>
                </c:pt>
                <c:pt idx="6">
                  <c:v>21</c:v>
                </c:pt>
                <c:pt idx="7">
                  <c:v>22</c:v>
                </c:pt>
              </c:numCache>
            </c:numRef>
          </c:cat>
          <c:val>
            <c:numRef>
              <c:f>'2.11'!$P$52:$P$59</c:f>
              <c:numCache>
                <c:formatCode>0.0%</c:formatCode>
                <c:ptCount val="8"/>
                <c:pt idx="0">
                  <c:v>6.9056315297715165E-2</c:v>
                </c:pt>
                <c:pt idx="1">
                  <c:v>8.9440389294403899E-2</c:v>
                </c:pt>
                <c:pt idx="2">
                  <c:v>0.10693004489097901</c:v>
                </c:pt>
                <c:pt idx="3">
                  <c:v>0.12479710372581143</c:v>
                </c:pt>
                <c:pt idx="4">
                  <c:v>0.11840519635912994</c:v>
                </c:pt>
                <c:pt idx="5">
                  <c:v>0.12176324029820362</c:v>
                </c:pt>
                <c:pt idx="6">
                  <c:v>0.14562152973253417</c:v>
                </c:pt>
                <c:pt idx="7">
                  <c:v>0.11812814119045467</c:v>
                </c:pt>
              </c:numCache>
            </c:numRef>
          </c:val>
          <c:extLst>
            <c:ext xmlns:c16="http://schemas.microsoft.com/office/drawing/2014/chart" uri="{C3380CC4-5D6E-409C-BE32-E72D297353CC}">
              <c16:uniqueId val="{00000000-0122-4516-B7F8-D5D16C3FEC3A}"/>
            </c:ext>
          </c:extLst>
        </c:ser>
        <c:ser>
          <c:idx val="1"/>
          <c:order val="1"/>
          <c:tx>
            <c:strRef>
              <c:f>'2.11'!$Q$51</c:f>
              <c:strCache>
                <c:ptCount val="1"/>
                <c:pt idx="0">
                  <c:v>1991</c:v>
                </c:pt>
              </c:strCache>
            </c:strRef>
          </c:tx>
          <c:spPr>
            <a:solidFill>
              <a:srgbClr val="D3E785"/>
            </a:solidFill>
          </c:spPr>
          <c:invertIfNegative val="0"/>
          <c:cat>
            <c:numRef>
              <c:f>'2.11'!$O$52:$O$59</c:f>
              <c:numCache>
                <c:formatCode>General</c:formatCode>
                <c:ptCount val="8"/>
                <c:pt idx="0">
                  <c:v>15</c:v>
                </c:pt>
                <c:pt idx="1">
                  <c:v>16</c:v>
                </c:pt>
                <c:pt idx="2">
                  <c:v>17</c:v>
                </c:pt>
                <c:pt idx="3">
                  <c:v>18</c:v>
                </c:pt>
                <c:pt idx="4">
                  <c:v>19</c:v>
                </c:pt>
                <c:pt idx="5">
                  <c:v>20</c:v>
                </c:pt>
                <c:pt idx="6">
                  <c:v>21</c:v>
                </c:pt>
                <c:pt idx="7">
                  <c:v>22</c:v>
                </c:pt>
              </c:numCache>
            </c:numRef>
          </c:cat>
          <c:val>
            <c:numRef>
              <c:f>'2.11'!$Q$52:$Q$59</c:f>
              <c:numCache>
                <c:formatCode>0.0%</c:formatCode>
                <c:ptCount val="8"/>
                <c:pt idx="0">
                  <c:v>7.0346116731706432E-2</c:v>
                </c:pt>
                <c:pt idx="1">
                  <c:v>8.7772555163859511E-2</c:v>
                </c:pt>
                <c:pt idx="2">
                  <c:v>0.10510609367731782</c:v>
                </c:pt>
                <c:pt idx="3">
                  <c:v>0.1036322052331905</c:v>
                </c:pt>
                <c:pt idx="4">
                  <c:v>0.11361507373604907</c:v>
                </c:pt>
                <c:pt idx="5">
                  <c:v>0.14039696438995919</c:v>
                </c:pt>
                <c:pt idx="6">
                  <c:v>0.11776828054563548</c:v>
                </c:pt>
                <c:pt idx="7">
                  <c:v>0.12015076910825917</c:v>
                </c:pt>
              </c:numCache>
            </c:numRef>
          </c:val>
          <c:extLst>
            <c:ext xmlns:c16="http://schemas.microsoft.com/office/drawing/2014/chart" uri="{C3380CC4-5D6E-409C-BE32-E72D297353CC}">
              <c16:uniqueId val="{00000001-0122-4516-B7F8-D5D16C3FEC3A}"/>
            </c:ext>
          </c:extLst>
        </c:ser>
        <c:ser>
          <c:idx val="2"/>
          <c:order val="2"/>
          <c:tx>
            <c:strRef>
              <c:f>'2.11'!$R$51</c:f>
              <c:strCache>
                <c:ptCount val="1"/>
                <c:pt idx="0">
                  <c:v>1992</c:v>
                </c:pt>
              </c:strCache>
            </c:strRef>
          </c:tx>
          <c:spPr>
            <a:solidFill>
              <a:srgbClr val="B5CF71"/>
            </a:solidFill>
          </c:spPr>
          <c:invertIfNegative val="0"/>
          <c:cat>
            <c:numRef>
              <c:f>'2.11'!$O$52:$O$59</c:f>
              <c:numCache>
                <c:formatCode>General</c:formatCode>
                <c:ptCount val="8"/>
                <c:pt idx="0">
                  <c:v>15</c:v>
                </c:pt>
                <c:pt idx="1">
                  <c:v>16</c:v>
                </c:pt>
                <c:pt idx="2">
                  <c:v>17</c:v>
                </c:pt>
                <c:pt idx="3">
                  <c:v>18</c:v>
                </c:pt>
                <c:pt idx="4">
                  <c:v>19</c:v>
                </c:pt>
                <c:pt idx="5">
                  <c:v>20</c:v>
                </c:pt>
                <c:pt idx="6">
                  <c:v>21</c:v>
                </c:pt>
                <c:pt idx="7">
                  <c:v>22</c:v>
                </c:pt>
              </c:numCache>
            </c:numRef>
          </c:cat>
          <c:val>
            <c:numRef>
              <c:f>'2.11'!$R$52:$R$59</c:f>
              <c:numCache>
                <c:formatCode>0.0%</c:formatCode>
                <c:ptCount val="8"/>
                <c:pt idx="0">
                  <c:v>7.1251413048980083E-2</c:v>
                </c:pt>
                <c:pt idx="1">
                  <c:v>8.8192905327665327E-2</c:v>
                </c:pt>
                <c:pt idx="2">
                  <c:v>9.0766002098635834E-2</c:v>
                </c:pt>
                <c:pt idx="3">
                  <c:v>0.10255136698634837</c:v>
                </c:pt>
                <c:pt idx="4">
                  <c:v>0.13005119356702777</c:v>
                </c:pt>
                <c:pt idx="5">
                  <c:v>0.11325873811840426</c:v>
                </c:pt>
                <c:pt idx="6">
                  <c:v>0.11918929754594754</c:v>
                </c:pt>
                <c:pt idx="7">
                  <c:v>0.12551955441097207</c:v>
                </c:pt>
              </c:numCache>
            </c:numRef>
          </c:val>
          <c:extLst>
            <c:ext xmlns:c16="http://schemas.microsoft.com/office/drawing/2014/chart" uri="{C3380CC4-5D6E-409C-BE32-E72D297353CC}">
              <c16:uniqueId val="{00000002-0122-4516-B7F8-D5D16C3FEC3A}"/>
            </c:ext>
          </c:extLst>
        </c:ser>
        <c:ser>
          <c:idx val="3"/>
          <c:order val="3"/>
          <c:tx>
            <c:strRef>
              <c:f>'2.11'!$S$51</c:f>
              <c:strCache>
                <c:ptCount val="1"/>
                <c:pt idx="0">
                  <c:v>1993</c:v>
                </c:pt>
              </c:strCache>
            </c:strRef>
          </c:tx>
          <c:spPr>
            <a:solidFill>
              <a:srgbClr val="A7C466"/>
            </a:solidFill>
          </c:spPr>
          <c:invertIfNegative val="0"/>
          <c:cat>
            <c:numRef>
              <c:f>'2.11'!$O$52:$O$59</c:f>
              <c:numCache>
                <c:formatCode>General</c:formatCode>
                <c:ptCount val="8"/>
                <c:pt idx="0">
                  <c:v>15</c:v>
                </c:pt>
                <c:pt idx="1">
                  <c:v>16</c:v>
                </c:pt>
                <c:pt idx="2">
                  <c:v>17</c:v>
                </c:pt>
                <c:pt idx="3">
                  <c:v>18</c:v>
                </c:pt>
                <c:pt idx="4">
                  <c:v>19</c:v>
                </c:pt>
                <c:pt idx="5">
                  <c:v>20</c:v>
                </c:pt>
                <c:pt idx="6">
                  <c:v>21</c:v>
                </c:pt>
                <c:pt idx="7">
                  <c:v>22</c:v>
                </c:pt>
              </c:numCache>
            </c:numRef>
          </c:cat>
          <c:val>
            <c:numRef>
              <c:f>'2.11'!$S$52:$S$59</c:f>
              <c:numCache>
                <c:formatCode>0.0%</c:formatCode>
                <c:ptCount val="8"/>
                <c:pt idx="0">
                  <c:v>7.0977148068697038E-2</c:v>
                </c:pt>
                <c:pt idx="1">
                  <c:v>7.4934150034221214E-2</c:v>
                </c:pt>
                <c:pt idx="2">
                  <c:v>8.5346167643190252E-2</c:v>
                </c:pt>
                <c:pt idx="3">
                  <c:v>0.11166127398110925</c:v>
                </c:pt>
                <c:pt idx="4">
                  <c:v>9.5684406099961317E-2</c:v>
                </c:pt>
                <c:pt idx="5">
                  <c:v>0.10716138284563514</c:v>
                </c:pt>
                <c:pt idx="6">
                  <c:v>0.11545515646537485</c:v>
                </c:pt>
                <c:pt idx="7">
                  <c:v>0.12217957964145887</c:v>
                </c:pt>
              </c:numCache>
            </c:numRef>
          </c:val>
          <c:extLst>
            <c:ext xmlns:c16="http://schemas.microsoft.com/office/drawing/2014/chart" uri="{C3380CC4-5D6E-409C-BE32-E72D297353CC}">
              <c16:uniqueId val="{00000003-0122-4516-B7F8-D5D16C3FEC3A}"/>
            </c:ext>
          </c:extLst>
        </c:ser>
        <c:ser>
          <c:idx val="4"/>
          <c:order val="4"/>
          <c:tx>
            <c:strRef>
              <c:f>'2.11'!$T$51</c:f>
              <c:strCache>
                <c:ptCount val="1"/>
                <c:pt idx="0">
                  <c:v>1994</c:v>
                </c:pt>
              </c:strCache>
            </c:strRef>
          </c:tx>
          <c:spPr>
            <a:solidFill>
              <a:srgbClr val="98B85C"/>
            </a:solidFill>
          </c:spPr>
          <c:invertIfNegative val="0"/>
          <c:cat>
            <c:numRef>
              <c:f>'2.11'!$O$52:$O$59</c:f>
              <c:numCache>
                <c:formatCode>General</c:formatCode>
                <c:ptCount val="8"/>
                <c:pt idx="0">
                  <c:v>15</c:v>
                </c:pt>
                <c:pt idx="1">
                  <c:v>16</c:v>
                </c:pt>
                <c:pt idx="2">
                  <c:v>17</c:v>
                </c:pt>
                <c:pt idx="3">
                  <c:v>18</c:v>
                </c:pt>
                <c:pt idx="4">
                  <c:v>19</c:v>
                </c:pt>
                <c:pt idx="5">
                  <c:v>20</c:v>
                </c:pt>
                <c:pt idx="6">
                  <c:v>21</c:v>
                </c:pt>
                <c:pt idx="7">
                  <c:v>22</c:v>
                </c:pt>
              </c:numCache>
            </c:numRef>
          </c:cat>
          <c:val>
            <c:numRef>
              <c:f>'2.11'!$T$52:$T$59</c:f>
              <c:numCache>
                <c:formatCode>0.0%</c:formatCode>
                <c:ptCount val="8"/>
                <c:pt idx="0">
                  <c:v>5.6917353547643823E-2</c:v>
                </c:pt>
                <c:pt idx="1">
                  <c:v>6.8019249761661515E-2</c:v>
                </c:pt>
                <c:pt idx="2">
                  <c:v>9.2168128583329234E-2</c:v>
                </c:pt>
                <c:pt idx="3">
                  <c:v>8.0953248453197846E-2</c:v>
                </c:pt>
                <c:pt idx="4">
                  <c:v>9.3729581311347787E-2</c:v>
                </c:pt>
                <c:pt idx="5">
                  <c:v>0.10517319594309971</c:v>
                </c:pt>
                <c:pt idx="6">
                  <c:v>0.11523524139741625</c:v>
                </c:pt>
                <c:pt idx="7">
                  <c:v>0.11315638685384521</c:v>
                </c:pt>
              </c:numCache>
            </c:numRef>
          </c:val>
          <c:extLst>
            <c:ext xmlns:c16="http://schemas.microsoft.com/office/drawing/2014/chart" uri="{C3380CC4-5D6E-409C-BE32-E72D297353CC}">
              <c16:uniqueId val="{00000004-0122-4516-B7F8-D5D16C3FEC3A}"/>
            </c:ext>
          </c:extLst>
        </c:ser>
        <c:ser>
          <c:idx val="5"/>
          <c:order val="5"/>
          <c:tx>
            <c:strRef>
              <c:f>'2.11'!$U$51</c:f>
              <c:strCache>
                <c:ptCount val="1"/>
                <c:pt idx="0">
                  <c:v>1995</c:v>
                </c:pt>
              </c:strCache>
            </c:strRef>
          </c:tx>
          <c:spPr>
            <a:solidFill>
              <a:srgbClr val="89AC52"/>
            </a:solidFill>
          </c:spPr>
          <c:invertIfNegative val="0"/>
          <c:cat>
            <c:numRef>
              <c:f>'2.11'!$O$52:$O$59</c:f>
              <c:numCache>
                <c:formatCode>General</c:formatCode>
                <c:ptCount val="8"/>
                <c:pt idx="0">
                  <c:v>15</c:v>
                </c:pt>
                <c:pt idx="1">
                  <c:v>16</c:v>
                </c:pt>
                <c:pt idx="2">
                  <c:v>17</c:v>
                </c:pt>
                <c:pt idx="3">
                  <c:v>18</c:v>
                </c:pt>
                <c:pt idx="4">
                  <c:v>19</c:v>
                </c:pt>
                <c:pt idx="5">
                  <c:v>20</c:v>
                </c:pt>
                <c:pt idx="6">
                  <c:v>21</c:v>
                </c:pt>
                <c:pt idx="7">
                  <c:v>22</c:v>
                </c:pt>
              </c:numCache>
            </c:numRef>
          </c:cat>
          <c:val>
            <c:numRef>
              <c:f>'2.11'!$U$52:$U$59</c:f>
              <c:numCache>
                <c:formatCode>0.0%</c:formatCode>
                <c:ptCount val="8"/>
                <c:pt idx="0">
                  <c:v>5.1394308556200641E-2</c:v>
                </c:pt>
                <c:pt idx="1">
                  <c:v>7.343121188811963E-2</c:v>
                </c:pt>
                <c:pt idx="2">
                  <c:v>6.5029597189470101E-2</c:v>
                </c:pt>
                <c:pt idx="3">
                  <c:v>7.8412322579815008E-2</c:v>
                </c:pt>
                <c:pt idx="4">
                  <c:v>9.3063846126994143E-2</c:v>
                </c:pt>
                <c:pt idx="5">
                  <c:v>0.10703206189138215</c:v>
                </c:pt>
                <c:pt idx="6">
                  <c:v>0.10598184498409502</c:v>
                </c:pt>
                <c:pt idx="7">
                  <c:v>0.1092115286335541</c:v>
                </c:pt>
              </c:numCache>
            </c:numRef>
          </c:val>
          <c:extLst>
            <c:ext xmlns:c16="http://schemas.microsoft.com/office/drawing/2014/chart" uri="{C3380CC4-5D6E-409C-BE32-E72D297353CC}">
              <c16:uniqueId val="{00000005-0122-4516-B7F8-D5D16C3FEC3A}"/>
            </c:ext>
          </c:extLst>
        </c:ser>
        <c:ser>
          <c:idx val="6"/>
          <c:order val="6"/>
          <c:tx>
            <c:strRef>
              <c:f>'2.11'!$V$51</c:f>
              <c:strCache>
                <c:ptCount val="1"/>
                <c:pt idx="0">
                  <c:v>1996</c:v>
                </c:pt>
              </c:strCache>
            </c:strRef>
          </c:tx>
          <c:spPr>
            <a:solidFill>
              <a:srgbClr val="7AA048"/>
            </a:solidFill>
          </c:spPr>
          <c:invertIfNegative val="0"/>
          <c:cat>
            <c:numRef>
              <c:f>'2.11'!$O$52:$O$58</c:f>
              <c:numCache>
                <c:formatCode>General</c:formatCode>
                <c:ptCount val="7"/>
                <c:pt idx="0">
                  <c:v>15</c:v>
                </c:pt>
                <c:pt idx="1">
                  <c:v>16</c:v>
                </c:pt>
                <c:pt idx="2">
                  <c:v>17</c:v>
                </c:pt>
                <c:pt idx="3">
                  <c:v>18</c:v>
                </c:pt>
                <c:pt idx="4">
                  <c:v>19</c:v>
                </c:pt>
                <c:pt idx="5">
                  <c:v>20</c:v>
                </c:pt>
                <c:pt idx="6">
                  <c:v>21</c:v>
                </c:pt>
              </c:numCache>
            </c:numRef>
          </c:cat>
          <c:val>
            <c:numRef>
              <c:f>'2.11'!$V$52:$V$58</c:f>
              <c:numCache>
                <c:formatCode>0.0%</c:formatCode>
                <c:ptCount val="7"/>
                <c:pt idx="0">
                  <c:v>5.5301056205355192E-2</c:v>
                </c:pt>
                <c:pt idx="1">
                  <c:v>5.0120494067661392E-2</c:v>
                </c:pt>
                <c:pt idx="2">
                  <c:v>6.253314946430466E-2</c:v>
                </c:pt>
                <c:pt idx="3">
                  <c:v>7.4370579915134405E-2</c:v>
                </c:pt>
                <c:pt idx="4">
                  <c:v>9.1215631144117459E-2</c:v>
                </c:pt>
                <c:pt idx="5">
                  <c:v>9.3465905906354729E-2</c:v>
                </c:pt>
                <c:pt idx="6">
                  <c:v>9.616549813901154E-2</c:v>
                </c:pt>
              </c:numCache>
            </c:numRef>
          </c:val>
          <c:extLst>
            <c:ext xmlns:c16="http://schemas.microsoft.com/office/drawing/2014/chart" uri="{C3380CC4-5D6E-409C-BE32-E72D297353CC}">
              <c16:uniqueId val="{00000006-0122-4516-B7F8-D5D16C3FEC3A}"/>
            </c:ext>
          </c:extLst>
        </c:ser>
        <c:ser>
          <c:idx val="7"/>
          <c:order val="7"/>
          <c:tx>
            <c:strRef>
              <c:f>'2.11'!$W$51</c:f>
              <c:strCache>
                <c:ptCount val="1"/>
                <c:pt idx="0">
                  <c:v>1997</c:v>
                </c:pt>
              </c:strCache>
            </c:strRef>
          </c:tx>
          <c:spPr>
            <a:solidFill>
              <a:srgbClr val="6B943D"/>
            </a:solidFill>
          </c:spPr>
          <c:invertIfNegative val="0"/>
          <c:cat>
            <c:numRef>
              <c:f>'2.11'!$O$52:$O$58</c:f>
              <c:numCache>
                <c:formatCode>General</c:formatCode>
                <c:ptCount val="7"/>
                <c:pt idx="0">
                  <c:v>15</c:v>
                </c:pt>
                <c:pt idx="1">
                  <c:v>16</c:v>
                </c:pt>
                <c:pt idx="2">
                  <c:v>17</c:v>
                </c:pt>
                <c:pt idx="3">
                  <c:v>18</c:v>
                </c:pt>
                <c:pt idx="4">
                  <c:v>19</c:v>
                </c:pt>
                <c:pt idx="5">
                  <c:v>20</c:v>
                </c:pt>
                <c:pt idx="6">
                  <c:v>21</c:v>
                </c:pt>
              </c:numCache>
            </c:numRef>
          </c:cat>
          <c:val>
            <c:numRef>
              <c:f>'2.11'!$W$52:$W$54</c:f>
              <c:numCache>
                <c:formatCode>0.0%</c:formatCode>
                <c:ptCount val="3"/>
                <c:pt idx="0">
                  <c:v>4.1164433690310864E-2</c:v>
                </c:pt>
                <c:pt idx="1">
                  <c:v>4.1164433690310864E-2</c:v>
                </c:pt>
                <c:pt idx="2">
                  <c:v>5.2252252252252274E-2</c:v>
                </c:pt>
              </c:numCache>
            </c:numRef>
          </c:val>
          <c:extLst>
            <c:ext xmlns:c16="http://schemas.microsoft.com/office/drawing/2014/chart" uri="{C3380CC4-5D6E-409C-BE32-E72D297353CC}">
              <c16:uniqueId val="{00000007-0122-4516-B7F8-D5D16C3FEC3A}"/>
            </c:ext>
          </c:extLst>
        </c:ser>
        <c:dLbls>
          <c:showLegendKey val="0"/>
          <c:showVal val="0"/>
          <c:showCatName val="0"/>
          <c:showSerName val="0"/>
          <c:showPercent val="0"/>
          <c:showBubbleSize val="0"/>
        </c:dLbls>
        <c:gapWidth val="150"/>
        <c:axId val="158995584"/>
        <c:axId val="158997504"/>
      </c:barChart>
      <c:catAx>
        <c:axId val="158995584"/>
        <c:scaling>
          <c:orientation val="minMax"/>
        </c:scaling>
        <c:delete val="0"/>
        <c:axPos val="b"/>
        <c:title>
          <c:tx>
            <c:rich>
              <a:bodyPr/>
              <a:lstStyle/>
              <a:p>
                <a:pPr>
                  <a:defRPr sz="700">
                    <a:latin typeface="Arial" pitchFamily="34" charset="0"/>
                    <a:cs typeface="Arial" pitchFamily="34" charset="0"/>
                  </a:defRPr>
                </a:pPr>
                <a:r>
                  <a:rPr lang="en-US" sz="700" b="0">
                    <a:latin typeface="Arial" pitchFamily="34" charset="0"/>
                    <a:cs typeface="Arial" pitchFamily="34" charset="0"/>
                  </a:rPr>
                  <a:t>Vehicle age when scrapped</a:t>
                </a:r>
              </a:p>
            </c:rich>
          </c:tx>
          <c:layout>
            <c:manualLayout>
              <c:xMode val="edge"/>
              <c:yMode val="edge"/>
              <c:x val="0.35605730533683388"/>
              <c:y val="0.92960629921259863"/>
            </c:manualLayout>
          </c:layout>
          <c:overlay val="0"/>
        </c:title>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58997504"/>
        <c:crosses val="autoZero"/>
        <c:auto val="1"/>
        <c:lblAlgn val="ctr"/>
        <c:lblOffset val="100"/>
        <c:noMultiLvlLbl val="0"/>
      </c:catAx>
      <c:valAx>
        <c:axId val="158997504"/>
        <c:scaling>
          <c:orientation val="minMax"/>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a:lstStyle/>
          <a:p>
            <a:pPr>
              <a:defRPr sz="700">
                <a:latin typeface="Arial" pitchFamily="34" charset="0"/>
                <a:cs typeface="Arial" pitchFamily="34" charset="0"/>
              </a:defRPr>
            </a:pPr>
            <a:endParaRPr lang="en-US"/>
          </a:p>
        </c:txPr>
        <c:crossAx val="158995584"/>
        <c:crosses val="autoZero"/>
        <c:crossBetween val="between"/>
      </c:valAx>
      <c:spPr>
        <a:solidFill>
          <a:srgbClr val="FFFFFF"/>
        </a:solidFill>
      </c:spPr>
    </c:plotArea>
    <c:legend>
      <c:legendPos val="r"/>
      <c:layout>
        <c:manualLayout>
          <c:xMode val="edge"/>
          <c:yMode val="edge"/>
          <c:x val="0.89488473315835515"/>
          <c:y val="0.26211869349665312"/>
          <c:w val="8.8448600174978145E-2"/>
          <c:h val="0.54983668708078171"/>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1188" l="0.70000000000000062" r="0.70000000000000062" t="0.75000000000001188" header="0.30000000000000032" footer="0.30000000000000032"/>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NZ" sz="900">
                <a:latin typeface="Arial" pitchFamily="34" charset="0"/>
                <a:cs typeface="Arial" pitchFamily="34" charset="0"/>
              </a:rPr>
              <a:t>Figure 2.11d : Vehicle</a:t>
            </a:r>
            <a:r>
              <a:rPr lang="en-NZ" sz="900" baseline="0">
                <a:latin typeface="Arial" pitchFamily="34" charset="0"/>
                <a:cs typeface="Arial" pitchFamily="34" charset="0"/>
              </a:rPr>
              <a:t> scrappage</a:t>
            </a:r>
            <a:r>
              <a:rPr lang="en-NZ" sz="900">
                <a:latin typeface="Arial" pitchFamily="34" charset="0"/>
                <a:cs typeface="Arial" pitchFamily="34" charset="0"/>
              </a:rPr>
              <a:t> </a:t>
            </a:r>
          </a:p>
        </c:rich>
      </c:tx>
      <c:layout>
        <c:manualLayout>
          <c:xMode val="edge"/>
          <c:yMode val="edge"/>
          <c:x val="0.24236638888889037"/>
          <c:y val="1.1759259259259261E-2"/>
        </c:manualLayout>
      </c:layout>
      <c:overlay val="0"/>
    </c:title>
    <c:autoTitleDeleted val="0"/>
    <c:plotArea>
      <c:layout>
        <c:manualLayout>
          <c:layoutTarget val="inner"/>
          <c:xMode val="edge"/>
          <c:yMode val="edge"/>
          <c:x val="8.9057742782155266E-2"/>
          <c:y val="9.6965101584524163E-2"/>
          <c:w val="0.72066444444445232"/>
          <c:h val="0.75798101851853827"/>
        </c:manualLayout>
      </c:layout>
      <c:lineChart>
        <c:grouping val="standard"/>
        <c:varyColors val="0"/>
        <c:ser>
          <c:idx val="0"/>
          <c:order val="0"/>
          <c:tx>
            <c:strRef>
              <c:f>'2.11'!$P$29</c:f>
              <c:strCache>
                <c:ptCount val="1"/>
                <c:pt idx="0">
                  <c:v>1990</c:v>
                </c:pt>
              </c:strCache>
            </c:strRef>
          </c:tx>
          <c:spPr>
            <a:ln>
              <a:solidFill>
                <a:srgbClr val="D3E785"/>
              </a:solidFill>
            </a:ln>
          </c:spPr>
          <c:marker>
            <c:symbol val="none"/>
          </c:marker>
          <c:cat>
            <c:numRef>
              <c:f>'2.11'!$O$30:$O$46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'2.11'!$P$30:$P$46</c:f>
              <c:numCache>
                <c:formatCode>0.0%</c:formatCode>
                <c:ptCount val="17"/>
                <c:pt idx="0">
                  <c:v>4.6481799758868458E-3</c:v>
                </c:pt>
                <c:pt idx="1">
                  <c:v>-1.7730478345019174E-2</c:v>
                </c:pt>
                <c:pt idx="2">
                  <c:v>-3.4660954826903234E-2</c:v>
                </c:pt>
                <c:pt idx="3">
                  <c:v>-4.8938507771351003E-2</c:v>
                </c:pt>
                <c:pt idx="4">
                  <c:v>-6.9056315297715165E-2</c:v>
                </c:pt>
                <c:pt idx="5">
                  <c:v>-8.9440389294403899E-2</c:v>
                </c:pt>
                <c:pt idx="6">
                  <c:v>-0.10693004489097901</c:v>
                </c:pt>
                <c:pt idx="7">
                  <c:v>-0.12479710372581143</c:v>
                </c:pt>
                <c:pt idx="8">
                  <c:v>-0.11840519635912994</c:v>
                </c:pt>
                <c:pt idx="9">
                  <c:v>-0.12176324029820362</c:v>
                </c:pt>
                <c:pt idx="10">
                  <c:v>-0.14562152973253417</c:v>
                </c:pt>
                <c:pt idx="11">
                  <c:v>-0.11812814119045467</c:v>
                </c:pt>
                <c:pt idx="12">
                  <c:v>-0.11827531645569622</c:v>
                </c:pt>
                <c:pt idx="13">
                  <c:v>-0.11671069903461107</c:v>
                </c:pt>
                <c:pt idx="14">
                  <c:v>-0.12131529938486429</c:v>
                </c:pt>
                <c:pt idx="15">
                  <c:v>-0.10802825947334616</c:v>
                </c:pt>
                <c:pt idx="16">
                  <c:v>-9.5166090629800304E-2</c:v>
                </c:pt>
              </c:numCache>
            </c:numRef>
          </c:val>
          <c:smooth val="0"/>
          <c:extLst>
            <c:ext xmlns:c16="http://schemas.microsoft.com/office/drawing/2014/chart" uri="{C3380CC4-5D6E-409C-BE32-E72D297353CC}">
              <c16:uniqueId val="{00000000-FE60-41CA-9E69-2B8AB3FBECFE}"/>
            </c:ext>
          </c:extLst>
        </c:ser>
        <c:ser>
          <c:idx val="1"/>
          <c:order val="1"/>
          <c:tx>
            <c:strRef>
              <c:f>'2.11'!$Q$29</c:f>
              <c:strCache>
                <c:ptCount val="1"/>
                <c:pt idx="0">
                  <c:v>1991</c:v>
                </c:pt>
              </c:strCache>
            </c:strRef>
          </c:tx>
          <c:spPr>
            <a:ln>
              <a:solidFill>
                <a:srgbClr val="C4DB7B"/>
              </a:solidFill>
            </a:ln>
          </c:spPr>
          <c:marker>
            <c:symbol val="none"/>
          </c:marker>
          <c:cat>
            <c:numRef>
              <c:f>'2.11'!$O$30:$O$46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'2.11'!$Q$30:$Q$46</c:f>
              <c:numCache>
                <c:formatCode>0.0%</c:formatCode>
                <c:ptCount val="17"/>
                <c:pt idx="0">
                  <c:v>4.1875482156632948E-2</c:v>
                </c:pt>
                <c:pt idx="1">
                  <c:v>5.6657689923926835E-3</c:v>
                </c:pt>
                <c:pt idx="2">
                  <c:v>-1.8128667728353531E-2</c:v>
                </c:pt>
                <c:pt idx="3">
                  <c:v>-3.441610380376825E-2</c:v>
                </c:pt>
                <c:pt idx="4">
                  <c:v>-5.2146851055017374E-2</c:v>
                </c:pt>
                <c:pt idx="5">
                  <c:v>-7.0346116731706432E-2</c:v>
                </c:pt>
                <c:pt idx="6">
                  <c:v>-8.7772555163859511E-2</c:v>
                </c:pt>
                <c:pt idx="7">
                  <c:v>-0.10510609367731782</c:v>
                </c:pt>
                <c:pt idx="8">
                  <c:v>-0.1036322052331905</c:v>
                </c:pt>
                <c:pt idx="9">
                  <c:v>-0.11361507373604907</c:v>
                </c:pt>
                <c:pt idx="10">
                  <c:v>-0.14039696438995919</c:v>
                </c:pt>
                <c:pt idx="11">
                  <c:v>-0.11776828054563548</c:v>
                </c:pt>
                <c:pt idx="12">
                  <c:v>-0.12015076910825917</c:v>
                </c:pt>
                <c:pt idx="13">
                  <c:v>-0.12523003590068482</c:v>
                </c:pt>
                <c:pt idx="14">
                  <c:v>-0.13029383363222513</c:v>
                </c:pt>
                <c:pt idx="15">
                  <c:v>-0.11759457530335471</c:v>
                </c:pt>
                <c:pt idx="16">
                  <c:v>-0.10789798899000114</c:v>
                </c:pt>
              </c:numCache>
            </c:numRef>
          </c:val>
          <c:smooth val="0"/>
          <c:extLst>
            <c:ext xmlns:c16="http://schemas.microsoft.com/office/drawing/2014/chart" uri="{C3380CC4-5D6E-409C-BE32-E72D297353CC}">
              <c16:uniqueId val="{00000001-FE60-41CA-9E69-2B8AB3FBECFE}"/>
            </c:ext>
          </c:extLst>
        </c:ser>
        <c:ser>
          <c:idx val="2"/>
          <c:order val="2"/>
          <c:tx>
            <c:strRef>
              <c:f>'2.11'!$R$29</c:f>
              <c:strCache>
                <c:ptCount val="1"/>
                <c:pt idx="0">
                  <c:v>1992</c:v>
                </c:pt>
              </c:strCache>
            </c:strRef>
          </c:tx>
          <c:spPr>
            <a:ln>
              <a:solidFill>
                <a:srgbClr val="B5CF71"/>
              </a:solidFill>
            </a:ln>
          </c:spPr>
          <c:marker>
            <c:symbol val="none"/>
          </c:marker>
          <c:cat>
            <c:numRef>
              <c:f>'2.11'!$O$30:$O$46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'2.11'!$R$30:$R$46</c:f>
              <c:numCache>
                <c:formatCode>0.0%</c:formatCode>
                <c:ptCount val="17"/>
                <c:pt idx="0">
                  <c:v>0.13933393446832398</c:v>
                </c:pt>
                <c:pt idx="1">
                  <c:v>3.7831378345231093E-2</c:v>
                </c:pt>
                <c:pt idx="2">
                  <c:v>4.2775185342303068E-3</c:v>
                </c:pt>
                <c:pt idx="3">
                  <c:v>-1.9249820224380043E-2</c:v>
                </c:pt>
                <c:pt idx="4">
                  <c:v>-3.6204500822946128E-2</c:v>
                </c:pt>
                <c:pt idx="5">
                  <c:v>-5.4067138373144696E-2</c:v>
                </c:pt>
                <c:pt idx="6">
                  <c:v>-7.1251413048980083E-2</c:v>
                </c:pt>
                <c:pt idx="7">
                  <c:v>-8.8192905327665327E-2</c:v>
                </c:pt>
                <c:pt idx="8">
                  <c:v>-9.0766002098635834E-2</c:v>
                </c:pt>
                <c:pt idx="9">
                  <c:v>-0.10255136698634837</c:v>
                </c:pt>
                <c:pt idx="10">
                  <c:v>-0.13005119356702777</c:v>
                </c:pt>
                <c:pt idx="11">
                  <c:v>-0.11325873811840426</c:v>
                </c:pt>
                <c:pt idx="12">
                  <c:v>-0.11918929754594754</c:v>
                </c:pt>
                <c:pt idx="13">
                  <c:v>-0.12551955441097207</c:v>
                </c:pt>
                <c:pt idx="14">
                  <c:v>-0.13238637920170948</c:v>
                </c:pt>
                <c:pt idx="15">
                  <c:v>-0.12104324213384698</c:v>
                </c:pt>
                <c:pt idx="16">
                  <c:v>-0.11398498401408197</c:v>
                </c:pt>
              </c:numCache>
            </c:numRef>
          </c:val>
          <c:smooth val="0"/>
          <c:extLst>
            <c:ext xmlns:c16="http://schemas.microsoft.com/office/drawing/2014/chart" uri="{C3380CC4-5D6E-409C-BE32-E72D297353CC}">
              <c16:uniqueId val="{00000002-FE60-41CA-9E69-2B8AB3FBECFE}"/>
            </c:ext>
          </c:extLst>
        </c:ser>
        <c:ser>
          <c:idx val="3"/>
          <c:order val="3"/>
          <c:tx>
            <c:strRef>
              <c:f>'2.11'!$S$29</c:f>
              <c:strCache>
                <c:ptCount val="1"/>
                <c:pt idx="0">
                  <c:v>1993</c:v>
                </c:pt>
              </c:strCache>
            </c:strRef>
          </c:tx>
          <c:spPr>
            <a:ln>
              <a:solidFill>
                <a:srgbClr val="A7C466"/>
              </a:solidFill>
            </a:ln>
          </c:spPr>
          <c:marker>
            <c:symbol val="none"/>
          </c:marker>
          <c:cat>
            <c:numRef>
              <c:f>'2.11'!$O$30:$O$46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'2.11'!$S$30:$S$46</c:f>
              <c:numCache>
                <c:formatCode>0.0%</c:formatCode>
                <c:ptCount val="17"/>
                <c:pt idx="0">
                  <c:v>0.10774152536517279</c:v>
                </c:pt>
                <c:pt idx="1">
                  <c:v>7.1120703098197957E-2</c:v>
                </c:pt>
                <c:pt idx="2">
                  <c:v>1.8553351075290658E-2</c:v>
                </c:pt>
                <c:pt idx="3">
                  <c:v>2.4813186436221102E-3</c:v>
                </c:pt>
                <c:pt idx="4">
                  <c:v>-2.0023839261781307E-2</c:v>
                </c:pt>
                <c:pt idx="5">
                  <c:v>-4.0609905138800029E-2</c:v>
                </c:pt>
                <c:pt idx="6">
                  <c:v>-5.552859534612864E-2</c:v>
                </c:pt>
                <c:pt idx="7">
                  <c:v>-7.0977148068697038E-2</c:v>
                </c:pt>
                <c:pt idx="8">
                  <c:v>-7.4934150034221214E-2</c:v>
                </c:pt>
                <c:pt idx="9">
                  <c:v>-8.5346167643190252E-2</c:v>
                </c:pt>
                <c:pt idx="10">
                  <c:v>-0.11166127398110925</c:v>
                </c:pt>
                <c:pt idx="11">
                  <c:v>-9.5684406099961317E-2</c:v>
                </c:pt>
                <c:pt idx="12">
                  <c:v>-0.10716138284563514</c:v>
                </c:pt>
                <c:pt idx="13">
                  <c:v>-0.11545515646537485</c:v>
                </c:pt>
                <c:pt idx="14">
                  <c:v>-0.12217957964145887</c:v>
                </c:pt>
                <c:pt idx="15">
                  <c:v>-0.11772127756341599</c:v>
                </c:pt>
                <c:pt idx="16">
                  <c:v>-0.11418926783843553</c:v>
                </c:pt>
              </c:numCache>
            </c:numRef>
          </c:val>
          <c:smooth val="0"/>
          <c:extLst>
            <c:ext xmlns:c16="http://schemas.microsoft.com/office/drawing/2014/chart" uri="{C3380CC4-5D6E-409C-BE32-E72D297353CC}">
              <c16:uniqueId val="{00000003-FE60-41CA-9E69-2B8AB3FBECFE}"/>
            </c:ext>
          </c:extLst>
        </c:ser>
        <c:ser>
          <c:idx val="4"/>
          <c:order val="4"/>
          <c:tx>
            <c:strRef>
              <c:f>'2.11'!$T$29</c:f>
              <c:strCache>
                <c:ptCount val="1"/>
                <c:pt idx="0">
                  <c:v>1994</c:v>
                </c:pt>
              </c:strCache>
            </c:strRef>
          </c:tx>
          <c:spPr>
            <a:ln>
              <a:solidFill>
                <a:srgbClr val="98B85C"/>
              </a:solidFill>
            </a:ln>
          </c:spPr>
          <c:marker>
            <c:symbol val="none"/>
          </c:marker>
          <c:cat>
            <c:numRef>
              <c:f>'2.11'!$O$30:$O$46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'2.11'!$T$30:$T$46</c:f>
              <c:numCache>
                <c:formatCode>0.0%</c:formatCode>
                <c:ptCount val="17"/>
                <c:pt idx="0">
                  <c:v>0.21481313769454924</c:v>
                </c:pt>
                <c:pt idx="1">
                  <c:v>9.6109564663231728E-2</c:v>
                </c:pt>
                <c:pt idx="2">
                  <c:v>9.5317496448493522E-2</c:v>
                </c:pt>
                <c:pt idx="3">
                  <c:v>3.2329302185833297E-2</c:v>
                </c:pt>
                <c:pt idx="4">
                  <c:v>9.1971419008396449E-3</c:v>
                </c:pt>
                <c:pt idx="5">
                  <c:v>-2.0966416242483632E-2</c:v>
                </c:pt>
                <c:pt idx="6">
                  <c:v>-3.8387706507597485E-2</c:v>
                </c:pt>
                <c:pt idx="7">
                  <c:v>-5.1683293680373277E-2</c:v>
                </c:pt>
                <c:pt idx="8">
                  <c:v>-5.6917353547643823E-2</c:v>
                </c:pt>
                <c:pt idx="9">
                  <c:v>-6.8019249761661515E-2</c:v>
                </c:pt>
                <c:pt idx="10">
                  <c:v>-9.2168128583329234E-2</c:v>
                </c:pt>
                <c:pt idx="11">
                  <c:v>-8.0953248453197846E-2</c:v>
                </c:pt>
                <c:pt idx="12">
                  <c:v>-9.3729581311347787E-2</c:v>
                </c:pt>
                <c:pt idx="13">
                  <c:v>-0.10517319594309971</c:v>
                </c:pt>
                <c:pt idx="14">
                  <c:v>-0.11523524139741625</c:v>
                </c:pt>
                <c:pt idx="15">
                  <c:v>-0.11315638685384521</c:v>
                </c:pt>
                <c:pt idx="16">
                  <c:v>-0.11182259757940771</c:v>
                </c:pt>
              </c:numCache>
            </c:numRef>
          </c:val>
          <c:smooth val="0"/>
          <c:extLst>
            <c:ext xmlns:c16="http://schemas.microsoft.com/office/drawing/2014/chart" uri="{C3380CC4-5D6E-409C-BE32-E72D297353CC}">
              <c16:uniqueId val="{00000004-FE60-41CA-9E69-2B8AB3FBECFE}"/>
            </c:ext>
          </c:extLst>
        </c:ser>
        <c:ser>
          <c:idx val="5"/>
          <c:order val="5"/>
          <c:tx>
            <c:strRef>
              <c:f>'2.11'!$U$29</c:f>
              <c:strCache>
                <c:ptCount val="1"/>
                <c:pt idx="0">
                  <c:v>1995</c:v>
                </c:pt>
              </c:strCache>
            </c:strRef>
          </c:tx>
          <c:spPr>
            <a:ln>
              <a:solidFill>
                <a:srgbClr val="89AC52"/>
              </a:solidFill>
            </a:ln>
          </c:spPr>
          <c:marker>
            <c:symbol val="none"/>
          </c:marker>
          <c:cat>
            <c:numRef>
              <c:f>'2.11'!$O$30:$O$46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'2.11'!$U$30:$U$46</c:f>
              <c:numCache>
                <c:formatCode>0.0%</c:formatCode>
                <c:ptCount val="17"/>
                <c:pt idx="0">
                  <c:v>0.1512915129151291</c:v>
                </c:pt>
                <c:pt idx="1">
                  <c:v>0.28338001867413642</c:v>
                </c:pt>
                <c:pt idx="2">
                  <c:v>0.16620029661135516</c:v>
                </c:pt>
                <c:pt idx="3">
                  <c:v>0.16913008529986917</c:v>
                </c:pt>
                <c:pt idx="4">
                  <c:v>5.8732382081159162E-2</c:v>
                </c:pt>
                <c:pt idx="5">
                  <c:v>1.1742299416519719E-2</c:v>
                </c:pt>
                <c:pt idx="6">
                  <c:v>-1.9485464935264041E-2</c:v>
                </c:pt>
                <c:pt idx="7">
                  <c:v>-3.6589595658099827E-2</c:v>
                </c:pt>
                <c:pt idx="8">
                  <c:v>-4.1006424525766527E-2</c:v>
                </c:pt>
                <c:pt idx="9">
                  <c:v>-5.1394308556200641E-2</c:v>
                </c:pt>
                <c:pt idx="10">
                  <c:v>-7.343121188811963E-2</c:v>
                </c:pt>
                <c:pt idx="11">
                  <c:v>-6.5029597189470101E-2</c:v>
                </c:pt>
                <c:pt idx="12">
                  <c:v>-7.8412322579815008E-2</c:v>
                </c:pt>
                <c:pt idx="13">
                  <c:v>-9.3063846126994143E-2</c:v>
                </c:pt>
                <c:pt idx="14">
                  <c:v>-0.10703206189138215</c:v>
                </c:pt>
                <c:pt idx="15">
                  <c:v>-0.10598184498409502</c:v>
                </c:pt>
                <c:pt idx="16">
                  <c:v>-0.1092115286335541</c:v>
                </c:pt>
              </c:numCache>
            </c:numRef>
          </c:val>
          <c:smooth val="0"/>
          <c:extLst>
            <c:ext xmlns:c16="http://schemas.microsoft.com/office/drawing/2014/chart" uri="{C3380CC4-5D6E-409C-BE32-E72D297353CC}">
              <c16:uniqueId val="{00000005-FE60-41CA-9E69-2B8AB3FBECFE}"/>
            </c:ext>
          </c:extLst>
        </c:ser>
        <c:ser>
          <c:idx val="6"/>
          <c:order val="6"/>
          <c:tx>
            <c:strRef>
              <c:f>'2.11'!$V$29</c:f>
              <c:strCache>
                <c:ptCount val="1"/>
                <c:pt idx="0">
                  <c:v>1996</c:v>
                </c:pt>
              </c:strCache>
            </c:strRef>
          </c:tx>
          <c:spPr>
            <a:ln>
              <a:solidFill>
                <a:srgbClr val="7AA048"/>
              </a:solidFill>
            </a:ln>
          </c:spPr>
          <c:marker>
            <c:symbol val="none"/>
          </c:marker>
          <c:cat>
            <c:numRef>
              <c:f>'2.11'!$O$30:$O$46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'2.11'!$V$30:$V$46</c:f>
              <c:numCache>
                <c:formatCode>0.0%</c:formatCode>
                <c:ptCount val="17"/>
                <c:pt idx="0">
                  <c:v>0.15963029852331889</c:v>
                </c:pt>
                <c:pt idx="1">
                  <c:v>0.21435376891787894</c:v>
                </c:pt>
                <c:pt idx="2">
                  <c:v>0.37558278135703183</c:v>
                </c:pt>
                <c:pt idx="3">
                  <c:v>0.17451560006361766</c:v>
                </c:pt>
                <c:pt idx="4">
                  <c:v>0.1917164736645498</c:v>
                </c:pt>
                <c:pt idx="5">
                  <c:v>5.1136675312869695E-2</c:v>
                </c:pt>
                <c:pt idx="6">
                  <c:v>2.338324592107166E-2</c:v>
                </c:pt>
                <c:pt idx="7">
                  <c:v>-1.6394577150308565E-2</c:v>
                </c:pt>
                <c:pt idx="8">
                  <c:v>-2.9032628378653613E-2</c:v>
                </c:pt>
                <c:pt idx="9">
                  <c:v>-3.8413278362782743E-2</c:v>
                </c:pt>
                <c:pt idx="10">
                  <c:v>-5.5301056205355192E-2</c:v>
                </c:pt>
                <c:pt idx="11">
                  <c:v>-5.0120494067661392E-2</c:v>
                </c:pt>
                <c:pt idx="12">
                  <c:v>-6.253314946430466E-2</c:v>
                </c:pt>
                <c:pt idx="13">
                  <c:v>-7.4370579915134405E-2</c:v>
                </c:pt>
                <c:pt idx="14">
                  <c:v>-9.1215631144117459E-2</c:v>
                </c:pt>
                <c:pt idx="15">
                  <c:v>-9.3465905906354729E-2</c:v>
                </c:pt>
                <c:pt idx="16">
                  <c:v>-9.616549813901154E-2</c:v>
                </c:pt>
              </c:numCache>
            </c:numRef>
          </c:val>
          <c:smooth val="0"/>
          <c:extLst>
            <c:ext xmlns:c16="http://schemas.microsoft.com/office/drawing/2014/chart" uri="{C3380CC4-5D6E-409C-BE32-E72D297353CC}">
              <c16:uniqueId val="{00000006-FE60-41CA-9E69-2B8AB3FBECFE}"/>
            </c:ext>
          </c:extLst>
        </c:ser>
        <c:ser>
          <c:idx val="7"/>
          <c:order val="7"/>
          <c:tx>
            <c:strRef>
              <c:f>'2.11'!$W$29</c:f>
              <c:strCache>
                <c:ptCount val="1"/>
                <c:pt idx="0">
                  <c:v>1997</c:v>
                </c:pt>
              </c:strCache>
            </c:strRef>
          </c:tx>
          <c:spPr>
            <a:ln>
              <a:solidFill>
                <a:srgbClr val="6B943D"/>
              </a:solidFill>
            </a:ln>
          </c:spPr>
          <c:marker>
            <c:symbol val="none"/>
          </c:marker>
          <c:cat>
            <c:numRef>
              <c:f>'2.11'!$O$30:$O$46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'2.11'!$W$30:$W$46</c:f>
              <c:numCache>
                <c:formatCode>0.0%</c:formatCode>
                <c:ptCount val="17"/>
                <c:pt idx="0">
                  <c:v>5.8801731097552823E-2</c:v>
                </c:pt>
                <c:pt idx="1">
                  <c:v>0.26149346266343332</c:v>
                </c:pt>
                <c:pt idx="2">
                  <c:v>0.2082697528784605</c:v>
                </c:pt>
                <c:pt idx="3">
                  <c:v>0.2848180677540777</c:v>
                </c:pt>
                <c:pt idx="4">
                  <c:v>0.14947789011437917</c:v>
                </c:pt>
                <c:pt idx="5">
                  <c:v>0.16371167909556839</c:v>
                </c:pt>
                <c:pt idx="6">
                  <c:v>5.9678204357410669E-2</c:v>
                </c:pt>
                <c:pt idx="7">
                  <c:v>-1.6660587803551952E-4</c:v>
                </c:pt>
                <c:pt idx="8">
                  <c:v>-2.1752445461259984E-2</c:v>
                </c:pt>
                <c:pt idx="9">
                  <c:v>-3.0550517001666555E-2</c:v>
                </c:pt>
                <c:pt idx="10">
                  <c:v>-4.6182412217800506E-2</c:v>
                </c:pt>
                <c:pt idx="11">
                  <c:v>-4.1164433690310864E-2</c:v>
                </c:pt>
                <c:pt idx="12">
                  <c:v>-5.2252252252252274E-2</c:v>
                </c:pt>
                <c:pt idx="13">
                  <c:v>-6.6430348122418104E-2</c:v>
                </c:pt>
                <c:pt idx="14">
                  <c:v>-8.3328931847391652E-2</c:v>
                </c:pt>
                <c:pt idx="15">
                  <c:v>-8.8394217595615832E-2</c:v>
                </c:pt>
                <c:pt idx="16">
                  <c:v>-9.2786763208348888E-2</c:v>
                </c:pt>
              </c:numCache>
            </c:numRef>
          </c:val>
          <c:smooth val="0"/>
          <c:extLst>
            <c:ext xmlns:c16="http://schemas.microsoft.com/office/drawing/2014/chart" uri="{C3380CC4-5D6E-409C-BE32-E72D297353CC}">
              <c16:uniqueId val="{00000007-FE60-41CA-9E69-2B8AB3FBECFE}"/>
            </c:ext>
          </c:extLst>
        </c:ser>
        <c:ser>
          <c:idx val="8"/>
          <c:order val="8"/>
          <c:tx>
            <c:strRef>
              <c:f>'2.11'!$X$29</c:f>
              <c:strCache>
                <c:ptCount val="1"/>
                <c:pt idx="0">
                  <c:v>1998</c:v>
                </c:pt>
              </c:strCache>
            </c:strRef>
          </c:tx>
          <c:spPr>
            <a:ln>
              <a:solidFill>
                <a:srgbClr val="4E7D29"/>
              </a:solidFill>
            </a:ln>
          </c:spPr>
          <c:marker>
            <c:symbol val="none"/>
          </c:marker>
          <c:cat>
            <c:numRef>
              <c:f>'2.11'!$O$30:$O$46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'2.11'!$X$30:$X$46</c:f>
              <c:numCache>
                <c:formatCode>0.0%</c:formatCode>
                <c:ptCount val="17"/>
                <c:pt idx="0">
                  <c:v>4.3179288578529373E-2</c:v>
                </c:pt>
                <c:pt idx="1">
                  <c:v>8.0182405472164264E-2</c:v>
                </c:pt>
                <c:pt idx="2">
                  <c:v>0.21331439009539266</c:v>
                </c:pt>
                <c:pt idx="3">
                  <c:v>0.14941451990632326</c:v>
                </c:pt>
                <c:pt idx="4">
                  <c:v>0.22698606745061523</c:v>
                </c:pt>
                <c:pt idx="5">
                  <c:v>0.12942125364731183</c:v>
                </c:pt>
                <c:pt idx="6">
                  <c:v>0.17550934677588748</c:v>
                </c:pt>
                <c:pt idx="7">
                  <c:v>4.609346150639082E-2</c:v>
                </c:pt>
                <c:pt idx="8">
                  <c:v>-9.0584557923444331E-3</c:v>
                </c:pt>
                <c:pt idx="9">
                  <c:v>-2.290199142755367E-2</c:v>
                </c:pt>
                <c:pt idx="10">
                  <c:v>-3.5240503351758212E-2</c:v>
                </c:pt>
                <c:pt idx="11">
                  <c:v>-3.0841058835719526E-2</c:v>
                </c:pt>
                <c:pt idx="12">
                  <c:v>-4.1645965271969176E-2</c:v>
                </c:pt>
                <c:pt idx="13">
                  <c:v>-5.46379236801523E-2</c:v>
                </c:pt>
                <c:pt idx="14">
                  <c:v>-6.9263287958405972E-2</c:v>
                </c:pt>
                <c:pt idx="15">
                  <c:v>-7.6326996367867217E-2</c:v>
                </c:pt>
                <c:pt idx="16">
                  <c:v>-8.8173310617132405E-2</c:v>
                </c:pt>
              </c:numCache>
            </c:numRef>
          </c:val>
          <c:smooth val="0"/>
          <c:extLst>
            <c:ext xmlns:c16="http://schemas.microsoft.com/office/drawing/2014/chart" uri="{C3380CC4-5D6E-409C-BE32-E72D297353CC}">
              <c16:uniqueId val="{00000008-FE60-41CA-9E69-2B8AB3FBECFE}"/>
            </c:ext>
          </c:extLst>
        </c:ser>
        <c:ser>
          <c:idx val="9"/>
          <c:order val="9"/>
          <c:tx>
            <c:strRef>
              <c:f>'2.11'!$Y$29</c:f>
              <c:strCache>
                <c:ptCount val="1"/>
                <c:pt idx="0">
                  <c:v>1999</c:v>
                </c:pt>
              </c:strCache>
            </c:strRef>
          </c:tx>
          <c:spPr>
            <a:ln>
              <a:solidFill>
                <a:srgbClr val="4E7D29"/>
              </a:solidFill>
            </a:ln>
          </c:spPr>
          <c:marker>
            <c:symbol val="none"/>
          </c:marker>
          <c:cat>
            <c:numRef>
              <c:f>'2.11'!$O$30:$O$46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'2.11'!$Y$30:$Y$46</c:f>
              <c:numCache>
                <c:formatCode>0.0%</c:formatCode>
                <c:ptCount val="17"/>
                <c:pt idx="0">
                  <c:v>7.5533238916785095E-3</c:v>
                </c:pt>
                <c:pt idx="1">
                  <c:v>6.1109454643551775E-2</c:v>
                </c:pt>
                <c:pt idx="2">
                  <c:v>8.0845654646417353E-2</c:v>
                </c:pt>
                <c:pt idx="3">
                  <c:v>0.15586119811332444</c:v>
                </c:pt>
                <c:pt idx="4">
                  <c:v>9.7368449237953403E-2</c:v>
                </c:pt>
                <c:pt idx="5">
                  <c:v>0.15052997325733464</c:v>
                </c:pt>
                <c:pt idx="6">
                  <c:v>0.11799187316022097</c:v>
                </c:pt>
                <c:pt idx="7">
                  <c:v>0.13843994233249868</c:v>
                </c:pt>
                <c:pt idx="8">
                  <c:v>2.1954877195321076E-2</c:v>
                </c:pt>
                <c:pt idx="9">
                  <c:v>-1.3591688460760865E-2</c:v>
                </c:pt>
                <c:pt idx="10">
                  <c:v>-2.3703262917782353E-2</c:v>
                </c:pt>
                <c:pt idx="11">
                  <c:v>-2.4441284030881749E-2</c:v>
                </c:pt>
                <c:pt idx="12">
                  <c:v>-3.243295777190025E-2</c:v>
                </c:pt>
                <c:pt idx="13">
                  <c:v>-4.3392476628473453E-2</c:v>
                </c:pt>
                <c:pt idx="14">
                  <c:v>-5.7113499486241004E-2</c:v>
                </c:pt>
                <c:pt idx="15">
                  <c:v>-6.3349136148143415E-2</c:v>
                </c:pt>
                <c:pt idx="16">
                  <c:v>-7.7629254704803308E-2</c:v>
                </c:pt>
              </c:numCache>
            </c:numRef>
          </c:val>
          <c:smooth val="0"/>
          <c:extLst>
            <c:ext xmlns:c16="http://schemas.microsoft.com/office/drawing/2014/chart" uri="{C3380CC4-5D6E-409C-BE32-E72D297353CC}">
              <c16:uniqueId val="{00000009-FE60-41CA-9E69-2B8AB3FBECFE}"/>
            </c:ext>
          </c:extLst>
        </c:ser>
        <c:dLbls>
          <c:showLegendKey val="0"/>
          <c:showVal val="0"/>
          <c:showCatName val="0"/>
          <c:showSerName val="0"/>
          <c:showPercent val="0"/>
          <c:showBubbleSize val="0"/>
        </c:dLbls>
        <c:smooth val="0"/>
        <c:axId val="159242880"/>
        <c:axId val="159261440"/>
      </c:lineChart>
      <c:catAx>
        <c:axId val="159242880"/>
        <c:scaling>
          <c:orientation val="minMax"/>
        </c:scaling>
        <c:delete val="0"/>
        <c:axPos val="b"/>
        <c:majorGridlines>
          <c:spPr>
            <a:ln>
              <a:solidFill>
                <a:schemeClr val="bg1">
                  <a:lumMod val="90000"/>
                </a:schemeClr>
              </a:solidFill>
              <a:prstDash val="dash"/>
            </a:ln>
          </c:spPr>
        </c:majorGridlines>
        <c:title>
          <c:tx>
            <c:rich>
              <a:bodyPr/>
              <a:lstStyle/>
              <a:p>
                <a:pPr>
                  <a:defRPr sz="700" b="0">
                    <a:latin typeface="Arial" pitchFamily="34" charset="0"/>
                    <a:cs typeface="Arial" pitchFamily="34" charset="0"/>
                  </a:defRPr>
                </a:pPr>
                <a:r>
                  <a:rPr lang="en-US" sz="700" b="0">
                    <a:latin typeface="Arial" pitchFamily="34" charset="0"/>
                    <a:cs typeface="Arial" pitchFamily="34" charset="0"/>
                  </a:rPr>
                  <a:t>Fleet year</a:t>
                </a:r>
              </a:p>
            </c:rich>
          </c:tx>
          <c:overlay val="0"/>
        </c:title>
        <c:numFmt formatCode="General" sourceLinked="1"/>
        <c:majorTickMark val="out"/>
        <c:minorTickMark val="none"/>
        <c:tickLblPos val="low"/>
        <c:txPr>
          <a:bodyPr/>
          <a:lstStyle/>
          <a:p>
            <a:pPr>
              <a:defRPr sz="700">
                <a:latin typeface="Arial" pitchFamily="34" charset="0"/>
                <a:cs typeface="Arial" pitchFamily="34" charset="0"/>
              </a:defRPr>
            </a:pPr>
            <a:endParaRPr lang="en-US"/>
          </a:p>
        </c:txPr>
        <c:crossAx val="159261440"/>
        <c:crosses val="autoZero"/>
        <c:auto val="1"/>
        <c:lblAlgn val="ctr"/>
        <c:lblOffset val="100"/>
        <c:tickLblSkip val="2"/>
        <c:noMultiLvlLbl val="0"/>
      </c:catAx>
      <c:valAx>
        <c:axId val="159261440"/>
        <c:scaling>
          <c:orientation val="minMax"/>
          <c:max val="0.4"/>
          <c:min val="-0.15000000000000024"/>
        </c:scaling>
        <c:delete val="0"/>
        <c:axPos val="l"/>
        <c:majorGridlines>
          <c:spPr>
            <a:ln>
              <a:solidFill>
                <a:schemeClr val="bg1">
                  <a:lumMod val="75000"/>
                </a:schemeClr>
              </a:solidFill>
              <a:prstDash val="dash"/>
            </a:ln>
          </c:spPr>
        </c:majorGridlines>
        <c:numFmt formatCode="0%" sourceLinked="0"/>
        <c:majorTickMark val="out"/>
        <c:minorTickMark val="none"/>
        <c:tickLblPos val="nextTo"/>
        <c:txPr>
          <a:bodyPr/>
          <a:lstStyle/>
          <a:p>
            <a:pPr>
              <a:defRPr sz="700">
                <a:latin typeface="Arial" pitchFamily="34" charset="0"/>
                <a:cs typeface="Arial" pitchFamily="34" charset="0"/>
              </a:defRPr>
            </a:pPr>
            <a:endParaRPr lang="en-US"/>
          </a:p>
        </c:txPr>
        <c:crossAx val="159242880"/>
        <c:crosses val="autoZero"/>
        <c:crossBetween val="midCat"/>
      </c:valAx>
      <c:spPr>
        <a:solidFill>
          <a:srgbClr val="FFFFFF"/>
        </a:solidFill>
        <a:ln>
          <a:noFill/>
        </a:ln>
      </c:spPr>
    </c:plotArea>
    <c:legend>
      <c:legendPos val="r"/>
      <c:layout>
        <c:manualLayout>
          <c:xMode val="edge"/>
          <c:yMode val="edge"/>
          <c:x val="0.81803722222222219"/>
          <c:y val="0.17640555555555559"/>
          <c:w val="0.16079611111111144"/>
          <c:h val="0.78444907407408426"/>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1177" l="0.70000000000000062" r="0.70000000000000062" t="0.75000000000001177" header="0.30000000000000032" footer="0.30000000000000032"/>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NZ" sz="1000" b="1" i="0" u="none" strike="noStrike" baseline="0">
                <a:solidFill>
                  <a:srgbClr val="000000"/>
                </a:solidFill>
                <a:latin typeface="Arial"/>
                <a:cs typeface="Arial"/>
              </a:rPr>
              <a:t>Figure 2.13 : Light diesel fleet age structure, Dec 2017</a:t>
            </a:r>
          </a:p>
        </c:rich>
      </c:tx>
      <c:layout>
        <c:manualLayout>
          <c:xMode val="edge"/>
          <c:yMode val="edge"/>
          <c:x val="0.16299639293670873"/>
          <c:y val="3.2418788560520842E-2"/>
        </c:manualLayout>
      </c:layout>
      <c:overlay val="0"/>
      <c:spPr>
        <a:noFill/>
        <a:ln w="25400">
          <a:noFill/>
        </a:ln>
      </c:spPr>
    </c:title>
    <c:autoTitleDeleted val="0"/>
    <c:plotArea>
      <c:layout>
        <c:manualLayout>
          <c:layoutTarget val="inner"/>
          <c:xMode val="edge"/>
          <c:yMode val="edge"/>
          <c:x val="0.17313943217068037"/>
          <c:y val="0.16430787060708318"/>
          <c:w val="0.78139866732159435"/>
          <c:h val="0.64630637079455988"/>
        </c:manualLayout>
      </c:layout>
      <c:barChart>
        <c:barDir val="col"/>
        <c:grouping val="stacked"/>
        <c:varyColors val="0"/>
        <c:ser>
          <c:idx val="1"/>
          <c:order val="0"/>
          <c:spPr>
            <a:solidFill>
              <a:schemeClr val="accent3"/>
            </a:solidFill>
            <a:ln w="25400">
              <a:noFill/>
            </a:ln>
          </c:spPr>
          <c:invertIfNegative val="0"/>
          <c:cat>
            <c:strRef>
              <c:f>'2.13'!$A$4:$A$41</c:f>
              <c:strCache>
                <c:ptCount val="38"/>
                <c:pt idx="0">
                  <c:v>&lt;=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'2.13'!$B$4:$B$41</c:f>
              <c:numCache>
                <c:formatCode>General</c:formatCode>
                <c:ptCount val="38"/>
                <c:pt idx="0">
                  <c:v>2095</c:v>
                </c:pt>
                <c:pt idx="1">
                  <c:v>362</c:v>
                </c:pt>
                <c:pt idx="2">
                  <c:v>510</c:v>
                </c:pt>
                <c:pt idx="3">
                  <c:v>605</c:v>
                </c:pt>
                <c:pt idx="4">
                  <c:v>1023</c:v>
                </c:pt>
                <c:pt idx="5">
                  <c:v>1417</c:v>
                </c:pt>
                <c:pt idx="6">
                  <c:v>1611</c:v>
                </c:pt>
                <c:pt idx="7">
                  <c:v>2008</c:v>
                </c:pt>
                <c:pt idx="8">
                  <c:v>3634</c:v>
                </c:pt>
                <c:pt idx="9">
                  <c:v>5043</c:v>
                </c:pt>
                <c:pt idx="10">
                  <c:v>7754</c:v>
                </c:pt>
                <c:pt idx="11">
                  <c:v>9567</c:v>
                </c:pt>
                <c:pt idx="12">
                  <c:v>11725</c:v>
                </c:pt>
                <c:pt idx="13">
                  <c:v>12787</c:v>
                </c:pt>
                <c:pt idx="14">
                  <c:v>17712</c:v>
                </c:pt>
                <c:pt idx="15">
                  <c:v>19604</c:v>
                </c:pt>
                <c:pt idx="16">
                  <c:v>29553</c:v>
                </c:pt>
                <c:pt idx="17">
                  <c:v>21645</c:v>
                </c:pt>
                <c:pt idx="18">
                  <c:v>13919</c:v>
                </c:pt>
                <c:pt idx="19">
                  <c:v>13061</c:v>
                </c:pt>
                <c:pt idx="20">
                  <c:v>13177</c:v>
                </c:pt>
                <c:pt idx="21">
                  <c:v>12631</c:v>
                </c:pt>
                <c:pt idx="22">
                  <c:v>12939</c:v>
                </c:pt>
                <c:pt idx="23">
                  <c:v>13359</c:v>
                </c:pt>
                <c:pt idx="24">
                  <c:v>15788</c:v>
                </c:pt>
                <c:pt idx="25">
                  <c:v>18840</c:v>
                </c:pt>
                <c:pt idx="26">
                  <c:v>21056</c:v>
                </c:pt>
                <c:pt idx="27">
                  <c:v>26401</c:v>
                </c:pt>
                <c:pt idx="28">
                  <c:v>29459</c:v>
                </c:pt>
                <c:pt idx="29">
                  <c:v>21920</c:v>
                </c:pt>
                <c:pt idx="30">
                  <c:v>25802</c:v>
                </c:pt>
                <c:pt idx="31">
                  <c:v>29028</c:v>
                </c:pt>
                <c:pt idx="32">
                  <c:v>35336</c:v>
                </c:pt>
                <c:pt idx="33">
                  <c:v>41497</c:v>
                </c:pt>
                <c:pt idx="34">
                  <c:v>45171</c:v>
                </c:pt>
                <c:pt idx="35">
                  <c:v>48487</c:v>
                </c:pt>
                <c:pt idx="36">
                  <c:v>54833</c:v>
                </c:pt>
                <c:pt idx="37">
                  <c:v>61075</c:v>
                </c:pt>
              </c:numCache>
            </c:numRef>
          </c:val>
          <c:extLst>
            <c:ext xmlns:c16="http://schemas.microsoft.com/office/drawing/2014/chart" uri="{C3380CC4-5D6E-409C-BE32-E72D297353CC}">
              <c16:uniqueId val="{00000000-53BF-4A00-B7C3-37D18DD695ED}"/>
            </c:ext>
          </c:extLst>
        </c:ser>
        <c:dLbls>
          <c:showLegendKey val="0"/>
          <c:showVal val="0"/>
          <c:showCatName val="0"/>
          <c:showSerName val="0"/>
          <c:showPercent val="0"/>
          <c:showBubbleSize val="0"/>
        </c:dLbls>
        <c:gapWidth val="150"/>
        <c:overlap val="100"/>
        <c:axId val="159293824"/>
        <c:axId val="159295744"/>
      </c:barChart>
      <c:catAx>
        <c:axId val="159293824"/>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NZ"/>
                  <a:t>Year of manufacture</a:t>
                </a:r>
              </a:p>
            </c:rich>
          </c:tx>
          <c:layout>
            <c:manualLayout>
              <c:xMode val="edge"/>
              <c:yMode val="edge"/>
              <c:x val="0.43851192513980158"/>
              <c:y val="0.905237072638647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295744"/>
        <c:crosses val="autoZero"/>
        <c:auto val="1"/>
        <c:lblAlgn val="ctr"/>
        <c:lblOffset val="100"/>
        <c:tickLblSkip val="5"/>
        <c:tickMarkSkip val="1"/>
        <c:noMultiLvlLbl val="1"/>
      </c:catAx>
      <c:valAx>
        <c:axId val="159295744"/>
        <c:scaling>
          <c:orientation val="minMax"/>
        </c:scaling>
        <c:delete val="0"/>
        <c:axPos val="l"/>
        <c:majorGridlines>
          <c:spPr>
            <a:ln w="3175">
              <a:solidFill>
                <a:schemeClr val="bg1">
                  <a:lumMod val="75000"/>
                </a:schemeClr>
              </a:solidFill>
              <a:prstDash val="sysDash"/>
            </a:ln>
          </c:spPr>
        </c:majorGridlines>
        <c:title>
          <c:tx>
            <c:rich>
              <a:bodyPr/>
              <a:lstStyle/>
              <a:p>
                <a:pPr>
                  <a:defRPr sz="900" b="0" i="0" u="none" strike="noStrike" baseline="0">
                    <a:solidFill>
                      <a:srgbClr val="000000"/>
                    </a:solidFill>
                    <a:latin typeface="Arial"/>
                    <a:ea typeface="Arial"/>
                    <a:cs typeface="Arial"/>
                  </a:defRPr>
                </a:pPr>
                <a:r>
                  <a:rPr lang="en-NZ"/>
                  <a:t>Vehicles</a:t>
                </a:r>
              </a:p>
            </c:rich>
          </c:tx>
          <c:layout>
            <c:manualLayout>
              <c:xMode val="edge"/>
              <c:yMode val="edge"/>
              <c:x val="2.4271814794417292E-2"/>
              <c:y val="0.4064836213655191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293824"/>
        <c:crosses val="autoZero"/>
        <c:crossBetween val="between"/>
        <c:majorUnit val="10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3.2a : Light passenger fleet travel in 2017</a:t>
            </a:r>
          </a:p>
        </c:rich>
      </c:tx>
      <c:layout>
        <c:manualLayout>
          <c:xMode val="edge"/>
          <c:yMode val="edge"/>
          <c:x val="0.16245444444444718"/>
          <c:y val="1.7768518518518836E-3"/>
        </c:manualLayout>
      </c:layout>
      <c:overlay val="0"/>
      <c:spPr>
        <a:noFill/>
        <a:ln w="25400">
          <a:noFill/>
        </a:ln>
      </c:spPr>
    </c:title>
    <c:autoTitleDeleted val="0"/>
    <c:plotArea>
      <c:layout>
        <c:manualLayout>
          <c:layoutTarget val="inner"/>
          <c:xMode val="edge"/>
          <c:yMode val="edge"/>
          <c:x val="0.13430802305490708"/>
          <c:y val="0.11566278668908472"/>
          <c:w val="0.82988169192418804"/>
          <c:h val="0.7075129357298271"/>
        </c:manualLayout>
      </c:layout>
      <c:barChart>
        <c:barDir val="col"/>
        <c:grouping val="stacked"/>
        <c:varyColors val="0"/>
        <c:ser>
          <c:idx val="0"/>
          <c:order val="0"/>
          <c:tx>
            <c:strRef>
              <c:f>'3.1,3.2,3.4,8.3'!$B$3</c:f>
              <c:strCache>
                <c:ptCount val="1"/>
                <c:pt idx="0">
                  <c:v>NZ new light passenger</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'3.1,3.2,3.4,8.3'!$B$7:$B$15</c:f>
              <c:numCache>
                <c:formatCode>0.00</c:formatCode>
                <c:ptCount val="9"/>
                <c:pt idx="0">
                  <c:v>209.93075494200002</c:v>
                </c:pt>
                <c:pt idx="1">
                  <c:v>54.354372333000001</c:v>
                </c:pt>
                <c:pt idx="2">
                  <c:v>151.79636169</c:v>
                </c:pt>
                <c:pt idx="3">
                  <c:v>548.67265777</c:v>
                </c:pt>
                <c:pt idx="4">
                  <c:v>1276.2308330000001</c:v>
                </c:pt>
                <c:pt idx="5">
                  <c:v>2668.1660191999999</c:v>
                </c:pt>
                <c:pt idx="6">
                  <c:v>3882.3147767999999</c:v>
                </c:pt>
                <c:pt idx="7">
                  <c:v>5042.2833959</c:v>
                </c:pt>
                <c:pt idx="8">
                  <c:v>4524.6006455999996</c:v>
                </c:pt>
              </c:numCache>
            </c:numRef>
          </c:val>
          <c:extLst>
            <c:ext xmlns:c16="http://schemas.microsoft.com/office/drawing/2014/chart" uri="{C3380CC4-5D6E-409C-BE32-E72D297353CC}">
              <c16:uniqueId val="{00000000-4A96-46DD-804A-EA25819A9A12}"/>
            </c:ext>
          </c:extLst>
        </c:ser>
        <c:ser>
          <c:idx val="1"/>
          <c:order val="1"/>
          <c:tx>
            <c:strRef>
              <c:f>'3.1,3.2,3.4,8.3'!$C$3</c:f>
              <c:strCache>
                <c:ptCount val="1"/>
                <c:pt idx="0">
                  <c:v>Used import light passenger</c:v>
                </c:pt>
              </c:strCache>
            </c:strRef>
          </c:tx>
          <c:spPr>
            <a:solidFill>
              <a:srgbClr val="434646"/>
            </a:solidFill>
            <a:ln w="25400">
              <a:noFill/>
            </a:ln>
          </c:spPr>
          <c:invertIfNegative val="0"/>
          <c:cat>
            <c:strRef>
              <c:f>'3.1,3.2,3.4,8.3'!$A$7:$A$14</c:f>
              <c:strCache>
                <c:ptCount val="8"/>
                <c:pt idx="0">
                  <c:v>Pre1980</c:v>
                </c:pt>
                <c:pt idx="1">
                  <c:v>1980-1984 </c:v>
                </c:pt>
                <c:pt idx="2">
                  <c:v>1985-1989 </c:v>
                </c:pt>
                <c:pt idx="3">
                  <c:v>1990-1994 </c:v>
                </c:pt>
                <c:pt idx="4">
                  <c:v>1995-1999 </c:v>
                </c:pt>
                <c:pt idx="5">
                  <c:v>2000-2004 </c:v>
                </c:pt>
                <c:pt idx="6">
                  <c:v>2005-2009 </c:v>
                </c:pt>
                <c:pt idx="7">
                  <c:v>2010-2014 </c:v>
                </c:pt>
              </c:strCache>
            </c:strRef>
          </c:cat>
          <c:val>
            <c:numRef>
              <c:f>'3.1,3.2,3.4,8.3'!$C$7:$C$15</c:f>
              <c:numCache>
                <c:formatCode>0.00</c:formatCode>
                <c:ptCount val="9"/>
                <c:pt idx="0">
                  <c:v>53.194412339400003</c:v>
                </c:pt>
                <c:pt idx="1">
                  <c:v>22.983073439000002</c:v>
                </c:pt>
                <c:pt idx="2">
                  <c:v>129.01871911999999</c:v>
                </c:pt>
                <c:pt idx="3">
                  <c:v>1105.942288</c:v>
                </c:pt>
                <c:pt idx="4">
                  <c:v>4025.7917186</c:v>
                </c:pt>
                <c:pt idx="5">
                  <c:v>4545.7784677</c:v>
                </c:pt>
                <c:pt idx="6">
                  <c:v>6348.9921093000003</c:v>
                </c:pt>
                <c:pt idx="7">
                  <c:v>938.28018575999999</c:v>
                </c:pt>
                <c:pt idx="8">
                  <c:v>49.565156512999998</c:v>
                </c:pt>
              </c:numCache>
            </c:numRef>
          </c:val>
          <c:extLst>
            <c:ext xmlns:c16="http://schemas.microsoft.com/office/drawing/2014/chart" uri="{C3380CC4-5D6E-409C-BE32-E72D297353CC}">
              <c16:uniqueId val="{00000001-4A96-46DD-804A-EA25819A9A12}"/>
            </c:ext>
          </c:extLst>
        </c:ser>
        <c:dLbls>
          <c:showLegendKey val="0"/>
          <c:showVal val="0"/>
          <c:showCatName val="0"/>
          <c:showSerName val="0"/>
          <c:showPercent val="0"/>
          <c:showBubbleSize val="0"/>
        </c:dLbls>
        <c:gapWidth val="150"/>
        <c:overlap val="100"/>
        <c:axId val="159630080"/>
        <c:axId val="159632000"/>
      </c:barChart>
      <c:catAx>
        <c:axId val="15963008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0999833333333335"/>
              <c:y val="0.9347912037037138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59632000"/>
        <c:crosses val="autoZero"/>
        <c:auto val="1"/>
        <c:lblAlgn val="ctr"/>
        <c:lblOffset val="100"/>
        <c:tickLblSkip val="1"/>
        <c:tickMarkSkip val="1"/>
        <c:noMultiLvlLbl val="0"/>
      </c:catAx>
      <c:valAx>
        <c:axId val="159632000"/>
        <c:scaling>
          <c:orientation val="minMax"/>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vehicle km</a:t>
                </a:r>
              </a:p>
            </c:rich>
          </c:tx>
          <c:layout>
            <c:manualLayout>
              <c:xMode val="edge"/>
              <c:yMode val="edge"/>
              <c:x val="5.0147222222222234E-3"/>
              <c:y val="0.2633995370370370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630080"/>
        <c:crosses val="autoZero"/>
        <c:crossBetween val="between"/>
        <c:majorUnit val="3000"/>
      </c:valAx>
      <c:spPr>
        <a:solidFill>
          <a:srgbClr val="FFFFFF"/>
        </a:solidFill>
        <a:ln w="25400">
          <a:noFill/>
        </a:ln>
      </c:spPr>
    </c:plotArea>
    <c:legend>
      <c:legendPos val="r"/>
      <c:layout>
        <c:manualLayout>
          <c:xMode val="edge"/>
          <c:yMode val="edge"/>
          <c:x val="0.19181583333333332"/>
          <c:y val="0.13012083333333332"/>
          <c:w val="0.36582944444445126"/>
          <c:h val="0.1541333333333359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Figure 3.2c : Light commercial fleet travel in 2017</a:t>
            </a:r>
          </a:p>
        </c:rich>
      </c:tx>
      <c:layout>
        <c:manualLayout>
          <c:xMode val="edge"/>
          <c:yMode val="edge"/>
          <c:x val="0.13332805555555555"/>
          <c:y val="3.5027322404372323E-3"/>
        </c:manualLayout>
      </c:layout>
      <c:overlay val="0"/>
      <c:spPr>
        <a:noFill/>
        <a:ln w="25400">
          <a:noFill/>
        </a:ln>
      </c:spPr>
    </c:title>
    <c:autoTitleDeleted val="0"/>
    <c:plotArea>
      <c:layout>
        <c:manualLayout>
          <c:layoutTarget val="inner"/>
          <c:xMode val="edge"/>
          <c:yMode val="edge"/>
          <c:x val="0.13188289925297797"/>
          <c:y val="0.10344840027565073"/>
          <c:w val="0.83341866882024362"/>
          <c:h val="0.71719262295081965"/>
        </c:manualLayout>
      </c:layout>
      <c:barChart>
        <c:barDir val="col"/>
        <c:grouping val="stacked"/>
        <c:varyColors val="0"/>
        <c:ser>
          <c:idx val="0"/>
          <c:order val="0"/>
          <c:tx>
            <c:strRef>
              <c:f>'3.1,3.2,3.4,8.3'!$D$3</c:f>
              <c:strCache>
                <c:ptCount val="1"/>
                <c:pt idx="0">
                  <c:v>NZ new light commercial</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'3.1,3.2,3.4,8.3'!$D$7:$D$15</c:f>
              <c:numCache>
                <c:formatCode>0.00</c:formatCode>
                <c:ptCount val="9"/>
                <c:pt idx="0">
                  <c:v>56.760438411999999</c:v>
                </c:pt>
                <c:pt idx="1">
                  <c:v>37.780509000000002</c:v>
                </c:pt>
                <c:pt idx="2">
                  <c:v>67.570601151999995</c:v>
                </c:pt>
                <c:pt idx="3">
                  <c:v>206.73532972000001</c:v>
                </c:pt>
                <c:pt idx="4">
                  <c:v>317.13302856000001</c:v>
                </c:pt>
                <c:pt idx="5">
                  <c:v>767.38271963</c:v>
                </c:pt>
                <c:pt idx="6">
                  <c:v>1353.6481309000001</c:v>
                </c:pt>
                <c:pt idx="7">
                  <c:v>2283.9111852999999</c:v>
                </c:pt>
                <c:pt idx="8">
                  <c:v>2521.6946641</c:v>
                </c:pt>
              </c:numCache>
            </c:numRef>
          </c:val>
          <c:extLst>
            <c:ext xmlns:c16="http://schemas.microsoft.com/office/drawing/2014/chart" uri="{C3380CC4-5D6E-409C-BE32-E72D297353CC}">
              <c16:uniqueId val="{00000000-1197-4C7F-9070-DA5462FC7784}"/>
            </c:ext>
          </c:extLst>
        </c:ser>
        <c:ser>
          <c:idx val="1"/>
          <c:order val="1"/>
          <c:tx>
            <c:strRef>
              <c:f>'3.1,3.2,3.4,8.3'!$E$3</c:f>
              <c:strCache>
                <c:ptCount val="1"/>
                <c:pt idx="0">
                  <c:v>Used import light commercial</c:v>
                </c:pt>
              </c:strCache>
            </c:strRef>
          </c:tx>
          <c:spPr>
            <a:solidFill>
              <a:srgbClr val="434646"/>
            </a:solidFill>
            <a:ln w="25400">
              <a:noFill/>
            </a:ln>
          </c:spPr>
          <c:invertIfNegative val="0"/>
          <c:cat>
            <c:strRef>
              <c:f>'3.1,3.2,3.4,8.3'!$A$7:$A$14</c:f>
              <c:strCache>
                <c:ptCount val="8"/>
                <c:pt idx="0">
                  <c:v>Pre1980</c:v>
                </c:pt>
                <c:pt idx="1">
                  <c:v>1980-1984 </c:v>
                </c:pt>
                <c:pt idx="2">
                  <c:v>1985-1989 </c:v>
                </c:pt>
                <c:pt idx="3">
                  <c:v>1990-1994 </c:v>
                </c:pt>
                <c:pt idx="4">
                  <c:v>1995-1999 </c:v>
                </c:pt>
                <c:pt idx="5">
                  <c:v>2000-2004 </c:v>
                </c:pt>
                <c:pt idx="6">
                  <c:v>2005-2009 </c:v>
                </c:pt>
                <c:pt idx="7">
                  <c:v>2010-2014 </c:v>
                </c:pt>
              </c:strCache>
            </c:strRef>
          </c:cat>
          <c:val>
            <c:numRef>
              <c:f>'3.1,3.2,3.4,8.3'!$E$7:$E$15</c:f>
              <c:numCache>
                <c:formatCode>0.00</c:formatCode>
                <c:ptCount val="9"/>
                <c:pt idx="0">
                  <c:v>11.5153901724</c:v>
                </c:pt>
                <c:pt idx="1">
                  <c:v>8.7595379187999995</c:v>
                </c:pt>
                <c:pt idx="2">
                  <c:v>57.110819589999998</c:v>
                </c:pt>
                <c:pt idx="3">
                  <c:v>136.67503547999999</c:v>
                </c:pt>
                <c:pt idx="4">
                  <c:v>228.10330146000001</c:v>
                </c:pt>
                <c:pt idx="5">
                  <c:v>173.93086385000001</c:v>
                </c:pt>
                <c:pt idx="6">
                  <c:v>385.18310635</c:v>
                </c:pt>
                <c:pt idx="7">
                  <c:v>204.66285715999999</c:v>
                </c:pt>
                <c:pt idx="8">
                  <c:v>18.891930608999999</c:v>
                </c:pt>
              </c:numCache>
            </c:numRef>
          </c:val>
          <c:extLst>
            <c:ext xmlns:c16="http://schemas.microsoft.com/office/drawing/2014/chart" uri="{C3380CC4-5D6E-409C-BE32-E72D297353CC}">
              <c16:uniqueId val="{00000001-1197-4C7F-9070-DA5462FC7784}"/>
            </c:ext>
          </c:extLst>
        </c:ser>
        <c:dLbls>
          <c:showLegendKey val="0"/>
          <c:showVal val="0"/>
          <c:showCatName val="0"/>
          <c:showSerName val="0"/>
          <c:showPercent val="0"/>
          <c:showBubbleSize val="0"/>
        </c:dLbls>
        <c:gapWidth val="150"/>
        <c:overlap val="100"/>
        <c:axId val="159552640"/>
        <c:axId val="159554560"/>
      </c:barChart>
      <c:catAx>
        <c:axId val="15955264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39226916666667061"/>
              <c:y val="0.9343556466302368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59554560"/>
        <c:crosses val="autoZero"/>
        <c:auto val="1"/>
        <c:lblAlgn val="ctr"/>
        <c:lblOffset val="100"/>
        <c:tickLblSkip val="1"/>
        <c:tickMarkSkip val="1"/>
        <c:noMultiLvlLbl val="0"/>
      </c:catAx>
      <c:valAx>
        <c:axId val="159554560"/>
        <c:scaling>
          <c:orientation val="minMax"/>
        </c:scaling>
        <c:delete val="0"/>
        <c:axPos val="l"/>
        <c:majorGridlines>
          <c:spPr>
            <a:ln w="3175">
              <a:solidFill>
                <a:srgbClr val="808080"/>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vehicle km</a:t>
                </a:r>
              </a:p>
            </c:rich>
          </c:tx>
          <c:layout>
            <c:manualLayout>
              <c:xMode val="edge"/>
              <c:yMode val="edge"/>
              <c:x val="3.1055555555555892E-3"/>
              <c:y val="0.2666502732240511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552640"/>
        <c:crosses val="autoZero"/>
        <c:crossBetween val="between"/>
        <c:majorUnit val="500"/>
      </c:valAx>
      <c:spPr>
        <a:solidFill>
          <a:srgbClr val="FFFFFF"/>
        </a:solidFill>
        <a:ln w="25400">
          <a:noFill/>
        </a:ln>
      </c:spPr>
    </c:plotArea>
    <c:legend>
      <c:legendPos val="r"/>
      <c:layout>
        <c:manualLayout>
          <c:xMode val="edge"/>
          <c:yMode val="edge"/>
          <c:x val="0.16874305555555555"/>
          <c:y val="0.13054234972677595"/>
          <c:w val="0.37591527777778544"/>
          <c:h val="0.1009851041347104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3.1 : Fleet travel in 2017 </a:t>
            </a:r>
          </a:p>
        </c:rich>
      </c:tx>
      <c:layout>
        <c:manualLayout>
          <c:xMode val="edge"/>
          <c:yMode val="edge"/>
          <c:x val="0.31601347563123638"/>
          <c:y val="3.1249957391689696E-2"/>
        </c:manualLayout>
      </c:layout>
      <c:overlay val="0"/>
      <c:spPr>
        <a:noFill/>
        <a:ln w="25400">
          <a:noFill/>
        </a:ln>
      </c:spPr>
    </c:title>
    <c:autoTitleDeleted val="0"/>
    <c:plotArea>
      <c:layout>
        <c:manualLayout>
          <c:layoutTarget val="inner"/>
          <c:xMode val="edge"/>
          <c:yMode val="edge"/>
          <c:x val="0.13860357007612856"/>
          <c:y val="0.12289171085715229"/>
          <c:w val="0.82533866102558073"/>
          <c:h val="0.68852500000000005"/>
        </c:manualLayout>
      </c:layout>
      <c:barChart>
        <c:barDir val="col"/>
        <c:grouping val="stacked"/>
        <c:varyColors val="0"/>
        <c:ser>
          <c:idx val="0"/>
          <c:order val="0"/>
          <c:tx>
            <c:strRef>
              <c:f>'3.1,3.2,3.4,8.3'!$B$19</c:f>
              <c:strCache>
                <c:ptCount val="1"/>
                <c:pt idx="0">
                  <c:v>Light fleet NZ new </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'3.1,3.2,3.4,8.3'!$B$23:$B$31</c:f>
              <c:numCache>
                <c:formatCode>0.00</c:formatCode>
                <c:ptCount val="9"/>
                <c:pt idx="0">
                  <c:v>266.69119335400001</c:v>
                </c:pt>
                <c:pt idx="1">
                  <c:v>92.13488133300001</c:v>
                </c:pt>
                <c:pt idx="2">
                  <c:v>219.36696284199999</c:v>
                </c:pt>
                <c:pt idx="3">
                  <c:v>755.40798748999998</c:v>
                </c:pt>
                <c:pt idx="4">
                  <c:v>1593.36386156</c:v>
                </c:pt>
                <c:pt idx="5">
                  <c:v>3435.5487388299998</c:v>
                </c:pt>
                <c:pt idx="6">
                  <c:v>5235.9629077</c:v>
                </c:pt>
                <c:pt idx="7">
                  <c:v>7326.1945811999994</c:v>
                </c:pt>
                <c:pt idx="8">
                  <c:v>7046.2953096999991</c:v>
                </c:pt>
              </c:numCache>
            </c:numRef>
          </c:val>
          <c:extLst>
            <c:ext xmlns:c16="http://schemas.microsoft.com/office/drawing/2014/chart" uri="{C3380CC4-5D6E-409C-BE32-E72D297353CC}">
              <c16:uniqueId val="{00000000-AF99-40F3-8F0B-FAEECEF3A769}"/>
            </c:ext>
          </c:extLst>
        </c:ser>
        <c:ser>
          <c:idx val="4"/>
          <c:order val="1"/>
          <c:tx>
            <c:strRef>
              <c:f>'3.1,3.2,3.4,8.3'!$C$19</c:f>
              <c:strCache>
                <c:ptCount val="1"/>
                <c:pt idx="0">
                  <c:v>Light fleet used import</c:v>
                </c:pt>
              </c:strCache>
            </c:strRef>
          </c:tx>
          <c:spPr>
            <a:solidFill>
              <a:srgbClr val="202222"/>
            </a:solidFill>
            <a:ln w="25400">
              <a:noFill/>
            </a:ln>
          </c:spPr>
          <c:invertIfNegative val="0"/>
          <c:val>
            <c:numRef>
              <c:f>'3.1,3.2,3.4,8.3'!$C$23:$C$31</c:f>
              <c:numCache>
                <c:formatCode>0.00</c:formatCode>
                <c:ptCount val="9"/>
                <c:pt idx="0">
                  <c:v>64.709802511800007</c:v>
                </c:pt>
                <c:pt idx="1">
                  <c:v>31.742611357800001</c:v>
                </c:pt>
                <c:pt idx="2">
                  <c:v>186.12953870999999</c:v>
                </c:pt>
                <c:pt idx="3">
                  <c:v>1242.6173234799999</c:v>
                </c:pt>
                <c:pt idx="4">
                  <c:v>4253.8950200600002</c:v>
                </c:pt>
                <c:pt idx="5">
                  <c:v>4719.7093315499997</c:v>
                </c:pt>
                <c:pt idx="6">
                  <c:v>6734.1752156500006</c:v>
                </c:pt>
                <c:pt idx="7">
                  <c:v>1142.9430429199999</c:v>
                </c:pt>
                <c:pt idx="8">
                  <c:v>68.45708712199999</c:v>
                </c:pt>
              </c:numCache>
            </c:numRef>
          </c:val>
          <c:extLst>
            <c:ext xmlns:c16="http://schemas.microsoft.com/office/drawing/2014/chart" uri="{C3380CC4-5D6E-409C-BE32-E72D297353CC}">
              <c16:uniqueId val="{00000001-AF99-40F3-8F0B-FAEECEF3A769}"/>
            </c:ext>
          </c:extLst>
        </c:ser>
        <c:ser>
          <c:idx val="1"/>
          <c:order val="2"/>
          <c:tx>
            <c:strRef>
              <c:f>'3.1,3.2,3.4,8.3'!$D$19</c:f>
              <c:strCache>
                <c:ptCount val="1"/>
                <c:pt idx="0">
                  <c:v>Trucks</c:v>
                </c:pt>
              </c:strCache>
            </c:strRef>
          </c:tx>
          <c:spPr>
            <a:solidFill>
              <a:srgbClr val="E47C23">
                <a:alpha val="61000"/>
              </a:srgbClr>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'3.1,3.2,3.4,8.3'!$D$23:$D$31</c:f>
              <c:numCache>
                <c:formatCode>0.00</c:formatCode>
                <c:ptCount val="9"/>
                <c:pt idx="0">
                  <c:v>15.826231059500001</c:v>
                </c:pt>
                <c:pt idx="1">
                  <c:v>16.8392428346</c:v>
                </c:pt>
                <c:pt idx="2">
                  <c:v>62.201931786999992</c:v>
                </c:pt>
                <c:pt idx="3">
                  <c:v>165.88020301700001</c:v>
                </c:pt>
                <c:pt idx="4">
                  <c:v>272.13575916000002</c:v>
                </c:pt>
                <c:pt idx="5">
                  <c:v>366.87012723099997</c:v>
                </c:pt>
                <c:pt idx="6">
                  <c:v>582.75682717999996</c:v>
                </c:pt>
                <c:pt idx="7">
                  <c:v>861.26873416000001</c:v>
                </c:pt>
                <c:pt idx="8">
                  <c:v>645.38311010049995</c:v>
                </c:pt>
              </c:numCache>
            </c:numRef>
          </c:val>
          <c:extLst>
            <c:ext xmlns:c16="http://schemas.microsoft.com/office/drawing/2014/chart" uri="{C3380CC4-5D6E-409C-BE32-E72D297353CC}">
              <c16:uniqueId val="{00000002-AF99-40F3-8F0B-FAEECEF3A769}"/>
            </c:ext>
          </c:extLst>
        </c:ser>
        <c:ser>
          <c:idx val="2"/>
          <c:order val="3"/>
          <c:tx>
            <c:strRef>
              <c:f>'3.1,3.2,3.4,8.3'!$E$19</c:f>
              <c:strCache>
                <c:ptCount val="1"/>
                <c:pt idx="0">
                  <c:v>Buses</c:v>
                </c:pt>
              </c:strCache>
            </c:strRef>
          </c:tx>
          <c:spPr>
            <a:solidFill>
              <a:schemeClr val="bg1">
                <a:lumMod val="50000"/>
              </a:schemeClr>
            </a:solidFill>
            <a:ln w="25400">
              <a:noFill/>
            </a:ln>
          </c:spPr>
          <c:invertIfNegative val="0"/>
          <c:cat>
            <c:strRef>
              <c:f>'3.1,3.2,3.4,8.3'!$A$7:$A$14</c:f>
              <c:strCache>
                <c:ptCount val="8"/>
                <c:pt idx="0">
                  <c:v>Pre1980</c:v>
                </c:pt>
                <c:pt idx="1">
                  <c:v>1980-1984 </c:v>
                </c:pt>
                <c:pt idx="2">
                  <c:v>1985-1989 </c:v>
                </c:pt>
                <c:pt idx="3">
                  <c:v>1990-1994 </c:v>
                </c:pt>
                <c:pt idx="4">
                  <c:v>1995-1999 </c:v>
                </c:pt>
                <c:pt idx="5">
                  <c:v>2000-2004 </c:v>
                </c:pt>
                <c:pt idx="6">
                  <c:v>2005-2009 </c:v>
                </c:pt>
                <c:pt idx="7">
                  <c:v>2010-2014 </c:v>
                </c:pt>
              </c:strCache>
            </c:strRef>
          </c:cat>
          <c:val>
            <c:numRef>
              <c:f>'3.1,3.2,3.4,8.3'!$E$23:$E$31</c:f>
              <c:numCache>
                <c:formatCode>0.00</c:formatCode>
                <c:ptCount val="9"/>
                <c:pt idx="0">
                  <c:v>3.8403249654000002</c:v>
                </c:pt>
                <c:pt idx="1">
                  <c:v>3.2044085365999999</c:v>
                </c:pt>
                <c:pt idx="2">
                  <c:v>9.7999573779000002</c:v>
                </c:pt>
                <c:pt idx="3">
                  <c:v>20.1120261501</c:v>
                </c:pt>
                <c:pt idx="4">
                  <c:v>21.328241377800001</c:v>
                </c:pt>
                <c:pt idx="5">
                  <c:v>34.371406550899998</c:v>
                </c:pt>
                <c:pt idx="6">
                  <c:v>60.365364398300002</c:v>
                </c:pt>
                <c:pt idx="7">
                  <c:v>74.361866390799989</c:v>
                </c:pt>
                <c:pt idx="8">
                  <c:v>69.593383167499994</c:v>
                </c:pt>
              </c:numCache>
            </c:numRef>
          </c:val>
          <c:extLst>
            <c:ext xmlns:c16="http://schemas.microsoft.com/office/drawing/2014/chart" uri="{C3380CC4-5D6E-409C-BE32-E72D297353CC}">
              <c16:uniqueId val="{00000003-AF99-40F3-8F0B-FAEECEF3A769}"/>
            </c:ext>
          </c:extLst>
        </c:ser>
        <c:ser>
          <c:idx val="3"/>
          <c:order val="4"/>
          <c:tx>
            <c:strRef>
              <c:f>'3.1,3.2,3.4,8.3'!$F$19</c:f>
              <c:strCache>
                <c:ptCount val="1"/>
                <c:pt idx="0">
                  <c:v>Motorcycles</c:v>
                </c:pt>
              </c:strCache>
            </c:strRef>
          </c:tx>
          <c:spPr>
            <a:solidFill>
              <a:srgbClr val="BDC1C1"/>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'3.1,3.2,3.4,8.3'!$F$23:$F$31</c:f>
              <c:numCache>
                <c:formatCode>0.00</c:formatCode>
                <c:ptCount val="9"/>
                <c:pt idx="0">
                  <c:v>22.593964573099999</c:v>
                </c:pt>
                <c:pt idx="1">
                  <c:v>8.8352130611999993</c:v>
                </c:pt>
                <c:pt idx="2">
                  <c:v>18.077598339000001</c:v>
                </c:pt>
                <c:pt idx="3">
                  <c:v>15.948519336</c:v>
                </c:pt>
                <c:pt idx="4">
                  <c:v>26.141714583999999</c:v>
                </c:pt>
                <c:pt idx="5">
                  <c:v>42.995221458000003</c:v>
                </c:pt>
                <c:pt idx="6">
                  <c:v>91.117019876000001</c:v>
                </c:pt>
                <c:pt idx="7">
                  <c:v>79.106838826000001</c:v>
                </c:pt>
                <c:pt idx="8">
                  <c:v>41.739034748000002</c:v>
                </c:pt>
              </c:numCache>
            </c:numRef>
          </c:val>
          <c:extLst>
            <c:ext xmlns:c16="http://schemas.microsoft.com/office/drawing/2014/chart" uri="{C3380CC4-5D6E-409C-BE32-E72D297353CC}">
              <c16:uniqueId val="{00000004-AF99-40F3-8F0B-FAEECEF3A769}"/>
            </c:ext>
          </c:extLst>
        </c:ser>
        <c:dLbls>
          <c:showLegendKey val="0"/>
          <c:showVal val="0"/>
          <c:showCatName val="0"/>
          <c:showSerName val="0"/>
          <c:showPercent val="0"/>
          <c:showBubbleSize val="0"/>
        </c:dLbls>
        <c:gapWidth val="150"/>
        <c:overlap val="100"/>
        <c:axId val="159832320"/>
        <c:axId val="159850880"/>
      </c:barChart>
      <c:catAx>
        <c:axId val="15983232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38797388888889733"/>
              <c:y val="0.9286967592592592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59850880"/>
        <c:crosses val="autoZero"/>
        <c:auto val="1"/>
        <c:lblAlgn val="ctr"/>
        <c:lblOffset val="100"/>
        <c:tickLblSkip val="1"/>
        <c:tickMarkSkip val="1"/>
        <c:noMultiLvlLbl val="0"/>
      </c:catAx>
      <c:valAx>
        <c:axId val="159850880"/>
        <c:scaling>
          <c:orientation val="minMax"/>
          <c:max val="15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vehicle km</a:t>
                </a:r>
              </a:p>
            </c:rich>
          </c:tx>
          <c:layout>
            <c:manualLayout>
              <c:xMode val="edge"/>
              <c:yMode val="edge"/>
              <c:x val="2.8861111111111292E-3"/>
              <c:y val="0.2571560185185140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832320"/>
        <c:crosses val="autoZero"/>
        <c:crossBetween val="between"/>
        <c:majorUnit val="2500"/>
      </c:valAx>
      <c:spPr>
        <a:solidFill>
          <a:srgbClr val="FFFFFF"/>
        </a:solidFill>
        <a:ln w="25400">
          <a:noFill/>
        </a:ln>
      </c:spPr>
    </c:plotArea>
    <c:legend>
      <c:legendPos val="r"/>
      <c:layout>
        <c:manualLayout>
          <c:xMode val="edge"/>
          <c:yMode val="edge"/>
          <c:x val="0.20398666666666668"/>
          <c:y val="0.15845879629629631"/>
          <c:w val="0.29101388888889096"/>
          <c:h val="0.33985740740741044"/>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1.3a : Travel in 2017</a:t>
            </a:r>
          </a:p>
        </c:rich>
      </c:tx>
      <c:layout>
        <c:manualLayout>
          <c:xMode val="edge"/>
          <c:yMode val="edge"/>
          <c:x val="0.33547593885358584"/>
          <c:y val="3.0864096533387873E-2"/>
        </c:manualLayout>
      </c:layout>
      <c:overlay val="0"/>
      <c:spPr>
        <a:noFill/>
        <a:ln w="25400">
          <a:noFill/>
        </a:ln>
      </c:spPr>
    </c:title>
    <c:autoTitleDeleted val="0"/>
    <c:plotArea>
      <c:layout>
        <c:manualLayout>
          <c:layoutTarget val="inner"/>
          <c:xMode val="edge"/>
          <c:yMode val="edge"/>
          <c:x val="0.29216194444444482"/>
          <c:y val="0.27983595324547877"/>
          <c:w val="0.39453777777778487"/>
          <c:h val="0.65756296296295003"/>
        </c:manualLayout>
      </c:layout>
      <c:pieChart>
        <c:varyColors val="1"/>
        <c:ser>
          <c:idx val="1"/>
          <c:order val="1"/>
          <c:spPr>
            <a:solidFill>
              <a:srgbClr val="202222"/>
            </a:solidFill>
            <a:ln w="12700">
              <a:solidFill>
                <a:srgbClr val="000000"/>
              </a:solidFill>
              <a:prstDash val="solid"/>
            </a:ln>
          </c:spPr>
          <c:dPt>
            <c:idx val="0"/>
            <c:bubble3D val="0"/>
            <c:spPr>
              <a:solidFill>
                <a:srgbClr val="0093D3"/>
              </a:solidFill>
              <a:ln w="12700">
                <a:solidFill>
                  <a:srgbClr val="000000"/>
                </a:solidFill>
                <a:prstDash val="solid"/>
              </a:ln>
            </c:spPr>
            <c:extLst>
              <c:ext xmlns:c16="http://schemas.microsoft.com/office/drawing/2014/chart" uri="{C3380CC4-5D6E-409C-BE32-E72D297353CC}">
                <c16:uniqueId val="{00000000-5C46-48E8-886F-D78A4F3B0EB9}"/>
              </c:ext>
            </c:extLst>
          </c:dPt>
          <c:dPt>
            <c:idx val="1"/>
            <c:bubble3D val="0"/>
            <c:spPr>
              <a:solidFill>
                <a:srgbClr val="BDC1C1"/>
              </a:solidFill>
              <a:ln w="12700">
                <a:solidFill>
                  <a:srgbClr val="000000"/>
                </a:solidFill>
                <a:prstDash val="solid"/>
              </a:ln>
            </c:spPr>
            <c:extLst>
              <c:ext xmlns:c16="http://schemas.microsoft.com/office/drawing/2014/chart" uri="{C3380CC4-5D6E-409C-BE32-E72D297353CC}">
                <c16:uniqueId val="{00000001-5C46-48E8-886F-D78A4F3B0EB9}"/>
              </c:ext>
            </c:extLst>
          </c:dPt>
          <c:dPt>
            <c:idx val="2"/>
            <c:bubble3D val="0"/>
            <c:spPr>
              <a:solidFill>
                <a:srgbClr val="45B6DE"/>
              </a:solidFill>
              <a:ln w="12700">
                <a:solidFill>
                  <a:srgbClr val="000000"/>
                </a:solidFill>
                <a:prstDash val="solid"/>
              </a:ln>
            </c:spPr>
            <c:extLst>
              <c:ext xmlns:c16="http://schemas.microsoft.com/office/drawing/2014/chart" uri="{C3380CC4-5D6E-409C-BE32-E72D297353CC}">
                <c16:uniqueId val="{00000002-5C46-48E8-886F-D78A4F3B0EB9}"/>
              </c:ext>
            </c:extLst>
          </c:dPt>
          <c:dLbls>
            <c:dLbl>
              <c:idx val="0"/>
              <c:layout>
                <c:manualLayout>
                  <c:x val="3.8652833802201948E-2"/>
                  <c:y val="-9.74537273749872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C46-48E8-886F-D78A4F3B0EB9}"/>
                </c:ext>
              </c:extLst>
            </c:dLbl>
            <c:dLbl>
              <c:idx val="1"/>
              <c:layout>
                <c:manualLayout>
                  <c:x val="-7.0543333333333333E-2"/>
                  <c:y val="6.407962962962972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C46-48E8-886F-D78A4F3B0EB9}"/>
                </c:ext>
              </c:extLst>
            </c:dLbl>
            <c:dLbl>
              <c:idx val="2"/>
              <c:layout>
                <c:manualLayout>
                  <c:x val="-2.9866944444444446E-2"/>
                  <c:y val="2.30791666666666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C46-48E8-886F-D78A4F3B0EB9}"/>
                </c:ext>
              </c:extLst>
            </c:dLbl>
            <c:spPr>
              <a:noFill/>
              <a:ln>
                <a:noFill/>
              </a:ln>
              <a:effectLst/>
            </c:spPr>
            <c:txPr>
              <a:bodyPr/>
              <a:lstStyle/>
              <a:p>
                <a:pPr>
                  <a:defRPr sz="700"/>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'1.3a,c'!$A$8:$D$8</c:f>
              <c:strCache>
                <c:ptCount val="4"/>
                <c:pt idx="0">
                  <c:v>Light passenger travel</c:v>
                </c:pt>
                <c:pt idx="1">
                  <c:v>Light commercial travel</c:v>
                </c:pt>
                <c:pt idx="2">
                  <c:v>Truck</c:v>
                </c:pt>
                <c:pt idx="3">
                  <c:v>Other</c:v>
                </c:pt>
              </c:strCache>
            </c:strRef>
          </c:cat>
          <c:val>
            <c:numRef>
              <c:f>'1.3a,c'!$A$9:$D$9</c:f>
              <c:numCache>
                <c:formatCode>0</c:formatCode>
                <c:ptCount val="4"/>
                <c:pt idx="0">
                  <c:v>35577.895947999998</c:v>
                </c:pt>
                <c:pt idx="1">
                  <c:v>8837.449449400001</c:v>
                </c:pt>
                <c:pt idx="2">
                  <c:v>2989.1621664999998</c:v>
                </c:pt>
                <c:pt idx="3">
                  <c:v>700.71928693999996</c:v>
                </c:pt>
              </c:numCache>
            </c:numRef>
          </c:val>
          <c:extLst>
            <c:ext xmlns:c16="http://schemas.microsoft.com/office/drawing/2014/chart" uri="{C3380CC4-5D6E-409C-BE32-E72D297353CC}">
              <c16:uniqueId val="{00000003-5C46-48E8-886F-D78A4F3B0EB9}"/>
            </c:ext>
          </c:extLst>
        </c:ser>
        <c:ser>
          <c:idx val="0"/>
          <c:order val="0"/>
          <c:spPr>
            <a:solidFill>
              <a:srgbClr val="202222"/>
            </a:solidFill>
            <a:ln w="12700">
              <a:solidFill>
                <a:srgbClr val="000000"/>
              </a:solidFill>
              <a:prstDash val="solid"/>
            </a:ln>
          </c:spPr>
          <c:dPt>
            <c:idx val="0"/>
            <c:bubble3D val="0"/>
            <c:spPr>
              <a:solidFill>
                <a:srgbClr val="0093D3"/>
              </a:solidFill>
              <a:ln w="12700">
                <a:solidFill>
                  <a:srgbClr val="000000"/>
                </a:solidFill>
                <a:prstDash val="solid"/>
              </a:ln>
            </c:spPr>
            <c:extLst>
              <c:ext xmlns:c16="http://schemas.microsoft.com/office/drawing/2014/chart" uri="{C3380CC4-5D6E-409C-BE32-E72D297353CC}">
                <c16:uniqueId val="{00000004-5C46-48E8-886F-D78A4F3B0EB9}"/>
              </c:ext>
            </c:extLst>
          </c:dPt>
          <c:dPt>
            <c:idx val="1"/>
            <c:bubble3D val="0"/>
            <c:spPr>
              <a:solidFill>
                <a:srgbClr val="BDC1C1"/>
              </a:solidFill>
              <a:ln w="12700">
                <a:solidFill>
                  <a:srgbClr val="000000"/>
                </a:solidFill>
                <a:prstDash val="solid"/>
              </a:ln>
            </c:spPr>
            <c:extLst>
              <c:ext xmlns:c16="http://schemas.microsoft.com/office/drawing/2014/chart" uri="{C3380CC4-5D6E-409C-BE32-E72D297353CC}">
                <c16:uniqueId val="{00000005-5C46-48E8-886F-D78A4F3B0EB9}"/>
              </c:ext>
            </c:extLst>
          </c:dPt>
          <c:dPt>
            <c:idx val="2"/>
            <c:bubble3D val="0"/>
            <c:spPr>
              <a:solidFill>
                <a:srgbClr val="45B6DE"/>
              </a:solidFill>
              <a:ln w="12700">
                <a:solidFill>
                  <a:srgbClr val="000000"/>
                </a:solidFill>
                <a:prstDash val="solid"/>
              </a:ln>
            </c:spPr>
            <c:extLst>
              <c:ext xmlns:c16="http://schemas.microsoft.com/office/drawing/2014/chart" uri="{C3380CC4-5D6E-409C-BE32-E72D297353CC}">
                <c16:uniqueId val="{00000006-5C46-48E8-886F-D78A4F3B0EB9}"/>
              </c:ext>
            </c:extLst>
          </c:dPt>
          <c:dLbls>
            <c:dLbl>
              <c:idx val="0"/>
              <c:layout>
                <c:manualLayout>
                  <c:x val="1.6856066341798367E-2"/>
                  <c:y val="-2.43743735477867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C46-48E8-886F-D78A4F3B0EB9}"/>
                </c:ext>
              </c:extLst>
            </c:dLbl>
            <c:dLbl>
              <c:idx val="1"/>
              <c:layout>
                <c:manualLayout>
                  <c:x val="-2.7852211422286326E-2"/>
                  <c:y val="4.606798185802768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C46-48E8-886F-D78A4F3B0EB9}"/>
                </c:ext>
              </c:extLst>
            </c:dLbl>
            <c:dLbl>
              <c:idx val="2"/>
              <c:layout>
                <c:manualLayout>
                  <c:x val="5.3761033472151934E-3"/>
                  <c:y val="-2.25227734223894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C46-48E8-886F-D78A4F3B0EB9}"/>
                </c:ext>
              </c:extLst>
            </c:dLbl>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'1.3a,c'!$A$8:$D$8</c:f>
              <c:strCache>
                <c:ptCount val="4"/>
                <c:pt idx="0">
                  <c:v>Light passenger travel</c:v>
                </c:pt>
                <c:pt idx="1">
                  <c:v>Light commercial travel</c:v>
                </c:pt>
                <c:pt idx="2">
                  <c:v>Truck</c:v>
                </c:pt>
                <c:pt idx="3">
                  <c:v>Other</c:v>
                </c:pt>
              </c:strCache>
            </c:strRef>
          </c:cat>
          <c:val>
            <c:numRef>
              <c:f>'1.3a,c'!$A$9:$C$9</c:f>
              <c:numCache>
                <c:formatCode>0</c:formatCode>
                <c:ptCount val="3"/>
                <c:pt idx="0">
                  <c:v>35577.895947999998</c:v>
                </c:pt>
                <c:pt idx="1">
                  <c:v>8837.449449400001</c:v>
                </c:pt>
                <c:pt idx="2">
                  <c:v>2989.1621664999998</c:v>
                </c:pt>
              </c:numCache>
            </c:numRef>
          </c:val>
          <c:extLst>
            <c:ext xmlns:c16="http://schemas.microsoft.com/office/drawing/2014/chart" uri="{C3380CC4-5D6E-409C-BE32-E72D297353CC}">
              <c16:uniqueId val="{00000007-5C46-48E8-886F-D78A4F3B0EB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Figure 3.4b : Light petrol and diesel travel per vehicle in 2017</a:t>
            </a:r>
          </a:p>
        </c:rich>
      </c:tx>
      <c:layout>
        <c:manualLayout>
          <c:xMode val="edge"/>
          <c:yMode val="edge"/>
          <c:x val="0.16407083333333333"/>
          <c:y val="1.0451388888888895E-2"/>
        </c:manualLayout>
      </c:layout>
      <c:overlay val="0"/>
      <c:spPr>
        <a:noFill/>
        <a:ln w="25400">
          <a:noFill/>
        </a:ln>
      </c:spPr>
    </c:title>
    <c:autoTitleDeleted val="0"/>
    <c:plotArea>
      <c:layout>
        <c:manualLayout>
          <c:layoutTarget val="inner"/>
          <c:xMode val="edge"/>
          <c:yMode val="edge"/>
          <c:x val="0.15394861111111111"/>
          <c:y val="0.12686597983223491"/>
          <c:w val="0.81028055555555556"/>
          <c:h val="0.68852430555555555"/>
        </c:manualLayout>
      </c:layout>
      <c:barChart>
        <c:barDir val="col"/>
        <c:grouping val="clustered"/>
        <c:varyColors val="0"/>
        <c:ser>
          <c:idx val="0"/>
          <c:order val="0"/>
          <c:tx>
            <c:strRef>
              <c:f>'3.1,3.2,3.4,8.3'!$P$19</c:f>
              <c:strCache>
                <c:ptCount val="1"/>
                <c:pt idx="0">
                  <c:v>Travel per light diesel vehicle</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'3.1,3.2,3.4,8.3'!$P$23:$P$31</c:f>
              <c:numCache>
                <c:formatCode>0</c:formatCode>
                <c:ptCount val="9"/>
                <c:pt idx="0">
                  <c:v>3902.3237142706694</c:v>
                </c:pt>
                <c:pt idx="1">
                  <c:v>4113.1547712859656</c:v>
                </c:pt>
                <c:pt idx="2">
                  <c:v>4886.924006007449</c:v>
                </c:pt>
                <c:pt idx="3">
                  <c:v>6885.2737339511823</c:v>
                </c:pt>
                <c:pt idx="4">
                  <c:v>9663.5224249770363</c:v>
                </c:pt>
                <c:pt idx="5">
                  <c:v>11433.953019235896</c:v>
                </c:pt>
                <c:pt idx="6">
                  <c:v>15254.702546282873</c:v>
                </c:pt>
                <c:pt idx="7">
                  <c:v>19016.438253200129</c:v>
                </c:pt>
                <c:pt idx="8">
                  <c:v>19002.874481684736</c:v>
                </c:pt>
              </c:numCache>
            </c:numRef>
          </c:val>
          <c:extLst>
            <c:ext xmlns:c16="http://schemas.microsoft.com/office/drawing/2014/chart" uri="{C3380CC4-5D6E-409C-BE32-E72D297353CC}">
              <c16:uniqueId val="{00000000-580A-410C-AF14-374CF350D219}"/>
            </c:ext>
          </c:extLst>
        </c:ser>
        <c:ser>
          <c:idx val="1"/>
          <c:order val="1"/>
          <c:tx>
            <c:strRef>
              <c:f>'3.1,3.2,3.4,8.3'!$O$19</c:f>
              <c:strCache>
                <c:ptCount val="1"/>
                <c:pt idx="0">
                  <c:v>Travel per light petrol vehicle</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'3.1,3.2,3.4,8.3'!$O$23:$O$31</c:f>
              <c:numCache>
                <c:formatCode>0</c:formatCode>
                <c:ptCount val="9"/>
                <c:pt idx="0">
                  <c:v>3165.4165901974598</c:v>
                </c:pt>
                <c:pt idx="1">
                  <c:v>4146.0172164052155</c:v>
                </c:pt>
                <c:pt idx="2">
                  <c:v>4957.1794222235822</c:v>
                </c:pt>
                <c:pt idx="3">
                  <c:v>6729.4651105759094</c:v>
                </c:pt>
                <c:pt idx="4">
                  <c:v>8765.8038758760504</c:v>
                </c:pt>
                <c:pt idx="5">
                  <c:v>10446.305442290506</c:v>
                </c:pt>
                <c:pt idx="6">
                  <c:v>11210.098981999912</c:v>
                </c:pt>
                <c:pt idx="7">
                  <c:v>12312.463748971653</c:v>
                </c:pt>
                <c:pt idx="8">
                  <c:v>13955.07244035933</c:v>
                </c:pt>
              </c:numCache>
            </c:numRef>
          </c:val>
          <c:extLst>
            <c:ext xmlns:c16="http://schemas.microsoft.com/office/drawing/2014/chart" uri="{C3380CC4-5D6E-409C-BE32-E72D297353CC}">
              <c16:uniqueId val="{00000001-580A-410C-AF14-374CF350D219}"/>
            </c:ext>
          </c:extLst>
        </c:ser>
        <c:dLbls>
          <c:showLegendKey val="0"/>
          <c:showVal val="0"/>
          <c:showCatName val="0"/>
          <c:showSerName val="0"/>
          <c:showPercent val="0"/>
          <c:showBubbleSize val="0"/>
        </c:dLbls>
        <c:gapWidth val="150"/>
        <c:axId val="159881856"/>
        <c:axId val="159892224"/>
      </c:barChart>
      <c:catAx>
        <c:axId val="15988185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1585833333333388"/>
              <c:y val="0.9346347222222222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59892224"/>
        <c:crosses val="autoZero"/>
        <c:auto val="1"/>
        <c:lblAlgn val="ctr"/>
        <c:lblOffset val="100"/>
        <c:tickLblSkip val="1"/>
        <c:tickMarkSkip val="1"/>
        <c:noMultiLvlLbl val="0"/>
      </c:catAx>
      <c:valAx>
        <c:axId val="159892224"/>
        <c:scaling>
          <c:orientation val="minMax"/>
          <c:max val="25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km per vehicle</a:t>
                </a:r>
              </a:p>
            </c:rich>
          </c:tx>
          <c:layout>
            <c:manualLayout>
              <c:xMode val="edge"/>
              <c:yMode val="edge"/>
              <c:x val="3.1052777777778526E-3"/>
              <c:y val="0.3017453703703703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881856"/>
        <c:crosses val="autoZero"/>
        <c:crossBetween val="between"/>
        <c:majorUnit val="5000"/>
      </c:valAx>
      <c:spPr>
        <a:solidFill>
          <a:srgbClr val="FFFFFF"/>
        </a:solidFill>
        <a:ln w="25400">
          <a:noFill/>
        </a:ln>
      </c:spPr>
    </c:plotArea>
    <c:legend>
      <c:legendPos val="r"/>
      <c:layout>
        <c:manualLayout>
          <c:xMode val="edge"/>
          <c:yMode val="edge"/>
          <c:x val="0.16913416666666667"/>
          <c:y val="0.20465787037037036"/>
          <c:w val="0.41722027777778392"/>
          <c:h val="0.1372675925925961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3.2d : Truck travel in 2017</a:t>
            </a:r>
          </a:p>
        </c:rich>
      </c:tx>
      <c:layout>
        <c:manualLayout>
          <c:xMode val="edge"/>
          <c:yMode val="edge"/>
          <c:x val="0.27087416666667208"/>
          <c:y val="1.7100462962962967E-2"/>
        </c:manualLayout>
      </c:layout>
      <c:overlay val="0"/>
      <c:spPr>
        <a:noFill/>
        <a:ln w="25400">
          <a:noFill/>
        </a:ln>
      </c:spPr>
    </c:title>
    <c:autoTitleDeleted val="0"/>
    <c:plotArea>
      <c:layout>
        <c:manualLayout>
          <c:layoutTarget val="inner"/>
          <c:xMode val="edge"/>
          <c:yMode val="edge"/>
          <c:x val="0.11997666666666666"/>
          <c:y val="0.12406962923293779"/>
          <c:w val="0.84855111111111114"/>
          <c:h val="0.67998657407408414"/>
        </c:manualLayout>
      </c:layout>
      <c:barChart>
        <c:barDir val="col"/>
        <c:grouping val="stacked"/>
        <c:varyColors val="0"/>
        <c:ser>
          <c:idx val="0"/>
          <c:order val="0"/>
          <c:tx>
            <c:strRef>
              <c:f>'3.1,3.2,3.4,8.3'!$F$3</c:f>
              <c:strCache>
                <c:ptCount val="1"/>
                <c:pt idx="0">
                  <c:v>NZ new truck</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'3.1,3.2,3.4,8.3'!$F$7:$F$15</c:f>
              <c:numCache>
                <c:formatCode>0.00</c:formatCode>
                <c:ptCount val="9"/>
                <c:pt idx="0">
                  <c:v>15.410904948100001</c:v>
                </c:pt>
                <c:pt idx="1">
                  <c:v>13.190442327</c:v>
                </c:pt>
                <c:pt idx="2">
                  <c:v>29.900550118999998</c:v>
                </c:pt>
                <c:pt idx="3">
                  <c:v>53.853460867000003</c:v>
                </c:pt>
                <c:pt idx="4">
                  <c:v>101.37077185</c:v>
                </c:pt>
                <c:pt idx="5">
                  <c:v>334.43346068</c:v>
                </c:pt>
                <c:pt idx="6">
                  <c:v>480.77145390999999</c:v>
                </c:pt>
                <c:pt idx="7">
                  <c:v>813.44823809000002</c:v>
                </c:pt>
                <c:pt idx="8">
                  <c:v>637.80823727999996</c:v>
                </c:pt>
              </c:numCache>
            </c:numRef>
          </c:val>
          <c:extLst>
            <c:ext xmlns:c16="http://schemas.microsoft.com/office/drawing/2014/chart" uri="{C3380CC4-5D6E-409C-BE32-E72D297353CC}">
              <c16:uniqueId val="{00000000-B531-444D-B6ED-D0C103FE30A5}"/>
            </c:ext>
          </c:extLst>
        </c:ser>
        <c:ser>
          <c:idx val="1"/>
          <c:order val="1"/>
          <c:tx>
            <c:strRef>
              <c:f>'3.1,3.2,3.4,8.3'!$G$3</c:f>
              <c:strCache>
                <c:ptCount val="1"/>
                <c:pt idx="0">
                  <c:v>Used truck</c:v>
                </c:pt>
              </c:strCache>
            </c:strRef>
          </c:tx>
          <c:spPr>
            <a:solidFill>
              <a:srgbClr val="434646"/>
            </a:solidFill>
            <a:ln w="25400">
              <a:noFill/>
            </a:ln>
          </c:spPr>
          <c:invertIfNegative val="0"/>
          <c:cat>
            <c:strRef>
              <c:f>'3.1,3.2,3.4,8.3'!$A$7:$A$14</c:f>
              <c:strCache>
                <c:ptCount val="8"/>
                <c:pt idx="0">
                  <c:v>Pre1980</c:v>
                </c:pt>
                <c:pt idx="1">
                  <c:v>1980-1984 </c:v>
                </c:pt>
                <c:pt idx="2">
                  <c:v>1985-1989 </c:v>
                </c:pt>
                <c:pt idx="3">
                  <c:v>1990-1994 </c:v>
                </c:pt>
                <c:pt idx="4">
                  <c:v>1995-1999 </c:v>
                </c:pt>
                <c:pt idx="5">
                  <c:v>2000-2004 </c:v>
                </c:pt>
                <c:pt idx="6">
                  <c:v>2005-2009 </c:v>
                </c:pt>
                <c:pt idx="7">
                  <c:v>2010-2014 </c:v>
                </c:pt>
              </c:strCache>
            </c:strRef>
          </c:cat>
          <c:val>
            <c:numRef>
              <c:f>'3.1,3.2,3.4,8.3'!$G$7:$G$15</c:f>
              <c:numCache>
                <c:formatCode>0.00</c:formatCode>
                <c:ptCount val="9"/>
                <c:pt idx="0">
                  <c:v>0.41532611139999998</c:v>
                </c:pt>
                <c:pt idx="1">
                  <c:v>3.6488005075999999</c:v>
                </c:pt>
                <c:pt idx="2">
                  <c:v>32.301381667999998</c:v>
                </c:pt>
                <c:pt idx="3">
                  <c:v>112.02674215</c:v>
                </c:pt>
                <c:pt idx="4">
                  <c:v>170.76498731000001</c:v>
                </c:pt>
                <c:pt idx="5">
                  <c:v>32.436666551000002</c:v>
                </c:pt>
                <c:pt idx="6">
                  <c:v>101.98537327</c:v>
                </c:pt>
                <c:pt idx="7">
                  <c:v>47.820496069999997</c:v>
                </c:pt>
                <c:pt idx="8">
                  <c:v>7.5748728205000004</c:v>
                </c:pt>
              </c:numCache>
            </c:numRef>
          </c:val>
          <c:extLst>
            <c:ext xmlns:c16="http://schemas.microsoft.com/office/drawing/2014/chart" uri="{C3380CC4-5D6E-409C-BE32-E72D297353CC}">
              <c16:uniqueId val="{00000001-B531-444D-B6ED-D0C103FE30A5}"/>
            </c:ext>
          </c:extLst>
        </c:ser>
        <c:dLbls>
          <c:showLegendKey val="0"/>
          <c:showVal val="0"/>
          <c:showCatName val="0"/>
          <c:showSerName val="0"/>
          <c:showPercent val="0"/>
          <c:showBubbleSize val="0"/>
        </c:dLbls>
        <c:gapWidth val="150"/>
        <c:overlap val="100"/>
        <c:axId val="159915008"/>
        <c:axId val="159962240"/>
      </c:barChart>
      <c:catAx>
        <c:axId val="15991500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0527472222222238"/>
              <c:y val="0.92287546296296297"/>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59962240"/>
        <c:crosses val="autoZero"/>
        <c:auto val="1"/>
        <c:lblAlgn val="ctr"/>
        <c:lblOffset val="100"/>
        <c:tickLblSkip val="1"/>
        <c:tickMarkSkip val="1"/>
        <c:noMultiLvlLbl val="0"/>
      </c:catAx>
      <c:valAx>
        <c:axId val="159962240"/>
        <c:scaling>
          <c:orientation val="minMax"/>
          <c:max val="1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vehicle km</a:t>
                </a:r>
              </a:p>
            </c:rich>
          </c:tx>
          <c:layout>
            <c:manualLayout>
              <c:xMode val="edge"/>
              <c:yMode val="edge"/>
              <c:x val="2.3897222222222492E-3"/>
              <c:y val="0.3042939814814814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915008"/>
        <c:crosses val="autoZero"/>
        <c:crossBetween val="between"/>
        <c:majorUnit val="200"/>
      </c:valAx>
      <c:spPr>
        <a:solidFill>
          <a:srgbClr val="FFFFFF"/>
        </a:solidFill>
        <a:ln w="25400">
          <a:noFill/>
        </a:ln>
      </c:spPr>
    </c:plotArea>
    <c:legend>
      <c:legendPos val="r"/>
      <c:layout>
        <c:manualLayout>
          <c:xMode val="edge"/>
          <c:yMode val="edge"/>
          <c:x val="0.13195805555555554"/>
          <c:y val="0.13307824074074073"/>
          <c:w val="0.21374722222222631"/>
          <c:h val="0.1141442546954357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3.2e : Bus travel in 2017</a:t>
            </a:r>
          </a:p>
        </c:rich>
      </c:tx>
      <c:layout>
        <c:manualLayout>
          <c:xMode val="edge"/>
          <c:yMode val="edge"/>
          <c:x val="0.29403251814695186"/>
          <c:y val="3.2178136823806242E-2"/>
        </c:manualLayout>
      </c:layout>
      <c:overlay val="0"/>
      <c:spPr>
        <a:noFill/>
        <a:ln w="25400">
          <a:noFill/>
        </a:ln>
      </c:spPr>
    </c:title>
    <c:autoTitleDeleted val="0"/>
    <c:plotArea>
      <c:layout>
        <c:manualLayout>
          <c:layoutTarget val="inner"/>
          <c:xMode val="edge"/>
          <c:yMode val="edge"/>
          <c:x val="0.10284416666666668"/>
          <c:y val="0.12623762376237624"/>
          <c:w val="0.86513388888888965"/>
          <c:h val="0.68135416666666659"/>
        </c:manualLayout>
      </c:layout>
      <c:barChart>
        <c:barDir val="col"/>
        <c:grouping val="stacked"/>
        <c:varyColors val="0"/>
        <c:ser>
          <c:idx val="0"/>
          <c:order val="0"/>
          <c:tx>
            <c:strRef>
              <c:f>'3.1,3.2,3.4,8.3'!$H$3</c:f>
              <c:strCache>
                <c:ptCount val="1"/>
                <c:pt idx="0">
                  <c:v>NZ new bus</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'3.1,3.2,3.4,8.3'!$H$7:$H$15</c:f>
              <c:numCache>
                <c:formatCode>0.00</c:formatCode>
                <c:ptCount val="9"/>
                <c:pt idx="0">
                  <c:v>3.3846739152</c:v>
                </c:pt>
                <c:pt idx="1">
                  <c:v>2.5172710098</c:v>
                </c:pt>
                <c:pt idx="2">
                  <c:v>3.6093192841000001</c:v>
                </c:pt>
                <c:pt idx="3">
                  <c:v>4.2550846021000002</c:v>
                </c:pt>
                <c:pt idx="4">
                  <c:v>8.7857551378000007</c:v>
                </c:pt>
                <c:pt idx="5">
                  <c:v>30.907065084999999</c:v>
                </c:pt>
                <c:pt idx="6">
                  <c:v>50.632912388000001</c:v>
                </c:pt>
                <c:pt idx="7">
                  <c:v>69.015577605999994</c:v>
                </c:pt>
                <c:pt idx="8">
                  <c:v>69.033481055999999</c:v>
                </c:pt>
              </c:numCache>
            </c:numRef>
          </c:val>
          <c:extLst>
            <c:ext xmlns:c16="http://schemas.microsoft.com/office/drawing/2014/chart" uri="{C3380CC4-5D6E-409C-BE32-E72D297353CC}">
              <c16:uniqueId val="{00000000-4D40-4E0E-99F9-82854D4509CD}"/>
            </c:ext>
          </c:extLst>
        </c:ser>
        <c:ser>
          <c:idx val="1"/>
          <c:order val="1"/>
          <c:tx>
            <c:strRef>
              <c:f>'3.1,3.2,3.4,8.3'!$I$3</c:f>
              <c:strCache>
                <c:ptCount val="1"/>
                <c:pt idx="0">
                  <c:v>Used bus</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'3.1,3.2,3.4,8.3'!$I$7:$I$15</c:f>
              <c:numCache>
                <c:formatCode>0.00</c:formatCode>
                <c:ptCount val="9"/>
                <c:pt idx="0">
                  <c:v>0.45565105020000002</c:v>
                </c:pt>
                <c:pt idx="1">
                  <c:v>0.68713752679999995</c:v>
                </c:pt>
                <c:pt idx="2">
                  <c:v>6.1906380937999996</c:v>
                </c:pt>
                <c:pt idx="3">
                  <c:v>15.856941548</c:v>
                </c:pt>
                <c:pt idx="4">
                  <c:v>12.542486240000001</c:v>
                </c:pt>
                <c:pt idx="5">
                  <c:v>3.4643414659</c:v>
                </c:pt>
                <c:pt idx="6">
                  <c:v>9.7324520102999994</c:v>
                </c:pt>
                <c:pt idx="7">
                  <c:v>5.3462887847999996</c:v>
                </c:pt>
                <c:pt idx="8">
                  <c:v>0.55990211150000002</c:v>
                </c:pt>
              </c:numCache>
            </c:numRef>
          </c:val>
          <c:extLst>
            <c:ext xmlns:c16="http://schemas.microsoft.com/office/drawing/2014/chart" uri="{C3380CC4-5D6E-409C-BE32-E72D297353CC}">
              <c16:uniqueId val="{00000001-4D40-4E0E-99F9-82854D4509CD}"/>
            </c:ext>
          </c:extLst>
        </c:ser>
        <c:dLbls>
          <c:showLegendKey val="0"/>
          <c:showVal val="0"/>
          <c:showCatName val="0"/>
          <c:showSerName val="0"/>
          <c:showPercent val="0"/>
          <c:showBubbleSize val="0"/>
        </c:dLbls>
        <c:gapWidth val="150"/>
        <c:overlap val="100"/>
        <c:axId val="159997312"/>
        <c:axId val="160007680"/>
      </c:barChart>
      <c:catAx>
        <c:axId val="15999731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1233055555555581"/>
              <c:y val="0.9287550925926060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60007680"/>
        <c:crosses val="autoZero"/>
        <c:auto val="1"/>
        <c:lblAlgn val="ctr"/>
        <c:lblOffset val="100"/>
        <c:tickLblSkip val="1"/>
        <c:tickMarkSkip val="1"/>
        <c:noMultiLvlLbl val="0"/>
      </c:catAx>
      <c:valAx>
        <c:axId val="160007680"/>
        <c:scaling>
          <c:orientation val="minMax"/>
          <c:max val="1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vehicle km</a:t>
                </a:r>
              </a:p>
            </c:rich>
          </c:tx>
          <c:layout>
            <c:manualLayout>
              <c:xMode val="edge"/>
              <c:yMode val="edge"/>
              <c:x val="6.633055555555557E-3"/>
              <c:y val="0.2547083333333332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9997312"/>
        <c:crosses val="autoZero"/>
        <c:crossBetween val="between"/>
        <c:majorUnit val="20"/>
      </c:valAx>
      <c:spPr>
        <a:solidFill>
          <a:srgbClr val="FFFFFF"/>
        </a:solidFill>
        <a:ln w="25400">
          <a:noFill/>
        </a:ln>
      </c:spPr>
    </c:plotArea>
    <c:legend>
      <c:legendPos val="r"/>
      <c:layout>
        <c:manualLayout>
          <c:xMode val="edge"/>
          <c:yMode val="edge"/>
          <c:x val="0.12518226337019783"/>
          <c:y val="0.15594062105873141"/>
          <c:w val="0.16509474122918"/>
          <c:h val="0.1014851552646846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3.4c : Truck travel per vehicle in 2017</a:t>
            </a:r>
          </a:p>
        </c:rich>
      </c:tx>
      <c:layout>
        <c:manualLayout>
          <c:xMode val="edge"/>
          <c:yMode val="edge"/>
          <c:x val="0.19330027777777778"/>
          <c:y val="1.4780092592592595E-2"/>
        </c:manualLayout>
      </c:layout>
      <c:overlay val="0"/>
      <c:spPr>
        <a:noFill/>
        <a:ln w="25400">
          <a:noFill/>
        </a:ln>
      </c:spPr>
    </c:title>
    <c:autoTitleDeleted val="0"/>
    <c:plotArea>
      <c:layout>
        <c:manualLayout>
          <c:layoutTarget val="inner"/>
          <c:xMode val="edge"/>
          <c:yMode val="edge"/>
          <c:x val="0.15960416666666671"/>
          <c:y val="0.11877825435729852"/>
          <c:w val="0.82253861111111115"/>
          <c:h val="0.68664305555556571"/>
        </c:manualLayout>
      </c:layout>
      <c:barChart>
        <c:barDir val="col"/>
        <c:grouping val="clustered"/>
        <c:varyColors val="0"/>
        <c:ser>
          <c:idx val="0"/>
          <c:order val="0"/>
          <c:tx>
            <c:strRef>
              <c:f>'3.1,3.2,3.4,8.3'!$Q$19</c:f>
              <c:strCache>
                <c:ptCount val="1"/>
                <c:pt idx="0">
                  <c:v>Travel per NZ new truck</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'3.1,3.2,3.4,8.3'!$Q$23:$Q$31</c:f>
              <c:numCache>
                <c:formatCode>0</c:formatCode>
                <c:ptCount val="9"/>
                <c:pt idx="0">
                  <c:v>2518.9449081562602</c:v>
                </c:pt>
                <c:pt idx="1">
                  <c:v>2958.1615445167076</c:v>
                </c:pt>
                <c:pt idx="2">
                  <c:v>4375.2634063505993</c:v>
                </c:pt>
                <c:pt idx="3">
                  <c:v>7379.2081209920534</c:v>
                </c:pt>
                <c:pt idx="4">
                  <c:v>11770.874576172782</c:v>
                </c:pt>
                <c:pt idx="5">
                  <c:v>21487.629187869443</c:v>
                </c:pt>
                <c:pt idx="6">
                  <c:v>29383.416080552499</c:v>
                </c:pt>
                <c:pt idx="7">
                  <c:v>49874.202212752913</c:v>
                </c:pt>
                <c:pt idx="8">
                  <c:v>43688.488066305908</c:v>
                </c:pt>
              </c:numCache>
            </c:numRef>
          </c:val>
          <c:extLst>
            <c:ext xmlns:c16="http://schemas.microsoft.com/office/drawing/2014/chart" uri="{C3380CC4-5D6E-409C-BE32-E72D297353CC}">
              <c16:uniqueId val="{00000000-87E4-491A-8A1D-5D35D9E4085C}"/>
            </c:ext>
          </c:extLst>
        </c:ser>
        <c:ser>
          <c:idx val="1"/>
          <c:order val="1"/>
          <c:tx>
            <c:strRef>
              <c:f>'3.1,3.2,3.4,8.3'!$R$19</c:f>
              <c:strCache>
                <c:ptCount val="1"/>
                <c:pt idx="0">
                  <c:v>Travel per used import truck</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'3.1,3.2,3.4,8.3'!$R$23:$R$31</c:f>
              <c:numCache>
                <c:formatCode>0</c:formatCode>
                <c:ptCount val="9"/>
                <c:pt idx="0">
                  <c:v>2333.2927606741573</c:v>
                </c:pt>
                <c:pt idx="1">
                  <c:v>2655.6044451237262</c:v>
                </c:pt>
                <c:pt idx="2">
                  <c:v>4134.3122575195184</c:v>
                </c:pt>
                <c:pt idx="3">
                  <c:v>7162.3772233233176</c:v>
                </c:pt>
                <c:pt idx="4">
                  <c:v>10784.703000505244</c:v>
                </c:pt>
                <c:pt idx="5">
                  <c:v>12887.034783869687</c:v>
                </c:pt>
                <c:pt idx="6">
                  <c:v>17103.030902230421</c:v>
                </c:pt>
                <c:pt idx="7">
                  <c:v>18628.94276197896</c:v>
                </c:pt>
                <c:pt idx="8">
                  <c:v>13599.412604129264</c:v>
                </c:pt>
              </c:numCache>
            </c:numRef>
          </c:val>
          <c:extLst>
            <c:ext xmlns:c16="http://schemas.microsoft.com/office/drawing/2014/chart" uri="{C3380CC4-5D6E-409C-BE32-E72D297353CC}">
              <c16:uniqueId val="{00000001-87E4-491A-8A1D-5D35D9E4085C}"/>
            </c:ext>
          </c:extLst>
        </c:ser>
        <c:dLbls>
          <c:showLegendKey val="0"/>
          <c:showVal val="0"/>
          <c:showCatName val="0"/>
          <c:showSerName val="0"/>
          <c:showPercent val="0"/>
          <c:showBubbleSize val="0"/>
        </c:dLbls>
        <c:gapWidth val="150"/>
        <c:axId val="160116736"/>
        <c:axId val="160118656"/>
      </c:barChart>
      <c:catAx>
        <c:axId val="16011673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2532472222223072"/>
              <c:y val="0.93255138888888889"/>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60118656"/>
        <c:crosses val="autoZero"/>
        <c:auto val="1"/>
        <c:lblAlgn val="ctr"/>
        <c:lblOffset val="100"/>
        <c:tickLblSkip val="1"/>
        <c:tickMarkSkip val="1"/>
        <c:noMultiLvlLbl val="0"/>
      </c:catAx>
      <c:valAx>
        <c:axId val="160118656"/>
        <c:scaling>
          <c:orientation val="minMax"/>
          <c:max val="70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km per vehicle</a:t>
                </a:r>
              </a:p>
            </c:rich>
          </c:tx>
          <c:layout>
            <c:manualLayout>
              <c:xMode val="edge"/>
              <c:yMode val="edge"/>
              <c:x val="2.1833333333333909E-4"/>
              <c:y val="0.2995050925925926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116736"/>
        <c:crosses val="autoZero"/>
        <c:crossBetween val="between"/>
        <c:majorUnit val="10000"/>
      </c:valAx>
      <c:spPr>
        <a:solidFill>
          <a:srgbClr val="FFFFFF"/>
        </a:solidFill>
        <a:ln w="25400">
          <a:noFill/>
        </a:ln>
      </c:spPr>
    </c:plotArea>
    <c:legend>
      <c:legendPos val="r"/>
      <c:layout>
        <c:manualLayout>
          <c:xMode val="edge"/>
          <c:yMode val="edge"/>
          <c:x val="0.18194388888889307"/>
          <c:y val="0.13366329208848893"/>
          <c:w val="0.33229277777778488"/>
          <c:h val="0.1602814814814850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3.4d : Bus travel per vehicle in 2017</a:t>
            </a:r>
          </a:p>
        </c:rich>
      </c:tx>
      <c:layout>
        <c:manualLayout>
          <c:xMode val="edge"/>
          <c:yMode val="edge"/>
          <c:x val="0.21146305555555694"/>
          <c:y val="1.4780092592592593E-2"/>
        </c:manualLayout>
      </c:layout>
      <c:overlay val="0"/>
      <c:spPr>
        <a:noFill/>
        <a:ln w="25400">
          <a:noFill/>
        </a:ln>
      </c:spPr>
    </c:title>
    <c:autoTitleDeleted val="0"/>
    <c:plotArea>
      <c:layout>
        <c:manualLayout>
          <c:layoutTarget val="inner"/>
          <c:xMode val="edge"/>
          <c:yMode val="edge"/>
          <c:x val="0.16077722222222221"/>
          <c:y val="0.12592622956749863"/>
          <c:w val="0.80350944444444461"/>
          <c:h val="0.68606666666666649"/>
        </c:manualLayout>
      </c:layout>
      <c:barChart>
        <c:barDir val="col"/>
        <c:grouping val="clustered"/>
        <c:varyColors val="0"/>
        <c:ser>
          <c:idx val="0"/>
          <c:order val="0"/>
          <c:tx>
            <c:strRef>
              <c:f>'3.1,3.2,3.4,8.3'!$S$19</c:f>
              <c:strCache>
                <c:ptCount val="1"/>
                <c:pt idx="0">
                  <c:v>Travel per NZ new bus</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'3.1,3.2,3.4,8.3'!$S$23:$S$31</c:f>
              <c:numCache>
                <c:formatCode>0</c:formatCode>
                <c:ptCount val="9"/>
                <c:pt idx="0">
                  <c:v>6978.7091035051544</c:v>
                </c:pt>
                <c:pt idx="1">
                  <c:v>8172.9578240259743</c:v>
                </c:pt>
                <c:pt idx="2">
                  <c:v>9548.4637145502638</c:v>
                </c:pt>
                <c:pt idx="3">
                  <c:v>16686.606282745099</c:v>
                </c:pt>
                <c:pt idx="4">
                  <c:v>17821.00433630832</c:v>
                </c:pt>
                <c:pt idx="5">
                  <c:v>34303.068906770255</c:v>
                </c:pt>
                <c:pt idx="6">
                  <c:v>40767.240247987123</c:v>
                </c:pt>
                <c:pt idx="7">
                  <c:v>46319.179601342279</c:v>
                </c:pt>
                <c:pt idx="8">
                  <c:v>43471.965400503774</c:v>
                </c:pt>
              </c:numCache>
            </c:numRef>
          </c:val>
          <c:extLst>
            <c:ext xmlns:c16="http://schemas.microsoft.com/office/drawing/2014/chart" uri="{C3380CC4-5D6E-409C-BE32-E72D297353CC}">
              <c16:uniqueId val="{00000000-579E-43FB-8D8D-D4ED648AF937}"/>
            </c:ext>
          </c:extLst>
        </c:ser>
        <c:ser>
          <c:idx val="1"/>
          <c:order val="1"/>
          <c:tx>
            <c:strRef>
              <c:f>'3.1,3.2,3.4,8.3'!$T$19</c:f>
              <c:strCache>
                <c:ptCount val="1"/>
                <c:pt idx="0">
                  <c:v>Travel per used import bus</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'3.1,3.2,3.4,8.3'!$T$23:$T$31</c:f>
              <c:numCache>
                <c:formatCode>0</c:formatCode>
                <c:ptCount val="9"/>
                <c:pt idx="0">
                  <c:v>10596.536051162791</c:v>
                </c:pt>
                <c:pt idx="1">
                  <c:v>4065.9025254437861</c:v>
                </c:pt>
                <c:pt idx="2">
                  <c:v>8806.0285829302975</c:v>
                </c:pt>
                <c:pt idx="3">
                  <c:v>13225.138905754795</c:v>
                </c:pt>
                <c:pt idx="4">
                  <c:v>16100.752554557126</c:v>
                </c:pt>
                <c:pt idx="5">
                  <c:v>20378.479211176469</c:v>
                </c:pt>
                <c:pt idx="6">
                  <c:v>25815.522573740054</c:v>
                </c:pt>
                <c:pt idx="7">
                  <c:v>24082.381913513513</c:v>
                </c:pt>
                <c:pt idx="8">
                  <c:v>16467.709161764706</c:v>
                </c:pt>
              </c:numCache>
            </c:numRef>
          </c:val>
          <c:extLst>
            <c:ext xmlns:c16="http://schemas.microsoft.com/office/drawing/2014/chart" uri="{C3380CC4-5D6E-409C-BE32-E72D297353CC}">
              <c16:uniqueId val="{00000001-579E-43FB-8D8D-D4ED648AF937}"/>
            </c:ext>
          </c:extLst>
        </c:ser>
        <c:dLbls>
          <c:showLegendKey val="0"/>
          <c:showVal val="0"/>
          <c:showCatName val="0"/>
          <c:showSerName val="0"/>
          <c:showPercent val="0"/>
          <c:showBubbleSize val="0"/>
        </c:dLbls>
        <c:gapWidth val="150"/>
        <c:axId val="160055680"/>
        <c:axId val="160057600"/>
      </c:barChart>
      <c:catAx>
        <c:axId val="16005568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1585833333333388"/>
              <c:y val="0.92287592592592549"/>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60057600"/>
        <c:crosses val="autoZero"/>
        <c:auto val="1"/>
        <c:lblAlgn val="ctr"/>
        <c:lblOffset val="100"/>
        <c:tickLblSkip val="1"/>
        <c:tickMarkSkip val="1"/>
        <c:noMultiLvlLbl val="0"/>
      </c:catAx>
      <c:valAx>
        <c:axId val="160057600"/>
        <c:scaling>
          <c:orientation val="minMax"/>
          <c:max val="7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km per vehicle</a:t>
                </a:r>
              </a:p>
            </c:rich>
          </c:tx>
          <c:layout>
            <c:manualLayout>
              <c:xMode val="edge"/>
              <c:yMode val="edge"/>
              <c:x val="1.0160833333333525E-2"/>
              <c:y val="0.3017458333333332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055680"/>
        <c:crosses val="autoZero"/>
        <c:crossBetween val="between"/>
        <c:majorUnit val="10000"/>
      </c:valAx>
      <c:spPr>
        <a:solidFill>
          <a:srgbClr val="FFFFFF"/>
        </a:solidFill>
        <a:ln w="25400">
          <a:noFill/>
        </a:ln>
      </c:spPr>
    </c:plotArea>
    <c:legend>
      <c:legendPos val="r"/>
      <c:layout>
        <c:manualLayout>
          <c:xMode val="edge"/>
          <c:yMode val="edge"/>
          <c:x val="0.17214083333333341"/>
          <c:y val="0.15896620370370643"/>
          <c:w val="0.37695805555555978"/>
          <c:h val="0.16591064814814821"/>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3.4a : Travel per light vehicle in 2017</a:t>
            </a:r>
          </a:p>
        </c:rich>
      </c:tx>
      <c:layout>
        <c:manualLayout>
          <c:xMode val="edge"/>
          <c:yMode val="edge"/>
          <c:x val="0.20388372058407633"/>
          <c:y val="3.2419129427004541E-2"/>
        </c:manualLayout>
      </c:layout>
      <c:overlay val="0"/>
      <c:spPr>
        <a:noFill/>
        <a:ln w="25400">
          <a:noFill/>
        </a:ln>
      </c:spPr>
    </c:title>
    <c:autoTitleDeleted val="0"/>
    <c:plotArea>
      <c:layout>
        <c:manualLayout>
          <c:layoutTarget val="inner"/>
          <c:xMode val="edge"/>
          <c:yMode val="edge"/>
          <c:x val="0.15235008103728323"/>
          <c:y val="0.14143937732554829"/>
          <c:w val="0.80875202593190798"/>
          <c:h val="0.6650132126885957"/>
        </c:manualLayout>
      </c:layout>
      <c:barChart>
        <c:barDir val="col"/>
        <c:grouping val="clustered"/>
        <c:varyColors val="0"/>
        <c:ser>
          <c:idx val="0"/>
          <c:order val="0"/>
          <c:tx>
            <c:strRef>
              <c:f>'3.1,3.2,3.4,8.3'!$K$19</c:f>
              <c:strCache>
                <c:ptCount val="1"/>
                <c:pt idx="0">
                  <c:v>Travel per new light passenger</c:v>
                </c:pt>
              </c:strCache>
            </c:strRef>
          </c:tx>
          <c:spPr>
            <a:solidFill>
              <a:srgbClr val="E47C23"/>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'3.1,3.2,3.4,8.3'!$K$23:$K$31</c:f>
              <c:numCache>
                <c:formatCode>0</c:formatCode>
                <c:ptCount val="9"/>
                <c:pt idx="0">
                  <c:v>2921.8733290001114</c:v>
                </c:pt>
                <c:pt idx="1">
                  <c:v>4130.5853281404361</c:v>
                </c:pt>
                <c:pt idx="2">
                  <c:v>5130.8555582220724</c:v>
                </c:pt>
                <c:pt idx="3">
                  <c:v>6810.4794728349243</c:v>
                </c:pt>
                <c:pt idx="4">
                  <c:v>8318.9223403492542</c:v>
                </c:pt>
                <c:pt idx="5">
                  <c:v>9875.0375442739078</c:v>
                </c:pt>
                <c:pt idx="6">
                  <c:v>11387.525120626995</c:v>
                </c:pt>
                <c:pt idx="7">
                  <c:v>13562.436679191895</c:v>
                </c:pt>
                <c:pt idx="8">
                  <c:v>14259.468478593149</c:v>
                </c:pt>
              </c:numCache>
            </c:numRef>
          </c:val>
          <c:extLst>
            <c:ext xmlns:c16="http://schemas.microsoft.com/office/drawing/2014/chart" uri="{C3380CC4-5D6E-409C-BE32-E72D297353CC}">
              <c16:uniqueId val="{00000000-B189-4064-8B34-5A5AF74618A5}"/>
            </c:ext>
          </c:extLst>
        </c:ser>
        <c:ser>
          <c:idx val="1"/>
          <c:order val="1"/>
          <c:tx>
            <c:strRef>
              <c:f>'3.1,3.2,3.4,8.3'!$L$19</c:f>
              <c:strCache>
                <c:ptCount val="1"/>
                <c:pt idx="0">
                  <c:v>Travel per used light passenger</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'3.1,3.2,3.4,8.3'!$L$23:$L$31</c:f>
              <c:numCache>
                <c:formatCode>0</c:formatCode>
                <c:ptCount val="9"/>
                <c:pt idx="0">
                  <c:v>3205.2550216558211</c:v>
                </c:pt>
                <c:pt idx="1">
                  <c:v>3426.218461389386</c:v>
                </c:pt>
                <c:pt idx="2">
                  <c:v>4579.1914505767518</c:v>
                </c:pt>
                <c:pt idx="3">
                  <c:v>6758.3447180107678</c:v>
                </c:pt>
                <c:pt idx="4">
                  <c:v>9107.4666960763025</c:v>
                </c:pt>
                <c:pt idx="5">
                  <c:v>10846.990488019052</c:v>
                </c:pt>
                <c:pt idx="6">
                  <c:v>11241.571217894465</c:v>
                </c:pt>
                <c:pt idx="7">
                  <c:v>11221.299580941446</c:v>
                </c:pt>
                <c:pt idx="8">
                  <c:v>7134.7569473153872</c:v>
                </c:pt>
              </c:numCache>
            </c:numRef>
          </c:val>
          <c:extLst>
            <c:ext xmlns:c16="http://schemas.microsoft.com/office/drawing/2014/chart" uri="{C3380CC4-5D6E-409C-BE32-E72D297353CC}">
              <c16:uniqueId val="{00000001-B189-4064-8B34-5A5AF74618A5}"/>
            </c:ext>
          </c:extLst>
        </c:ser>
        <c:ser>
          <c:idx val="2"/>
          <c:order val="2"/>
          <c:tx>
            <c:strRef>
              <c:f>'3.1,3.2,3.4,8.3'!$M$19</c:f>
              <c:strCache>
                <c:ptCount val="1"/>
                <c:pt idx="0">
                  <c:v>Travel per new light commercial</c:v>
                </c:pt>
              </c:strCache>
            </c:strRef>
          </c:tx>
          <c:spPr>
            <a:solidFill>
              <a:srgbClr val="F3C47D"/>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'3.1,3.2,3.4,8.3'!$M$23:$M$31</c:f>
              <c:numCache>
                <c:formatCode>0</c:formatCode>
                <c:ptCount val="9"/>
                <c:pt idx="0">
                  <c:v>4148.5483417629002</c:v>
                </c:pt>
                <c:pt idx="1">
                  <c:v>4525.6958552946817</c:v>
                </c:pt>
                <c:pt idx="2">
                  <c:v>5073.2488288910572</c:v>
                </c:pt>
                <c:pt idx="3">
                  <c:v>6635.7030884288242</c:v>
                </c:pt>
                <c:pt idx="4">
                  <c:v>8553.1320071201262</c:v>
                </c:pt>
                <c:pt idx="5">
                  <c:v>10869.289664877269</c:v>
                </c:pt>
                <c:pt idx="6">
                  <c:v>15186.664245966747</c:v>
                </c:pt>
                <c:pt idx="7">
                  <c:v>20596.001346367153</c:v>
                </c:pt>
                <c:pt idx="8">
                  <c:v>20596.527603668943</c:v>
                </c:pt>
              </c:numCache>
            </c:numRef>
          </c:val>
          <c:extLst>
            <c:ext xmlns:c16="http://schemas.microsoft.com/office/drawing/2014/chart" uri="{C3380CC4-5D6E-409C-BE32-E72D297353CC}">
              <c16:uniqueId val="{00000002-B189-4064-8B34-5A5AF74618A5}"/>
            </c:ext>
          </c:extLst>
        </c:ser>
        <c:ser>
          <c:idx val="3"/>
          <c:order val="3"/>
          <c:tx>
            <c:strRef>
              <c:f>'3.1,3.2,3.4,8.3'!$N$19</c:f>
              <c:strCache>
                <c:ptCount val="1"/>
                <c:pt idx="0">
                  <c:v>Travel per used light commercial</c:v>
                </c:pt>
              </c:strCache>
            </c:strRef>
          </c:tx>
          <c:spPr>
            <a:solidFill>
              <a:srgbClr val="BDC1C1"/>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'3.1,3.2,3.4,8.3'!$N$23:$N$31</c:f>
              <c:numCache>
                <c:formatCode>0</c:formatCode>
                <c:ptCount val="9"/>
                <c:pt idx="0">
                  <c:v>5426.6683187558901</c:v>
                </c:pt>
                <c:pt idx="1">
                  <c:v>5183.1585318343186</c:v>
                </c:pt>
                <c:pt idx="2">
                  <c:v>5212.2679191384495</c:v>
                </c:pt>
                <c:pt idx="3">
                  <c:v>6837.5124058232032</c:v>
                </c:pt>
                <c:pt idx="4">
                  <c:v>9617.7130944048567</c:v>
                </c:pt>
                <c:pt idx="5">
                  <c:v>12748.725635857216</c:v>
                </c:pt>
                <c:pt idx="6">
                  <c:v>15197.597409745513</c:v>
                </c:pt>
                <c:pt idx="7">
                  <c:v>14323.105686892015</c:v>
                </c:pt>
                <c:pt idx="8">
                  <c:v>10306.563343698854</c:v>
                </c:pt>
              </c:numCache>
            </c:numRef>
          </c:val>
          <c:extLst>
            <c:ext xmlns:c16="http://schemas.microsoft.com/office/drawing/2014/chart" uri="{C3380CC4-5D6E-409C-BE32-E72D297353CC}">
              <c16:uniqueId val="{00000003-B189-4064-8B34-5A5AF74618A5}"/>
            </c:ext>
          </c:extLst>
        </c:ser>
        <c:dLbls>
          <c:showLegendKey val="0"/>
          <c:showVal val="0"/>
          <c:showCatName val="0"/>
          <c:showSerName val="0"/>
          <c:showPercent val="0"/>
          <c:showBubbleSize val="0"/>
        </c:dLbls>
        <c:gapWidth val="150"/>
        <c:axId val="160190464"/>
        <c:axId val="160192384"/>
      </c:barChart>
      <c:catAx>
        <c:axId val="16019046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Period of manufacture</a:t>
                </a:r>
              </a:p>
            </c:rich>
          </c:tx>
          <c:layout>
            <c:manualLayout>
              <c:xMode val="edge"/>
              <c:yMode val="edge"/>
              <c:x val="0.41585833333333388"/>
              <c:y val="0.92287592592592549"/>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60192384"/>
        <c:crosses val="autoZero"/>
        <c:auto val="1"/>
        <c:lblAlgn val="ctr"/>
        <c:lblOffset val="100"/>
        <c:tickLblSkip val="1"/>
        <c:tickMarkSkip val="1"/>
        <c:noMultiLvlLbl val="0"/>
      </c:catAx>
      <c:valAx>
        <c:axId val="160192384"/>
        <c:scaling>
          <c:orientation val="minMax"/>
          <c:max val="25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km per vehicle</a:t>
                </a:r>
              </a:p>
            </c:rich>
          </c:tx>
          <c:layout>
            <c:manualLayout>
              <c:xMode val="edge"/>
              <c:yMode val="edge"/>
              <c:x val="3.1052777777778526E-3"/>
              <c:y val="0.2958657407407451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190464"/>
        <c:crossesAt val="1"/>
        <c:crossBetween val="between"/>
        <c:majorUnit val="5000"/>
      </c:valAx>
      <c:spPr>
        <a:solidFill>
          <a:srgbClr val="FFFFFF"/>
        </a:solidFill>
        <a:ln w="25400">
          <a:noFill/>
        </a:ln>
      </c:spPr>
    </c:plotArea>
    <c:legend>
      <c:legendPos val="r"/>
      <c:layout>
        <c:manualLayout>
          <c:xMode val="edge"/>
          <c:yMode val="edge"/>
          <c:x val="0.18724472222222222"/>
          <c:y val="0.17083749999999998"/>
          <c:w val="0.39899444444445126"/>
          <c:h val="0.2071412037037037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8.3 : Light petrol and diesel travel in 2017</a:t>
            </a:r>
          </a:p>
        </c:rich>
      </c:tx>
      <c:layout>
        <c:manualLayout>
          <c:xMode val="edge"/>
          <c:yMode val="edge"/>
          <c:x val="0.17269472222222224"/>
          <c:y val="1.4699537037037061E-2"/>
        </c:manualLayout>
      </c:layout>
      <c:overlay val="0"/>
      <c:spPr>
        <a:noFill/>
        <a:ln w="25400">
          <a:noFill/>
        </a:ln>
      </c:spPr>
    </c:title>
    <c:autoTitleDeleted val="0"/>
    <c:plotArea>
      <c:layout>
        <c:manualLayout>
          <c:layoutTarget val="inner"/>
          <c:xMode val="edge"/>
          <c:yMode val="edge"/>
          <c:x val="0.15073111111111356"/>
          <c:y val="0.12522957357603026"/>
          <c:w val="0.82439472222222221"/>
          <c:h val="0.69927499999999998"/>
        </c:manualLayout>
      </c:layout>
      <c:barChart>
        <c:barDir val="col"/>
        <c:grouping val="stacked"/>
        <c:varyColors val="0"/>
        <c:ser>
          <c:idx val="1"/>
          <c:order val="0"/>
          <c:tx>
            <c:strRef>
              <c:f>'3.1,3.2,3.4,8.3'!$L$3</c:f>
              <c:strCache>
                <c:ptCount val="1"/>
                <c:pt idx="0">
                  <c:v>Light diesel</c:v>
                </c:pt>
              </c:strCache>
            </c:strRef>
          </c:tx>
          <c:spPr>
            <a:solidFill>
              <a:srgbClr val="434646"/>
            </a:solidFill>
            <a:ln w="25400">
              <a:noFill/>
            </a:ln>
          </c:spPr>
          <c:invertIfNegative val="0"/>
          <c:cat>
            <c:strRef>
              <c:f>'3.1,3.2,3.4,8.3'!$A$7:$A$13</c:f>
              <c:strCache>
                <c:ptCount val="7"/>
                <c:pt idx="0">
                  <c:v>Pre1980</c:v>
                </c:pt>
                <c:pt idx="1">
                  <c:v>1980-1984 </c:v>
                </c:pt>
                <c:pt idx="2">
                  <c:v>1985-1989 </c:v>
                </c:pt>
                <c:pt idx="3">
                  <c:v>1990-1994 </c:v>
                </c:pt>
                <c:pt idx="4">
                  <c:v>1995-1999 </c:v>
                </c:pt>
                <c:pt idx="5">
                  <c:v>2000-2004 </c:v>
                </c:pt>
                <c:pt idx="6">
                  <c:v>2005-2009 </c:v>
                </c:pt>
              </c:strCache>
            </c:strRef>
          </c:cat>
          <c:val>
            <c:numRef>
              <c:f>'3.1,3.2,3.4,8.3'!$L$7:$L$15</c:f>
              <c:numCache>
                <c:formatCode>0.00</c:formatCode>
                <c:ptCount val="9"/>
                <c:pt idx="0">
                  <c:v>7.4105127334000009</c:v>
                </c:pt>
                <c:pt idx="1">
                  <c:v>14.009405150999999</c:v>
                </c:pt>
                <c:pt idx="2">
                  <c:v>81.347737003999995</c:v>
                </c:pt>
                <c:pt idx="3">
                  <c:v>466.55991876000002</c:v>
                </c:pt>
                <c:pt idx="4">
                  <c:v>1020.4776316</c:v>
                </c:pt>
                <c:pt idx="5">
                  <c:v>814.93213354</c:v>
                </c:pt>
                <c:pt idx="6">
                  <c:v>1841.6239648999999</c:v>
                </c:pt>
                <c:pt idx="7">
                  <c:v>3410.9404966000002</c:v>
                </c:pt>
                <c:pt idx="8">
                  <c:v>3258.4038845</c:v>
                </c:pt>
              </c:numCache>
            </c:numRef>
          </c:val>
          <c:extLst>
            <c:ext xmlns:c16="http://schemas.microsoft.com/office/drawing/2014/chart" uri="{C3380CC4-5D6E-409C-BE32-E72D297353CC}">
              <c16:uniqueId val="{00000000-0111-416E-AB47-E5260FC7EFED}"/>
            </c:ext>
          </c:extLst>
        </c:ser>
        <c:ser>
          <c:idx val="0"/>
          <c:order val="1"/>
          <c:tx>
            <c:strRef>
              <c:f>'3.1,3.2,3.4,8.3'!$K$3</c:f>
              <c:strCache>
                <c:ptCount val="1"/>
                <c:pt idx="0">
                  <c:v>Light petrol</c:v>
                </c:pt>
              </c:strCache>
            </c:strRef>
          </c:tx>
          <c:spPr>
            <a:solidFill>
              <a:srgbClr val="66B134"/>
            </a:solidFill>
            <a:ln w="25400">
              <a:noFill/>
            </a:ln>
          </c:spPr>
          <c:invertIfNegative val="0"/>
          <c:cat>
            <c:strRef>
              <c:f>'3.1,3.2,3.4,8.3'!$A$7:$A$15</c:f>
              <c:strCache>
                <c:ptCount val="9"/>
                <c:pt idx="0">
                  <c:v>Pre1980</c:v>
                </c:pt>
                <c:pt idx="1">
                  <c:v>1980-1984 </c:v>
                </c:pt>
                <c:pt idx="2">
                  <c:v>1985-1989 </c:v>
                </c:pt>
                <c:pt idx="3">
                  <c:v>1990-1994 </c:v>
                </c:pt>
                <c:pt idx="4">
                  <c:v>1995-1999 </c:v>
                </c:pt>
                <c:pt idx="5">
                  <c:v>2000-2004 </c:v>
                </c:pt>
                <c:pt idx="6">
                  <c:v>2005-2009 </c:v>
                </c:pt>
                <c:pt idx="7">
                  <c:v>2010-2014 </c:v>
                </c:pt>
                <c:pt idx="8">
                  <c:v>2015-2019</c:v>
                </c:pt>
              </c:strCache>
            </c:strRef>
          </c:cat>
          <c:val>
            <c:numRef>
              <c:f>'3.1,3.2,3.4,8.3'!$K$7:$K$15</c:f>
              <c:numCache>
                <c:formatCode>0.00</c:formatCode>
                <c:ptCount val="9"/>
                <c:pt idx="0">
                  <c:v>323.49924468500001</c:v>
                </c:pt>
                <c:pt idx="1">
                  <c:v>109.68288545999999</c:v>
                </c:pt>
                <c:pt idx="2">
                  <c:v>323.97150396000001</c:v>
                </c:pt>
                <c:pt idx="3">
                  <c:v>1531.1955734000001</c:v>
                </c:pt>
                <c:pt idx="4">
                  <c:v>4825.4172491999998</c:v>
                </c:pt>
                <c:pt idx="5">
                  <c:v>7316.8221505000001</c:v>
                </c:pt>
                <c:pt idx="6">
                  <c:v>10008.701464</c:v>
                </c:pt>
                <c:pt idx="7">
                  <c:v>4744.3247190000002</c:v>
                </c:pt>
                <c:pt idx="8">
                  <c:v>3753.1330023999999</c:v>
                </c:pt>
              </c:numCache>
            </c:numRef>
          </c:val>
          <c:extLst>
            <c:ext xmlns:c16="http://schemas.microsoft.com/office/drawing/2014/chart" uri="{C3380CC4-5D6E-409C-BE32-E72D297353CC}">
              <c16:uniqueId val="{00000001-0111-416E-AB47-E5260FC7EFED}"/>
            </c:ext>
          </c:extLst>
        </c:ser>
        <c:dLbls>
          <c:showLegendKey val="0"/>
          <c:showVal val="0"/>
          <c:showCatName val="0"/>
          <c:showSerName val="0"/>
          <c:showPercent val="0"/>
          <c:showBubbleSize val="0"/>
        </c:dLbls>
        <c:gapWidth val="150"/>
        <c:overlap val="100"/>
        <c:axId val="160321920"/>
        <c:axId val="160323840"/>
      </c:barChart>
      <c:catAx>
        <c:axId val="16032192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4117470193352482"/>
              <c:y val="0.9252762722841546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600" b="1" i="0" u="none" strike="noStrike" baseline="0">
                <a:solidFill>
                  <a:srgbClr val="000000"/>
                </a:solidFill>
                <a:latin typeface="Arial"/>
                <a:ea typeface="Arial"/>
                <a:cs typeface="Arial"/>
              </a:defRPr>
            </a:pPr>
            <a:endParaRPr lang="en-US"/>
          </a:p>
        </c:txPr>
        <c:crossAx val="160323840"/>
        <c:crosses val="autoZero"/>
        <c:auto val="1"/>
        <c:lblAlgn val="ctr"/>
        <c:lblOffset val="100"/>
        <c:tickLblSkip val="1"/>
        <c:tickMarkSkip val="1"/>
        <c:noMultiLvlLbl val="0"/>
      </c:catAx>
      <c:valAx>
        <c:axId val="160323840"/>
        <c:scaling>
          <c:orientation val="minMax"/>
          <c:max val="15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Millions of km</a:t>
                </a:r>
              </a:p>
            </c:rich>
          </c:tx>
          <c:layout>
            <c:manualLayout>
              <c:xMode val="edge"/>
              <c:yMode val="edge"/>
              <c:x val="1.0502777777777977E-3"/>
              <c:y val="0.3113023148148235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321920"/>
        <c:crosses val="autoZero"/>
        <c:crossBetween val="between"/>
        <c:majorUnit val="2500"/>
      </c:valAx>
      <c:spPr>
        <a:solidFill>
          <a:srgbClr val="FFFFFF"/>
        </a:solidFill>
        <a:ln w="25400">
          <a:noFill/>
        </a:ln>
      </c:spPr>
    </c:plotArea>
    <c:legend>
      <c:legendPos val="r"/>
      <c:layout>
        <c:manualLayout>
          <c:xMode val="edge"/>
          <c:yMode val="edge"/>
          <c:x val="0.15101694444444588"/>
          <c:y val="0.14325925925925925"/>
          <c:w val="0.19558388888888889"/>
          <c:h val="0.10891093158809693"/>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3.2b : Light fleet travel 2017</a:t>
            </a:r>
          </a:p>
        </c:rich>
      </c:tx>
      <c:layout>
        <c:manualLayout>
          <c:xMode val="edge"/>
          <c:yMode val="edge"/>
          <c:x val="0.15135777777777781"/>
          <c:y val="1.3225462962962963E-2"/>
        </c:manualLayout>
      </c:layout>
      <c:overlay val="0"/>
      <c:spPr>
        <a:noFill/>
        <a:ln w="25400">
          <a:noFill/>
        </a:ln>
      </c:spPr>
    </c:title>
    <c:autoTitleDeleted val="0"/>
    <c:plotArea>
      <c:layout>
        <c:manualLayout>
          <c:layoutTarget val="inner"/>
          <c:xMode val="edge"/>
          <c:yMode val="edge"/>
          <c:x val="0.33227440476191455"/>
          <c:y val="0.1800074891067604"/>
          <c:w val="0.37886984126986967"/>
          <c:h val="0.65002178649240205"/>
        </c:manualLayout>
      </c:layout>
      <c:pieChart>
        <c:varyColors val="1"/>
        <c:ser>
          <c:idx val="0"/>
          <c:order val="0"/>
          <c:spPr>
            <a:solidFill>
              <a:srgbClr val="202222"/>
            </a:solidFill>
            <a:ln w="12700">
              <a:solidFill>
                <a:srgbClr val="000000"/>
              </a:solidFill>
              <a:prstDash val="solid"/>
            </a:ln>
          </c:spPr>
          <c:dPt>
            <c:idx val="0"/>
            <c:bubble3D val="0"/>
            <c:spPr>
              <a:solidFill>
                <a:srgbClr val="EF9E5B"/>
              </a:solidFill>
              <a:ln w="12700">
                <a:solidFill>
                  <a:srgbClr val="000000"/>
                </a:solidFill>
                <a:prstDash val="solid"/>
              </a:ln>
            </c:spPr>
            <c:extLst>
              <c:ext xmlns:c16="http://schemas.microsoft.com/office/drawing/2014/chart" uri="{C3380CC4-5D6E-409C-BE32-E72D297353CC}">
                <c16:uniqueId val="{00000000-BD47-425A-A877-7532A6E8A482}"/>
              </c:ext>
            </c:extLst>
          </c:dPt>
          <c:dPt>
            <c:idx val="1"/>
            <c:bubble3D val="0"/>
            <c:spPr>
              <a:solidFill>
                <a:srgbClr val="E17B23"/>
              </a:solidFill>
              <a:ln w="12700">
                <a:solidFill>
                  <a:srgbClr val="000000"/>
                </a:solidFill>
                <a:prstDash val="solid"/>
              </a:ln>
            </c:spPr>
            <c:extLst>
              <c:ext xmlns:c16="http://schemas.microsoft.com/office/drawing/2014/chart" uri="{C3380CC4-5D6E-409C-BE32-E72D297353CC}">
                <c16:uniqueId val="{00000001-BD47-425A-A877-7532A6E8A482}"/>
              </c:ext>
            </c:extLst>
          </c:dPt>
          <c:dPt>
            <c:idx val="3"/>
            <c:bubble3D val="0"/>
            <c:spPr>
              <a:solidFill>
                <a:schemeClr val="bg1">
                  <a:lumMod val="50000"/>
                </a:schemeClr>
              </a:solidFill>
              <a:ln w="12700">
                <a:solidFill>
                  <a:srgbClr val="000000"/>
                </a:solidFill>
                <a:prstDash val="solid"/>
              </a:ln>
            </c:spPr>
            <c:extLst>
              <c:ext xmlns:c16="http://schemas.microsoft.com/office/drawing/2014/chart" uri="{C3380CC4-5D6E-409C-BE32-E72D297353CC}">
                <c16:uniqueId val="{00000002-BD47-425A-A877-7532A6E8A482}"/>
              </c:ext>
            </c:extLst>
          </c:dPt>
          <c:dLbls>
            <c:dLbl>
              <c:idx val="0"/>
              <c:layout>
                <c:manualLayout>
                  <c:x val="3.3263055555555594E-2"/>
                  <c:y val="0.1313666666666666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D47-425A-A877-7532A6E8A482}"/>
                </c:ext>
              </c:extLst>
            </c:dLbl>
            <c:dLbl>
              <c:idx val="1"/>
              <c:layout>
                <c:manualLayout>
                  <c:x val="0.13909193297907704"/>
                  <c:y val="-4.325595664178341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47-425A-A877-7532A6E8A482}"/>
                </c:ext>
              </c:extLst>
            </c:dLbl>
            <c:dLbl>
              <c:idx val="2"/>
              <c:layout>
                <c:manualLayout>
                  <c:x val="-1.4284962961860392E-2"/>
                  <c:y val="0.2263115201090660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47-425A-A877-7532A6E8A482}"/>
                </c:ext>
              </c:extLst>
            </c:dLbl>
            <c:dLbl>
              <c:idx val="3"/>
              <c:layout>
                <c:manualLayout>
                  <c:x val="-0.2707572222222222"/>
                  <c:y val="0.111749074074074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D47-425A-A877-7532A6E8A482}"/>
                </c:ext>
              </c:extLst>
            </c:dLbl>
            <c:numFmt formatCode="0%"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'3.2b'!$A$8:$D$8</c:f>
              <c:strCache>
                <c:ptCount val="4"/>
                <c:pt idx="0">
                  <c:v>Light passenger NZ new</c:v>
                </c:pt>
                <c:pt idx="1">
                  <c:v>Light commercial NZ new</c:v>
                </c:pt>
                <c:pt idx="2">
                  <c:v>Light passenger used import</c:v>
                </c:pt>
                <c:pt idx="3">
                  <c:v>Light commercial used import</c:v>
                </c:pt>
              </c:strCache>
            </c:strRef>
          </c:cat>
          <c:val>
            <c:numRef>
              <c:f>'3.2b'!$A$9:$D$9</c:f>
              <c:numCache>
                <c:formatCode>0</c:formatCode>
                <c:ptCount val="4"/>
                <c:pt idx="0">
                  <c:v>18358.349816999998</c:v>
                </c:pt>
                <c:pt idx="1">
                  <c:v>7612.6166068000002</c:v>
                </c:pt>
                <c:pt idx="2">
                  <c:v>17219.546130999999</c:v>
                </c:pt>
                <c:pt idx="3">
                  <c:v>1224.8328426</c:v>
                </c:pt>
              </c:numCache>
            </c:numRef>
          </c:val>
          <c:extLst>
            <c:ext xmlns:c16="http://schemas.microsoft.com/office/drawing/2014/chart" uri="{C3380CC4-5D6E-409C-BE32-E72D297353CC}">
              <c16:uniqueId val="{00000004-BD47-425A-A877-7532A6E8A482}"/>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3.5 Light fleet average travel in 2017, by vehicle age</a:t>
            </a:r>
          </a:p>
        </c:rich>
      </c:tx>
      <c:layout>
        <c:manualLayout>
          <c:xMode val="edge"/>
          <c:yMode val="edge"/>
          <c:x val="0.15695805555555764"/>
          <c:y val="1.621527777777778E-2"/>
        </c:manualLayout>
      </c:layout>
      <c:overlay val="0"/>
      <c:spPr>
        <a:noFill/>
        <a:ln w="25400">
          <a:noFill/>
        </a:ln>
      </c:spPr>
    </c:title>
    <c:autoTitleDeleted val="0"/>
    <c:plotArea>
      <c:layout>
        <c:manualLayout>
          <c:layoutTarget val="inner"/>
          <c:xMode val="edge"/>
          <c:yMode val="edge"/>
          <c:x val="0.15013988095238662"/>
          <c:y val="0.1589356481481505"/>
          <c:w val="0.82558988095238051"/>
          <c:h val="0.62231666666666652"/>
        </c:manualLayout>
      </c:layout>
      <c:lineChart>
        <c:grouping val="standard"/>
        <c:varyColors val="0"/>
        <c:ser>
          <c:idx val="1"/>
          <c:order val="0"/>
          <c:tx>
            <c:strRef>
              <c:f>'3.5'!$C$2</c:f>
              <c:strCache>
                <c:ptCount val="1"/>
                <c:pt idx="0">
                  <c:v>Light commercial</c:v>
                </c:pt>
              </c:strCache>
            </c:strRef>
          </c:tx>
          <c:spPr>
            <a:ln w="25400">
              <a:solidFill>
                <a:srgbClr val="FF6600"/>
              </a:solidFill>
              <a:prstDash val="solid"/>
            </a:ln>
          </c:spPr>
          <c:marker>
            <c:symbol val="none"/>
          </c:marker>
          <c:cat>
            <c:numRef>
              <c:f>'3.5'!$A$6:$A$42</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'3.5'!$C$6:$C$42</c:f>
              <c:numCache>
                <c:formatCode>_-* #,##0_-;\-* #,##0_-;_-* "-"??_-;_-@_-</c:formatCode>
                <c:ptCount val="37"/>
                <c:pt idx="0">
                  <c:v>4855.7563250000003</c:v>
                </c:pt>
                <c:pt idx="1">
                  <c:v>5180.9116457999999</c:v>
                </c:pt>
                <c:pt idx="2">
                  <c:v>4882.0404306</c:v>
                </c:pt>
                <c:pt idx="3">
                  <c:v>4309.7501000000002</c:v>
                </c:pt>
                <c:pt idx="4">
                  <c:v>4292.0279842</c:v>
                </c:pt>
                <c:pt idx="5">
                  <c:v>4436.0673161000004</c:v>
                </c:pt>
                <c:pt idx="6">
                  <c:v>4816.5432633</c:v>
                </c:pt>
                <c:pt idx="7">
                  <c:v>5024.0059662000003</c:v>
                </c:pt>
                <c:pt idx="8">
                  <c:v>5291.8425747000001</c:v>
                </c:pt>
                <c:pt idx="9">
                  <c:v>5552.6486779999996</c:v>
                </c:pt>
                <c:pt idx="10">
                  <c:v>6007.4310759999998</c:v>
                </c:pt>
                <c:pt idx="11">
                  <c:v>6404.8279892</c:v>
                </c:pt>
                <c:pt idx="12">
                  <c:v>6721.6282806999998</c:v>
                </c:pt>
                <c:pt idx="13">
                  <c:v>7011.4535136000004</c:v>
                </c:pt>
                <c:pt idx="14">
                  <c:v>7359.9858341999998</c:v>
                </c:pt>
                <c:pt idx="15">
                  <c:v>8035.1598697999998</c:v>
                </c:pt>
                <c:pt idx="16">
                  <c:v>8317.0391516</c:v>
                </c:pt>
                <c:pt idx="17">
                  <c:v>9009.0878453999994</c:v>
                </c:pt>
                <c:pt idx="18">
                  <c:v>9418.5573478999995</c:v>
                </c:pt>
                <c:pt idx="19">
                  <c:v>9988.3560235000004</c:v>
                </c:pt>
                <c:pt idx="20">
                  <c:v>10191.411447</c:v>
                </c:pt>
                <c:pt idx="21">
                  <c:v>10437.156895</c:v>
                </c:pt>
                <c:pt idx="22">
                  <c:v>10910.076142</c:v>
                </c:pt>
                <c:pt idx="23">
                  <c:v>11465.420033</c:v>
                </c:pt>
                <c:pt idx="24">
                  <c:v>12273.154009</c:v>
                </c:pt>
                <c:pt idx="25">
                  <c:v>13695.436970000001</c:v>
                </c:pt>
                <c:pt idx="26">
                  <c:v>14587.315402</c:v>
                </c:pt>
                <c:pt idx="27">
                  <c:v>15590.723655</c:v>
                </c:pt>
                <c:pt idx="28">
                  <c:v>15829.006651</c:v>
                </c:pt>
                <c:pt idx="29">
                  <c:v>16453.810197999999</c:v>
                </c:pt>
                <c:pt idx="30">
                  <c:v>17411.204398000002</c:v>
                </c:pt>
                <c:pt idx="31">
                  <c:v>18303.590057000001</c:v>
                </c:pt>
                <c:pt idx="32">
                  <c:v>19173.101799</c:v>
                </c:pt>
                <c:pt idx="33">
                  <c:v>20780.680801999999</c:v>
                </c:pt>
                <c:pt idx="34">
                  <c:v>22130.959257999999</c:v>
                </c:pt>
                <c:pt idx="35">
                  <c:v>22036.265437999999</c:v>
                </c:pt>
                <c:pt idx="36">
                  <c:v>20693.983316999998</c:v>
                </c:pt>
              </c:numCache>
            </c:numRef>
          </c:val>
          <c:smooth val="0"/>
          <c:extLst>
            <c:ext xmlns:c16="http://schemas.microsoft.com/office/drawing/2014/chart" uri="{C3380CC4-5D6E-409C-BE32-E72D297353CC}">
              <c16:uniqueId val="{00000000-1E97-4D79-84F7-6EEBD431301D}"/>
            </c:ext>
          </c:extLst>
        </c:ser>
        <c:ser>
          <c:idx val="2"/>
          <c:order val="1"/>
          <c:tx>
            <c:strRef>
              <c:f>'3.5'!$D$2</c:f>
              <c:strCache>
                <c:ptCount val="1"/>
                <c:pt idx="0">
                  <c:v>Light fleet</c:v>
                </c:pt>
              </c:strCache>
            </c:strRef>
          </c:tx>
          <c:spPr>
            <a:ln w="25400">
              <a:solidFill>
                <a:srgbClr val="808080"/>
              </a:solidFill>
              <a:prstDash val="solid"/>
            </a:ln>
          </c:spPr>
          <c:marker>
            <c:symbol val="none"/>
          </c:marker>
          <c:cat>
            <c:numRef>
              <c:f>'3.5'!$A$6:$A$42</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'3.5'!$D$6:$D$42</c:f>
              <c:numCache>
                <c:formatCode>_-* #,##0_-;\-* #,##0_-;_-* "-"??_-;_-@_-</c:formatCode>
                <c:ptCount val="37"/>
                <c:pt idx="0">
                  <c:v>4375.4092049999999</c:v>
                </c:pt>
                <c:pt idx="1">
                  <c:v>4266.7984073999996</c:v>
                </c:pt>
                <c:pt idx="2">
                  <c:v>4371.36121</c:v>
                </c:pt>
                <c:pt idx="3">
                  <c:v>3816.0095796000001</c:v>
                </c:pt>
                <c:pt idx="4">
                  <c:v>3978.9303857999998</c:v>
                </c:pt>
                <c:pt idx="5">
                  <c:v>4238.2306181000004</c:v>
                </c:pt>
                <c:pt idx="6">
                  <c:v>4378.5848327000003</c:v>
                </c:pt>
                <c:pt idx="7">
                  <c:v>4685.0234088999996</c:v>
                </c:pt>
                <c:pt idx="8">
                  <c:v>5086.7825085000004</c:v>
                </c:pt>
                <c:pt idx="9">
                  <c:v>5418.6588168999997</c:v>
                </c:pt>
                <c:pt idx="10">
                  <c:v>5818.7758565000004</c:v>
                </c:pt>
                <c:pt idx="11">
                  <c:v>6275.0268217000003</c:v>
                </c:pt>
                <c:pt idx="12">
                  <c:v>6569.2343762999999</c:v>
                </c:pt>
                <c:pt idx="13">
                  <c:v>7019.3175709999996</c:v>
                </c:pt>
                <c:pt idx="14">
                  <c:v>7427.0687047000001</c:v>
                </c:pt>
                <c:pt idx="15">
                  <c:v>8119.3872300000003</c:v>
                </c:pt>
                <c:pt idx="16">
                  <c:v>8719.3839991999994</c:v>
                </c:pt>
                <c:pt idx="17">
                  <c:v>8946.3979639000008</c:v>
                </c:pt>
                <c:pt idx="18">
                  <c:v>9258.0422268999992</c:v>
                </c:pt>
                <c:pt idx="19">
                  <c:v>9469.1174274999994</c:v>
                </c:pt>
                <c:pt idx="20">
                  <c:v>9774.8431529000009</c:v>
                </c:pt>
                <c:pt idx="21">
                  <c:v>10098.839733999999</c:v>
                </c:pt>
                <c:pt idx="22">
                  <c:v>10349.537469999999</c:v>
                </c:pt>
                <c:pt idx="23">
                  <c:v>10543.202213</c:v>
                </c:pt>
                <c:pt idx="24">
                  <c:v>11339.03681</c:v>
                </c:pt>
                <c:pt idx="25">
                  <c:v>11670.728716</c:v>
                </c:pt>
                <c:pt idx="26">
                  <c:v>11399.230987000001</c:v>
                </c:pt>
                <c:pt idx="27">
                  <c:v>11860.722642999999</c:v>
                </c:pt>
                <c:pt idx="28">
                  <c:v>11684.942795999999</c:v>
                </c:pt>
                <c:pt idx="29">
                  <c:v>12487.532842000001</c:v>
                </c:pt>
                <c:pt idx="30">
                  <c:v>13247.977763999999</c:v>
                </c:pt>
                <c:pt idx="31">
                  <c:v>14023.674202</c:v>
                </c:pt>
                <c:pt idx="32">
                  <c:v>13917.115464</c:v>
                </c:pt>
                <c:pt idx="33">
                  <c:v>15096.630375999999</c:v>
                </c:pt>
                <c:pt idx="34">
                  <c:v>16320.889319</c:v>
                </c:pt>
                <c:pt idx="35">
                  <c:v>16874.590788000001</c:v>
                </c:pt>
                <c:pt idx="36">
                  <c:v>16967.803242999998</c:v>
                </c:pt>
              </c:numCache>
            </c:numRef>
          </c:val>
          <c:smooth val="0"/>
          <c:extLst>
            <c:ext xmlns:c16="http://schemas.microsoft.com/office/drawing/2014/chart" uri="{C3380CC4-5D6E-409C-BE32-E72D297353CC}">
              <c16:uniqueId val="{00000001-1E97-4D79-84F7-6EEBD431301D}"/>
            </c:ext>
          </c:extLst>
        </c:ser>
        <c:ser>
          <c:idx val="0"/>
          <c:order val="2"/>
          <c:tx>
            <c:strRef>
              <c:f>'3.5'!$B$2</c:f>
              <c:strCache>
                <c:ptCount val="1"/>
                <c:pt idx="0">
                  <c:v>Light passenger</c:v>
                </c:pt>
              </c:strCache>
            </c:strRef>
          </c:tx>
          <c:spPr>
            <a:ln w="25400">
              <a:solidFill>
                <a:srgbClr val="FF9900"/>
              </a:solidFill>
              <a:prstDash val="solid"/>
            </a:ln>
          </c:spPr>
          <c:marker>
            <c:symbol val="none"/>
          </c:marker>
          <c:cat>
            <c:numRef>
              <c:f>'3.5'!$A$6:$A$42</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'3.5'!$B$6:$B$42</c:f>
              <c:numCache>
                <c:formatCode>_-* #,##0_-;\-* #,##0_-;_-* "-"??_-;_-@_-</c:formatCode>
                <c:ptCount val="37"/>
                <c:pt idx="0">
                  <c:v>4179.7122301999998</c:v>
                </c:pt>
                <c:pt idx="1">
                  <c:v>3869.4479660000002</c:v>
                </c:pt>
                <c:pt idx="2">
                  <c:v>4096.0688324000002</c:v>
                </c:pt>
                <c:pt idx="3">
                  <c:v>3551.1200672</c:v>
                </c:pt>
                <c:pt idx="4">
                  <c:v>3796.4624961</c:v>
                </c:pt>
                <c:pt idx="5">
                  <c:v>4122.9389087</c:v>
                </c:pt>
                <c:pt idx="6">
                  <c:v>4171.1830243000004</c:v>
                </c:pt>
                <c:pt idx="7">
                  <c:v>4545.6122531999999</c:v>
                </c:pt>
                <c:pt idx="8">
                  <c:v>5000.8099732000001</c:v>
                </c:pt>
                <c:pt idx="9">
                  <c:v>5370.4042928999997</c:v>
                </c:pt>
                <c:pt idx="10">
                  <c:v>5753.4700763000001</c:v>
                </c:pt>
                <c:pt idx="11">
                  <c:v>6243.1121531999997</c:v>
                </c:pt>
                <c:pt idx="12">
                  <c:v>6538.8011858</c:v>
                </c:pt>
                <c:pt idx="13">
                  <c:v>7020.8146085999997</c:v>
                </c:pt>
                <c:pt idx="14">
                  <c:v>7437.3973678000002</c:v>
                </c:pt>
                <c:pt idx="15">
                  <c:v>8129.1679365999998</c:v>
                </c:pt>
                <c:pt idx="16">
                  <c:v>8754.2861642999997</c:v>
                </c:pt>
                <c:pt idx="17">
                  <c:v>8940.3764295000001</c:v>
                </c:pt>
                <c:pt idx="18">
                  <c:v>9242.2605820000008</c:v>
                </c:pt>
                <c:pt idx="19">
                  <c:v>9405.1814971999993</c:v>
                </c:pt>
                <c:pt idx="20">
                  <c:v>9723.2178356000004</c:v>
                </c:pt>
                <c:pt idx="21">
                  <c:v>10058.195576</c:v>
                </c:pt>
                <c:pt idx="22">
                  <c:v>10277.649162</c:v>
                </c:pt>
                <c:pt idx="23">
                  <c:v>10399.903896</c:v>
                </c:pt>
                <c:pt idx="24">
                  <c:v>11245.018877</c:v>
                </c:pt>
                <c:pt idx="25">
                  <c:v>11481.63672</c:v>
                </c:pt>
                <c:pt idx="26">
                  <c:v>11078.534766999999</c:v>
                </c:pt>
                <c:pt idx="27">
                  <c:v>11371.820924</c:v>
                </c:pt>
                <c:pt idx="28">
                  <c:v>10955.078618</c:v>
                </c:pt>
                <c:pt idx="29">
                  <c:v>11729.743483</c:v>
                </c:pt>
                <c:pt idx="30">
                  <c:v>12331.621284999999</c:v>
                </c:pt>
                <c:pt idx="31">
                  <c:v>12950.928467</c:v>
                </c:pt>
                <c:pt idx="32">
                  <c:v>12596.516449000001</c:v>
                </c:pt>
                <c:pt idx="33">
                  <c:v>13339.722761999999</c:v>
                </c:pt>
                <c:pt idx="34">
                  <c:v>14359.320674000001</c:v>
                </c:pt>
                <c:pt idx="35">
                  <c:v>15046.390912000001</c:v>
                </c:pt>
                <c:pt idx="36">
                  <c:v>15560.96096</c:v>
                </c:pt>
              </c:numCache>
            </c:numRef>
          </c:val>
          <c:smooth val="0"/>
          <c:extLst>
            <c:ext xmlns:c16="http://schemas.microsoft.com/office/drawing/2014/chart" uri="{C3380CC4-5D6E-409C-BE32-E72D297353CC}">
              <c16:uniqueId val="{00000002-1E97-4D79-84F7-6EEBD431301D}"/>
            </c:ext>
          </c:extLst>
        </c:ser>
        <c:dLbls>
          <c:showLegendKey val="0"/>
          <c:showVal val="0"/>
          <c:showCatName val="0"/>
          <c:showSerName val="0"/>
          <c:showPercent val="0"/>
          <c:showBubbleSize val="0"/>
        </c:dLbls>
        <c:smooth val="0"/>
        <c:axId val="160273920"/>
        <c:axId val="160275840"/>
      </c:lineChart>
      <c:catAx>
        <c:axId val="16027392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37273166666666668"/>
              <c:y val="0.9245624999999899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60275840"/>
        <c:crosses val="autoZero"/>
        <c:auto val="1"/>
        <c:lblAlgn val="ctr"/>
        <c:lblOffset val="100"/>
        <c:tickLblSkip val="4"/>
        <c:tickMarkSkip val="1"/>
        <c:noMultiLvlLbl val="0"/>
      </c:catAx>
      <c:valAx>
        <c:axId val="160275840"/>
        <c:scaling>
          <c:orientation val="minMax"/>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 per vehicle</a:t>
                </a:r>
              </a:p>
            </c:rich>
          </c:tx>
          <c:layout>
            <c:manualLayout>
              <c:xMode val="edge"/>
              <c:yMode val="edge"/>
              <c:x val="2.2058333333333392E-3"/>
              <c:y val="0.2511814814814815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273920"/>
        <c:crosses val="autoZero"/>
        <c:crossBetween val="between"/>
        <c:majorUnit val="5000"/>
      </c:valAx>
      <c:spPr>
        <a:solidFill>
          <a:srgbClr val="FFFFFF"/>
        </a:solidFill>
        <a:ln w="25400">
          <a:noFill/>
        </a:ln>
      </c:spPr>
    </c:plotArea>
    <c:legend>
      <c:legendPos val="r"/>
      <c:layout>
        <c:manualLayout>
          <c:xMode val="edge"/>
          <c:yMode val="edge"/>
          <c:x val="0.16045583333333333"/>
          <c:y val="0.18631944444444445"/>
          <c:w val="0.31309916666666682"/>
          <c:h val="0.18631944444444887"/>
        </c:manualLayout>
      </c:layout>
      <c:overlay val="0"/>
      <c:spPr>
        <a:solidFill>
          <a:srgbClr val="FFFFFF"/>
        </a:solid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4.1a : Light fleet average engine capacity</a:t>
            </a:r>
          </a:p>
        </c:rich>
      </c:tx>
      <c:layout>
        <c:manualLayout>
          <c:xMode val="edge"/>
          <c:yMode val="edge"/>
          <c:x val="0.16213333333333341"/>
          <c:y val="1.3991203703703704E-2"/>
        </c:manualLayout>
      </c:layout>
      <c:overlay val="0"/>
      <c:spPr>
        <a:noFill/>
        <a:ln w="25400">
          <a:noFill/>
        </a:ln>
      </c:spPr>
    </c:title>
    <c:autoTitleDeleted val="0"/>
    <c:plotArea>
      <c:layout>
        <c:manualLayout>
          <c:layoutTarget val="inner"/>
          <c:xMode val="edge"/>
          <c:yMode val="edge"/>
          <c:x val="0.13073861111111121"/>
          <c:y val="0.11192240705407698"/>
          <c:w val="0.82061333333333364"/>
          <c:h val="0.72486157407408391"/>
        </c:manualLayout>
      </c:layout>
      <c:lineChart>
        <c:grouping val="standard"/>
        <c:varyColors val="0"/>
        <c:ser>
          <c:idx val="1"/>
          <c:order val="0"/>
          <c:tx>
            <c:strRef>
              <c:f>'4.1a'!$C$2</c:f>
              <c:strCache>
                <c:ptCount val="1"/>
                <c:pt idx="0">
                  <c:v>All light fleet</c:v>
                </c:pt>
              </c:strCache>
            </c:strRef>
          </c:tx>
          <c:spPr>
            <a:ln w="25400">
              <a:solidFill>
                <a:srgbClr val="0093D3"/>
              </a:solidFill>
              <a:prstDash val="solid"/>
            </a:ln>
          </c:spPr>
          <c:marker>
            <c:symbol val="none"/>
          </c:marker>
          <c:cat>
            <c:numRef>
              <c:f>'4.1a'!$A$3:$A$218</c:f>
              <c:numCache>
                <c:formatCode>General</c:formatCode>
                <c:ptCount val="216"/>
                <c:pt idx="0">
                  <c:v>2000</c:v>
                </c:pt>
                <c:pt idx="24">
                  <c:v>2002</c:v>
                </c:pt>
                <c:pt idx="48">
                  <c:v>2004</c:v>
                </c:pt>
                <c:pt idx="72">
                  <c:v>2006</c:v>
                </c:pt>
                <c:pt idx="96">
                  <c:v>2008</c:v>
                </c:pt>
                <c:pt idx="120">
                  <c:v>2010</c:v>
                </c:pt>
                <c:pt idx="144">
                  <c:v>2012</c:v>
                </c:pt>
                <c:pt idx="168">
                  <c:v>2014</c:v>
                </c:pt>
                <c:pt idx="192">
                  <c:v>2016</c:v>
                </c:pt>
              </c:numCache>
            </c:numRef>
          </c:cat>
          <c:val>
            <c:numRef>
              <c:f>'4.1a'!$C$3:$C$218</c:f>
              <c:numCache>
                <c:formatCode>0.0</c:formatCode>
                <c:ptCount val="216"/>
                <c:pt idx="0">
                  <c:v>2070.3318098</c:v>
                </c:pt>
                <c:pt idx="1">
                  <c:v>2072.205238</c:v>
                </c:pt>
                <c:pt idx="2">
                  <c:v>2074.5316902</c:v>
                </c:pt>
                <c:pt idx="3">
                  <c:v>2076.7794383999999</c:v>
                </c:pt>
                <c:pt idx="4">
                  <c:v>2078.6490832999998</c:v>
                </c:pt>
                <c:pt idx="5">
                  <c:v>2080.6342356999999</c:v>
                </c:pt>
                <c:pt idx="6">
                  <c:v>2082.7708188000001</c:v>
                </c:pt>
                <c:pt idx="7">
                  <c:v>2084.6677165000001</c:v>
                </c:pt>
                <c:pt idx="8">
                  <c:v>2086.9804260999999</c:v>
                </c:pt>
                <c:pt idx="9">
                  <c:v>2088.5822595</c:v>
                </c:pt>
                <c:pt idx="10">
                  <c:v>2090.4357292</c:v>
                </c:pt>
                <c:pt idx="11">
                  <c:v>2092.6639653000002</c:v>
                </c:pt>
                <c:pt idx="12">
                  <c:v>2094.4044733000001</c:v>
                </c:pt>
                <c:pt idx="13">
                  <c:v>2096.4243798000002</c:v>
                </c:pt>
                <c:pt idx="14">
                  <c:v>2098.1814359999998</c:v>
                </c:pt>
                <c:pt idx="15">
                  <c:v>2100.2517806000001</c:v>
                </c:pt>
                <c:pt idx="16">
                  <c:v>2102.1013204999999</c:v>
                </c:pt>
                <c:pt idx="17">
                  <c:v>2104.4559838</c:v>
                </c:pt>
                <c:pt idx="18">
                  <c:v>2106.3906044</c:v>
                </c:pt>
                <c:pt idx="19">
                  <c:v>2108.2566922000001</c:v>
                </c:pt>
                <c:pt idx="20">
                  <c:v>2110.2998044000001</c:v>
                </c:pt>
                <c:pt idx="21">
                  <c:v>2111.7769825999999</c:v>
                </c:pt>
                <c:pt idx="22">
                  <c:v>2114.1221867999998</c:v>
                </c:pt>
                <c:pt idx="23">
                  <c:v>2116.4761878999998</c:v>
                </c:pt>
                <c:pt idx="24">
                  <c:v>2118.3767074000002</c:v>
                </c:pt>
                <c:pt idx="25">
                  <c:v>2120.3509499000002</c:v>
                </c:pt>
                <c:pt idx="26">
                  <c:v>2122.6834613999999</c:v>
                </c:pt>
                <c:pt idx="27">
                  <c:v>2124.4651358000001</c:v>
                </c:pt>
                <c:pt idx="28">
                  <c:v>2126.7878586000002</c:v>
                </c:pt>
                <c:pt idx="29">
                  <c:v>2129.5722885999999</c:v>
                </c:pt>
                <c:pt idx="30">
                  <c:v>2131.5519027</c:v>
                </c:pt>
                <c:pt idx="31">
                  <c:v>2133.9310755000001</c:v>
                </c:pt>
                <c:pt idx="32">
                  <c:v>2136.4714623999998</c:v>
                </c:pt>
                <c:pt idx="33">
                  <c:v>2138.4317452999999</c:v>
                </c:pt>
                <c:pt idx="34">
                  <c:v>2141.1102768999999</c:v>
                </c:pt>
                <c:pt idx="35">
                  <c:v>2143.5052876999998</c:v>
                </c:pt>
                <c:pt idx="36">
                  <c:v>2145.8415553999998</c:v>
                </c:pt>
                <c:pt idx="37">
                  <c:v>2148.5572413</c:v>
                </c:pt>
                <c:pt idx="38">
                  <c:v>2150.7772135</c:v>
                </c:pt>
                <c:pt idx="39">
                  <c:v>2152.8989780000002</c:v>
                </c:pt>
                <c:pt idx="40">
                  <c:v>2155.4239189</c:v>
                </c:pt>
                <c:pt idx="41">
                  <c:v>2158.188247</c:v>
                </c:pt>
                <c:pt idx="42">
                  <c:v>2160.5916842000001</c:v>
                </c:pt>
                <c:pt idx="43">
                  <c:v>2163.3859410999999</c:v>
                </c:pt>
                <c:pt idx="44">
                  <c:v>2165.9617186999999</c:v>
                </c:pt>
                <c:pt idx="45">
                  <c:v>2168.3872629000002</c:v>
                </c:pt>
                <c:pt idx="46">
                  <c:v>2171.6263236999998</c:v>
                </c:pt>
                <c:pt idx="47">
                  <c:v>2173.9173353000001</c:v>
                </c:pt>
                <c:pt idx="48">
                  <c:v>2176.1599919</c:v>
                </c:pt>
                <c:pt idx="49">
                  <c:v>2178.7283674999999</c:v>
                </c:pt>
                <c:pt idx="50">
                  <c:v>2180.8894565999999</c:v>
                </c:pt>
                <c:pt idx="51">
                  <c:v>2183.5582290000002</c:v>
                </c:pt>
                <c:pt idx="52">
                  <c:v>2186.2295663999998</c:v>
                </c:pt>
                <c:pt idx="53">
                  <c:v>2188.7214921</c:v>
                </c:pt>
                <c:pt idx="54">
                  <c:v>2191.4740975999998</c:v>
                </c:pt>
                <c:pt idx="55">
                  <c:v>2194.2128947000001</c:v>
                </c:pt>
                <c:pt idx="56">
                  <c:v>2196.9999220999998</c:v>
                </c:pt>
                <c:pt idx="57">
                  <c:v>2199.3991577000002</c:v>
                </c:pt>
                <c:pt idx="58">
                  <c:v>2201.8838526</c:v>
                </c:pt>
                <c:pt idx="59">
                  <c:v>2204.4973786999999</c:v>
                </c:pt>
                <c:pt idx="60">
                  <c:v>2206.8172921999999</c:v>
                </c:pt>
                <c:pt idx="61">
                  <c:v>2209.1061536000002</c:v>
                </c:pt>
                <c:pt idx="62">
                  <c:v>2211.0084187000002</c:v>
                </c:pt>
                <c:pt idx="63">
                  <c:v>2213.3374746999998</c:v>
                </c:pt>
                <c:pt idx="64">
                  <c:v>2215.6793517000001</c:v>
                </c:pt>
                <c:pt idx="65">
                  <c:v>2218.0014996</c:v>
                </c:pt>
                <c:pt idx="66">
                  <c:v>2220.0646001</c:v>
                </c:pt>
                <c:pt idx="67">
                  <c:v>2222.1019110000002</c:v>
                </c:pt>
                <c:pt idx="68">
                  <c:v>2223.8782101000002</c:v>
                </c:pt>
                <c:pt idx="69">
                  <c:v>2225.5916126000002</c:v>
                </c:pt>
                <c:pt idx="70">
                  <c:v>2227.4245391999998</c:v>
                </c:pt>
                <c:pt idx="71">
                  <c:v>2229.0928002999999</c:v>
                </c:pt>
                <c:pt idx="72">
                  <c:v>2230.7764354000001</c:v>
                </c:pt>
                <c:pt idx="73">
                  <c:v>2232.5784303</c:v>
                </c:pt>
                <c:pt idx="74">
                  <c:v>2234.0179827000002</c:v>
                </c:pt>
                <c:pt idx="75">
                  <c:v>2235.6829472999998</c:v>
                </c:pt>
                <c:pt idx="76">
                  <c:v>2236.7332233000002</c:v>
                </c:pt>
                <c:pt idx="77">
                  <c:v>2238.1268897999998</c:v>
                </c:pt>
                <c:pt idx="78">
                  <c:v>2239.6386136000001</c:v>
                </c:pt>
                <c:pt idx="79">
                  <c:v>2240.8326474</c:v>
                </c:pt>
                <c:pt idx="80">
                  <c:v>2242.7368542999998</c:v>
                </c:pt>
                <c:pt idx="81">
                  <c:v>2244.1155930999998</c:v>
                </c:pt>
                <c:pt idx="82">
                  <c:v>2245.6658004999999</c:v>
                </c:pt>
                <c:pt idx="83">
                  <c:v>2247.2081401</c:v>
                </c:pt>
                <c:pt idx="84">
                  <c:v>2248.5448873999999</c:v>
                </c:pt>
                <c:pt idx="85">
                  <c:v>2250.0778596</c:v>
                </c:pt>
                <c:pt idx="86">
                  <c:v>2251.4650397999999</c:v>
                </c:pt>
                <c:pt idx="87">
                  <c:v>2253.0628929</c:v>
                </c:pt>
                <c:pt idx="88">
                  <c:v>2254.5403099</c:v>
                </c:pt>
                <c:pt idx="89">
                  <c:v>2256.2965819000001</c:v>
                </c:pt>
                <c:pt idx="90">
                  <c:v>2257.9318294</c:v>
                </c:pt>
                <c:pt idx="91">
                  <c:v>2259.4101596999999</c:v>
                </c:pt>
                <c:pt idx="92">
                  <c:v>2261.2693192000002</c:v>
                </c:pt>
                <c:pt idx="93">
                  <c:v>2262.4602374999999</c:v>
                </c:pt>
                <c:pt idx="94">
                  <c:v>2264.2098790999999</c:v>
                </c:pt>
                <c:pt idx="95">
                  <c:v>2265.7345602</c:v>
                </c:pt>
                <c:pt idx="96">
                  <c:v>2266.9836768</c:v>
                </c:pt>
                <c:pt idx="97">
                  <c:v>2268.3037841</c:v>
                </c:pt>
                <c:pt idx="98">
                  <c:v>2269.4534053000002</c:v>
                </c:pt>
                <c:pt idx="99">
                  <c:v>2270.3934777999998</c:v>
                </c:pt>
                <c:pt idx="100">
                  <c:v>2271.5041191</c:v>
                </c:pt>
                <c:pt idx="101">
                  <c:v>2272.6188477999999</c:v>
                </c:pt>
                <c:pt idx="102">
                  <c:v>2273.5745702999998</c:v>
                </c:pt>
                <c:pt idx="103">
                  <c:v>2274.6480646999998</c:v>
                </c:pt>
                <c:pt idx="104">
                  <c:v>2275.5580484000002</c:v>
                </c:pt>
                <c:pt idx="105">
                  <c:v>2276.3879821999999</c:v>
                </c:pt>
                <c:pt idx="106">
                  <c:v>2277.4959703999998</c:v>
                </c:pt>
                <c:pt idx="107">
                  <c:v>2278.3681093999999</c:v>
                </c:pt>
                <c:pt idx="108">
                  <c:v>2279.2896215000001</c:v>
                </c:pt>
                <c:pt idx="109">
                  <c:v>2280.3465150000002</c:v>
                </c:pt>
                <c:pt idx="110">
                  <c:v>2281.0158609999999</c:v>
                </c:pt>
                <c:pt idx="111">
                  <c:v>2281.5772670000001</c:v>
                </c:pt>
                <c:pt idx="112">
                  <c:v>2282.2217154999998</c:v>
                </c:pt>
                <c:pt idx="113">
                  <c:v>2282.8107994000002</c:v>
                </c:pt>
                <c:pt idx="114">
                  <c:v>2283.2069216</c:v>
                </c:pt>
                <c:pt idx="115">
                  <c:v>2283.6710779</c:v>
                </c:pt>
                <c:pt idx="116">
                  <c:v>2284.1838385000001</c:v>
                </c:pt>
                <c:pt idx="117">
                  <c:v>2284.453438</c:v>
                </c:pt>
                <c:pt idx="118">
                  <c:v>2284.8727057999999</c:v>
                </c:pt>
                <c:pt idx="119">
                  <c:v>2285.0299034</c:v>
                </c:pt>
                <c:pt idx="120">
                  <c:v>2285.2501464000002</c:v>
                </c:pt>
                <c:pt idx="121">
                  <c:v>2285.5568330999999</c:v>
                </c:pt>
                <c:pt idx="122">
                  <c:v>2285.7625607999998</c:v>
                </c:pt>
                <c:pt idx="123">
                  <c:v>2285.9938195</c:v>
                </c:pt>
                <c:pt idx="124">
                  <c:v>2286.5545103999998</c:v>
                </c:pt>
                <c:pt idx="125">
                  <c:v>2287.1489909000002</c:v>
                </c:pt>
                <c:pt idx="126">
                  <c:v>2287.6619071999999</c:v>
                </c:pt>
                <c:pt idx="127">
                  <c:v>2288.1666805999998</c:v>
                </c:pt>
                <c:pt idx="128">
                  <c:v>2288.4812141000002</c:v>
                </c:pt>
                <c:pt idx="129">
                  <c:v>2288.9302493999999</c:v>
                </c:pt>
                <c:pt idx="130">
                  <c:v>2289.3716089</c:v>
                </c:pt>
                <c:pt idx="131">
                  <c:v>2289.7307307999999</c:v>
                </c:pt>
                <c:pt idx="132">
                  <c:v>2290.0595056000002</c:v>
                </c:pt>
                <c:pt idx="133">
                  <c:v>2290.3964495</c:v>
                </c:pt>
                <c:pt idx="134">
                  <c:v>2290.7216113999998</c:v>
                </c:pt>
                <c:pt idx="135">
                  <c:v>2291.2110257999998</c:v>
                </c:pt>
                <c:pt idx="136">
                  <c:v>2291.6487053999999</c:v>
                </c:pt>
                <c:pt idx="137">
                  <c:v>2292.1725575999999</c:v>
                </c:pt>
                <c:pt idx="138">
                  <c:v>2292.8065707999999</c:v>
                </c:pt>
                <c:pt idx="139">
                  <c:v>2293.3482815000002</c:v>
                </c:pt>
                <c:pt idx="140">
                  <c:v>2293.8481999000001</c:v>
                </c:pt>
                <c:pt idx="141">
                  <c:v>2294.1669505999998</c:v>
                </c:pt>
                <c:pt idx="142">
                  <c:v>2294.4116131999999</c:v>
                </c:pt>
                <c:pt idx="143">
                  <c:v>2294.7292978</c:v>
                </c:pt>
                <c:pt idx="144">
                  <c:v>2294.6500845</c:v>
                </c:pt>
                <c:pt idx="145">
                  <c:v>2294.7185291999999</c:v>
                </c:pt>
                <c:pt idx="146">
                  <c:v>2294.9198113000002</c:v>
                </c:pt>
                <c:pt idx="147">
                  <c:v>2294.9004113999999</c:v>
                </c:pt>
                <c:pt idx="148">
                  <c:v>2294.9753458999999</c:v>
                </c:pt>
                <c:pt idx="149">
                  <c:v>2295.3175719000001</c:v>
                </c:pt>
                <c:pt idx="150">
                  <c:v>2295.6746073999998</c:v>
                </c:pt>
                <c:pt idx="151">
                  <c:v>2295.8149957000001</c:v>
                </c:pt>
                <c:pt idx="152">
                  <c:v>2295.8971956999999</c:v>
                </c:pt>
                <c:pt idx="153">
                  <c:v>2295.8549582999999</c:v>
                </c:pt>
                <c:pt idx="154">
                  <c:v>2295.6095925999998</c:v>
                </c:pt>
                <c:pt idx="155">
                  <c:v>2295.4146492</c:v>
                </c:pt>
                <c:pt idx="156">
                  <c:v>2295.2987557000001</c:v>
                </c:pt>
                <c:pt idx="157">
                  <c:v>2295.0559360000002</c:v>
                </c:pt>
                <c:pt idx="158">
                  <c:v>2294.9822881999999</c:v>
                </c:pt>
                <c:pt idx="159">
                  <c:v>2294.9578078</c:v>
                </c:pt>
                <c:pt idx="160">
                  <c:v>2295.0291996999999</c:v>
                </c:pt>
                <c:pt idx="161">
                  <c:v>2295.1639666999999</c:v>
                </c:pt>
                <c:pt idx="162">
                  <c:v>2294.9897526</c:v>
                </c:pt>
                <c:pt idx="163">
                  <c:v>2294.9432526999999</c:v>
                </c:pt>
                <c:pt idx="164">
                  <c:v>2294.9701595000001</c:v>
                </c:pt>
                <c:pt idx="165">
                  <c:v>2295.0219155999998</c:v>
                </c:pt>
                <c:pt idx="166">
                  <c:v>2295.0660822</c:v>
                </c:pt>
                <c:pt idx="167">
                  <c:v>2295.1132443000001</c:v>
                </c:pt>
                <c:pt idx="168">
                  <c:v>2294.8962234000001</c:v>
                </c:pt>
                <c:pt idx="169">
                  <c:v>2294.6702635000001</c:v>
                </c:pt>
                <c:pt idx="170">
                  <c:v>2294.4976058000002</c:v>
                </c:pt>
                <c:pt idx="171">
                  <c:v>2294.4896342000002</c:v>
                </c:pt>
                <c:pt idx="172">
                  <c:v>2294.4981066999999</c:v>
                </c:pt>
                <c:pt idx="173">
                  <c:v>2294.7615173999998</c:v>
                </c:pt>
                <c:pt idx="174">
                  <c:v>2294.5516042999998</c:v>
                </c:pt>
                <c:pt idx="175">
                  <c:v>2294.5289796000002</c:v>
                </c:pt>
                <c:pt idx="176">
                  <c:v>2294.4770345000002</c:v>
                </c:pt>
                <c:pt idx="177">
                  <c:v>2294.1689603999998</c:v>
                </c:pt>
                <c:pt idx="178">
                  <c:v>2293.8016203000002</c:v>
                </c:pt>
                <c:pt idx="179">
                  <c:v>2293.7085096999999</c:v>
                </c:pt>
                <c:pt idx="180">
                  <c:v>2293.5403454000002</c:v>
                </c:pt>
                <c:pt idx="181">
                  <c:v>2293.4482084000001</c:v>
                </c:pt>
                <c:pt idx="182">
                  <c:v>2293.3426691999998</c:v>
                </c:pt>
                <c:pt idx="183">
                  <c:v>2293.3026844000001</c:v>
                </c:pt>
                <c:pt idx="184">
                  <c:v>2293.3373182</c:v>
                </c:pt>
                <c:pt idx="185">
                  <c:v>2293.4828536</c:v>
                </c:pt>
                <c:pt idx="186">
                  <c:v>2293.4422607000001</c:v>
                </c:pt>
                <c:pt idx="187">
                  <c:v>2293.3930808</c:v>
                </c:pt>
                <c:pt idx="188">
                  <c:v>2293.2923993999998</c:v>
                </c:pt>
                <c:pt idx="189">
                  <c:v>2293.3013587999999</c:v>
                </c:pt>
                <c:pt idx="190">
                  <c:v>2293.1198700999998</c:v>
                </c:pt>
                <c:pt idx="191">
                  <c:v>2293.0710325</c:v>
                </c:pt>
                <c:pt idx="192">
                  <c:v>2293.2847178000002</c:v>
                </c:pt>
                <c:pt idx="193">
                  <c:v>2293.0039335000001</c:v>
                </c:pt>
                <c:pt idx="194">
                  <c:v>2292.8255009999998</c:v>
                </c:pt>
                <c:pt idx="195">
                  <c:v>2292.5644317000001</c:v>
                </c:pt>
                <c:pt idx="196">
                  <c:v>2292.5105282</c:v>
                </c:pt>
                <c:pt idx="197">
                  <c:v>2292.3478854999998</c:v>
                </c:pt>
                <c:pt idx="198">
                  <c:v>2292.4520799000002</c:v>
                </c:pt>
                <c:pt idx="199">
                  <c:v>2292.417273</c:v>
                </c:pt>
                <c:pt idx="200">
                  <c:v>2292.4236179999998</c:v>
                </c:pt>
                <c:pt idx="201">
                  <c:v>2292.2997375999998</c:v>
                </c:pt>
                <c:pt idx="202">
                  <c:v>2291.8872990999998</c:v>
                </c:pt>
                <c:pt idx="203">
                  <c:v>2291.5384119</c:v>
                </c:pt>
                <c:pt idx="204">
                  <c:v>2291.5365522000002</c:v>
                </c:pt>
                <c:pt idx="205">
                  <c:v>2291.2834452000002</c:v>
                </c:pt>
                <c:pt idx="206">
                  <c:v>2291.1188966999998</c:v>
                </c:pt>
                <c:pt idx="207">
                  <c:v>2291.1781298999999</c:v>
                </c:pt>
                <c:pt idx="208">
                  <c:v>2291.2338642999998</c:v>
                </c:pt>
                <c:pt idx="209">
                  <c:v>2291.1400872999998</c:v>
                </c:pt>
                <c:pt idx="210">
                  <c:v>2291.0594884000002</c:v>
                </c:pt>
                <c:pt idx="211">
                  <c:v>2290.6378620999999</c:v>
                </c:pt>
                <c:pt idx="212">
                  <c:v>2290.2763708000002</c:v>
                </c:pt>
                <c:pt idx="213">
                  <c:v>2289.7317429999998</c:v>
                </c:pt>
                <c:pt idx="214">
                  <c:v>2288.9060593999998</c:v>
                </c:pt>
                <c:pt idx="215">
                  <c:v>2288.1515886000002</c:v>
                </c:pt>
              </c:numCache>
            </c:numRef>
          </c:val>
          <c:smooth val="1"/>
          <c:extLst>
            <c:ext xmlns:c16="http://schemas.microsoft.com/office/drawing/2014/chart" uri="{C3380CC4-5D6E-409C-BE32-E72D297353CC}">
              <c16:uniqueId val="{00000000-93AE-4A7A-A6F0-08AD656F481C}"/>
            </c:ext>
          </c:extLst>
        </c:ser>
        <c:ser>
          <c:idx val="2"/>
          <c:order val="1"/>
          <c:tx>
            <c:strRef>
              <c:f>'4.1a'!$D$2</c:f>
              <c:strCache>
                <c:ptCount val="1"/>
                <c:pt idx="0">
                  <c:v> Used import light fleet</c:v>
                </c:pt>
              </c:strCache>
            </c:strRef>
          </c:tx>
          <c:spPr>
            <a:ln w="25400">
              <a:solidFill>
                <a:srgbClr val="C0C0C0"/>
              </a:solidFill>
              <a:prstDash val="solid"/>
            </a:ln>
          </c:spPr>
          <c:marker>
            <c:symbol val="none"/>
          </c:marker>
          <c:cat>
            <c:numRef>
              <c:f>'4.1a'!$A$3:$A$218</c:f>
              <c:numCache>
                <c:formatCode>General</c:formatCode>
                <c:ptCount val="216"/>
                <c:pt idx="0">
                  <c:v>2000</c:v>
                </c:pt>
                <c:pt idx="24">
                  <c:v>2002</c:v>
                </c:pt>
                <c:pt idx="48">
                  <c:v>2004</c:v>
                </c:pt>
                <c:pt idx="72">
                  <c:v>2006</c:v>
                </c:pt>
                <c:pt idx="96">
                  <c:v>2008</c:v>
                </c:pt>
                <c:pt idx="120">
                  <c:v>2010</c:v>
                </c:pt>
                <c:pt idx="144">
                  <c:v>2012</c:v>
                </c:pt>
                <c:pt idx="168">
                  <c:v>2014</c:v>
                </c:pt>
                <c:pt idx="192">
                  <c:v>2016</c:v>
                </c:pt>
              </c:numCache>
            </c:numRef>
          </c:cat>
          <c:val>
            <c:numRef>
              <c:f>'4.1a'!$D$3:$D$218</c:f>
              <c:numCache>
                <c:formatCode>0.0</c:formatCode>
                <c:ptCount val="216"/>
                <c:pt idx="0">
                  <c:v>2001.6060597999999</c:v>
                </c:pt>
                <c:pt idx="1">
                  <c:v>2002.8334328000001</c:v>
                </c:pt>
                <c:pt idx="2">
                  <c:v>2004.2582964000001</c:v>
                </c:pt>
                <c:pt idx="3">
                  <c:v>2005.5823668</c:v>
                </c:pt>
                <c:pt idx="4">
                  <c:v>2006.9516685999999</c:v>
                </c:pt>
                <c:pt idx="5">
                  <c:v>2008.2961158000001</c:v>
                </c:pt>
                <c:pt idx="6">
                  <c:v>2009.7804954999999</c:v>
                </c:pt>
                <c:pt idx="7">
                  <c:v>2010.9705426999999</c:v>
                </c:pt>
                <c:pt idx="8">
                  <c:v>2012.2420821000001</c:v>
                </c:pt>
                <c:pt idx="9">
                  <c:v>2013.3130936</c:v>
                </c:pt>
                <c:pt idx="10">
                  <c:v>2014.1008279</c:v>
                </c:pt>
                <c:pt idx="11">
                  <c:v>2015.0606418</c:v>
                </c:pt>
                <c:pt idx="12">
                  <c:v>2015.7291712000001</c:v>
                </c:pt>
                <c:pt idx="13">
                  <c:v>2016.5030059000001</c:v>
                </c:pt>
                <c:pt idx="14">
                  <c:v>2017.2659507999999</c:v>
                </c:pt>
                <c:pt idx="15">
                  <c:v>2018.3688817</c:v>
                </c:pt>
                <c:pt idx="16">
                  <c:v>2019.3504660999999</c:v>
                </c:pt>
                <c:pt idx="17">
                  <c:v>2020.6424861999999</c:v>
                </c:pt>
                <c:pt idx="18">
                  <c:v>2021.591193</c:v>
                </c:pt>
                <c:pt idx="19">
                  <c:v>2022.5919423</c:v>
                </c:pt>
                <c:pt idx="20">
                  <c:v>2023.6570164</c:v>
                </c:pt>
                <c:pt idx="21">
                  <c:v>2024.6699031000001</c:v>
                </c:pt>
                <c:pt idx="22">
                  <c:v>2025.6664206999999</c:v>
                </c:pt>
                <c:pt idx="23">
                  <c:v>2026.7939948000001</c:v>
                </c:pt>
                <c:pt idx="24">
                  <c:v>2027.5971138</c:v>
                </c:pt>
                <c:pt idx="25">
                  <c:v>2028.3661248999999</c:v>
                </c:pt>
                <c:pt idx="26">
                  <c:v>2029.5826887999999</c:v>
                </c:pt>
                <c:pt idx="27">
                  <c:v>2030.5904101000001</c:v>
                </c:pt>
                <c:pt idx="28">
                  <c:v>2032.0203570000001</c:v>
                </c:pt>
                <c:pt idx="29">
                  <c:v>2033.6350801999999</c:v>
                </c:pt>
                <c:pt idx="30">
                  <c:v>2035.0033807</c:v>
                </c:pt>
                <c:pt idx="31">
                  <c:v>2036.6506861</c:v>
                </c:pt>
                <c:pt idx="32">
                  <c:v>2038.4966265</c:v>
                </c:pt>
                <c:pt idx="33">
                  <c:v>2040.0608514</c:v>
                </c:pt>
                <c:pt idx="34">
                  <c:v>2041.7727173000001</c:v>
                </c:pt>
                <c:pt idx="35">
                  <c:v>2043.5014798</c:v>
                </c:pt>
                <c:pt idx="36">
                  <c:v>2044.8676433000001</c:v>
                </c:pt>
                <c:pt idx="37">
                  <c:v>2046.7116550999999</c:v>
                </c:pt>
                <c:pt idx="38">
                  <c:v>2048.0621531000002</c:v>
                </c:pt>
                <c:pt idx="39">
                  <c:v>2049.5821219999998</c:v>
                </c:pt>
                <c:pt idx="40">
                  <c:v>2051.4363024999998</c:v>
                </c:pt>
                <c:pt idx="41">
                  <c:v>2053.3992970999998</c:v>
                </c:pt>
                <c:pt idx="42">
                  <c:v>2055.0985747999998</c:v>
                </c:pt>
                <c:pt idx="43">
                  <c:v>2057.0172914</c:v>
                </c:pt>
                <c:pt idx="44">
                  <c:v>2058.8927838</c:v>
                </c:pt>
                <c:pt idx="45">
                  <c:v>2060.7849845000001</c:v>
                </c:pt>
                <c:pt idx="46">
                  <c:v>2062.7808285999999</c:v>
                </c:pt>
                <c:pt idx="47">
                  <c:v>2064.6051002999998</c:v>
                </c:pt>
                <c:pt idx="48">
                  <c:v>2066.3515931000002</c:v>
                </c:pt>
                <c:pt idx="49">
                  <c:v>2068.1581848999999</c:v>
                </c:pt>
                <c:pt idx="50">
                  <c:v>2069.8308007000001</c:v>
                </c:pt>
                <c:pt idx="51">
                  <c:v>2071.8628404000001</c:v>
                </c:pt>
                <c:pt idx="52">
                  <c:v>2073.8542957999998</c:v>
                </c:pt>
                <c:pt idx="53">
                  <c:v>2075.5759493</c:v>
                </c:pt>
                <c:pt idx="54">
                  <c:v>2077.3251868000002</c:v>
                </c:pt>
                <c:pt idx="55">
                  <c:v>2079.341089</c:v>
                </c:pt>
                <c:pt idx="56">
                  <c:v>2081.2880209999998</c:v>
                </c:pt>
                <c:pt idx="57">
                  <c:v>2082.9025494000002</c:v>
                </c:pt>
                <c:pt idx="58">
                  <c:v>2084.6163967000002</c:v>
                </c:pt>
                <c:pt idx="59">
                  <c:v>2086.4446367</c:v>
                </c:pt>
                <c:pt idx="60">
                  <c:v>2087.9054967000002</c:v>
                </c:pt>
                <c:pt idx="61">
                  <c:v>2089.3940736</c:v>
                </c:pt>
                <c:pt idx="62">
                  <c:v>2090.9040028999998</c:v>
                </c:pt>
                <c:pt idx="63">
                  <c:v>2092.5082907000001</c:v>
                </c:pt>
                <c:pt idx="64">
                  <c:v>2094.0240666999998</c:v>
                </c:pt>
                <c:pt idx="65">
                  <c:v>2095.4152815000002</c:v>
                </c:pt>
                <c:pt idx="66">
                  <c:v>2096.6576260000002</c:v>
                </c:pt>
                <c:pt idx="67">
                  <c:v>2098.0062579</c:v>
                </c:pt>
                <c:pt idx="68">
                  <c:v>2099.2130447999998</c:v>
                </c:pt>
                <c:pt idx="69">
                  <c:v>2100.3886670000002</c:v>
                </c:pt>
                <c:pt idx="70">
                  <c:v>2101.4999975000001</c:v>
                </c:pt>
                <c:pt idx="71">
                  <c:v>2102.7986514999998</c:v>
                </c:pt>
                <c:pt idx="72">
                  <c:v>2103.6526869999998</c:v>
                </c:pt>
                <c:pt idx="73">
                  <c:v>2104.3938050000002</c:v>
                </c:pt>
                <c:pt idx="74">
                  <c:v>2105.2615354999998</c:v>
                </c:pt>
                <c:pt idx="75">
                  <c:v>2106.0333793</c:v>
                </c:pt>
                <c:pt idx="76">
                  <c:v>2106.5566431000002</c:v>
                </c:pt>
                <c:pt idx="77">
                  <c:v>2107.1370026999998</c:v>
                </c:pt>
                <c:pt idx="78">
                  <c:v>2107.7156153999999</c:v>
                </c:pt>
                <c:pt idx="79">
                  <c:v>2108.2005009</c:v>
                </c:pt>
                <c:pt idx="80">
                  <c:v>2108.9869057000001</c:v>
                </c:pt>
                <c:pt idx="81">
                  <c:v>2109.5814344999999</c:v>
                </c:pt>
                <c:pt idx="82">
                  <c:v>2110.0121085999999</c:v>
                </c:pt>
                <c:pt idx="83">
                  <c:v>2110.8231162000002</c:v>
                </c:pt>
                <c:pt idx="84">
                  <c:v>2111.2697721</c:v>
                </c:pt>
                <c:pt idx="85">
                  <c:v>2111.7397003999999</c:v>
                </c:pt>
                <c:pt idx="86">
                  <c:v>2112.2389321999999</c:v>
                </c:pt>
                <c:pt idx="87">
                  <c:v>2112.8730940999999</c:v>
                </c:pt>
                <c:pt idx="88">
                  <c:v>2113.4590938000001</c:v>
                </c:pt>
                <c:pt idx="89">
                  <c:v>2114.3454388</c:v>
                </c:pt>
                <c:pt idx="90">
                  <c:v>2115.2534329</c:v>
                </c:pt>
                <c:pt idx="91">
                  <c:v>2116.1379482000002</c:v>
                </c:pt>
                <c:pt idx="92">
                  <c:v>2117.3548212999999</c:v>
                </c:pt>
                <c:pt idx="93">
                  <c:v>2118.1880415999999</c:v>
                </c:pt>
                <c:pt idx="94">
                  <c:v>2119.0645005000001</c:v>
                </c:pt>
                <c:pt idx="95">
                  <c:v>2120.1715116</c:v>
                </c:pt>
                <c:pt idx="96">
                  <c:v>2120.7950122000002</c:v>
                </c:pt>
                <c:pt idx="97">
                  <c:v>2121.5320166000001</c:v>
                </c:pt>
                <c:pt idx="98">
                  <c:v>2122.2228138999999</c:v>
                </c:pt>
                <c:pt idx="99">
                  <c:v>2122.6954387999999</c:v>
                </c:pt>
                <c:pt idx="100">
                  <c:v>2123.2075715000001</c:v>
                </c:pt>
                <c:pt idx="101">
                  <c:v>2123.401331</c:v>
                </c:pt>
                <c:pt idx="102">
                  <c:v>2123.5617139000001</c:v>
                </c:pt>
                <c:pt idx="103">
                  <c:v>2123.8901058000001</c:v>
                </c:pt>
                <c:pt idx="104">
                  <c:v>2124.1419331000002</c:v>
                </c:pt>
                <c:pt idx="105">
                  <c:v>2124.5485195000001</c:v>
                </c:pt>
                <c:pt idx="106">
                  <c:v>2125.0371522999999</c:v>
                </c:pt>
                <c:pt idx="107">
                  <c:v>2125.6852798</c:v>
                </c:pt>
                <c:pt idx="108">
                  <c:v>2126.1850334000001</c:v>
                </c:pt>
                <c:pt idx="109">
                  <c:v>2126.5938105999999</c:v>
                </c:pt>
                <c:pt idx="110">
                  <c:v>2126.8946827</c:v>
                </c:pt>
                <c:pt idx="111">
                  <c:v>2126.9344307000001</c:v>
                </c:pt>
                <c:pt idx="112">
                  <c:v>2126.9813248</c:v>
                </c:pt>
                <c:pt idx="113">
                  <c:v>2126.9239908</c:v>
                </c:pt>
                <c:pt idx="114">
                  <c:v>2126.6618208</c:v>
                </c:pt>
                <c:pt idx="115">
                  <c:v>2126.4404039000001</c:v>
                </c:pt>
                <c:pt idx="116">
                  <c:v>2126.2981021999999</c:v>
                </c:pt>
                <c:pt idx="117">
                  <c:v>2126.1216927</c:v>
                </c:pt>
                <c:pt idx="118">
                  <c:v>2125.7504767999999</c:v>
                </c:pt>
                <c:pt idx="119">
                  <c:v>2125.3138904000002</c:v>
                </c:pt>
                <c:pt idx="120">
                  <c:v>2125.0341064999998</c:v>
                </c:pt>
                <c:pt idx="121">
                  <c:v>2124.6716894000001</c:v>
                </c:pt>
                <c:pt idx="122">
                  <c:v>2124.2701354000001</c:v>
                </c:pt>
                <c:pt idx="123">
                  <c:v>2123.9623961000002</c:v>
                </c:pt>
                <c:pt idx="124">
                  <c:v>2123.8585533999999</c:v>
                </c:pt>
                <c:pt idx="125">
                  <c:v>2123.8109758999999</c:v>
                </c:pt>
                <c:pt idx="126">
                  <c:v>2123.7554737999999</c:v>
                </c:pt>
                <c:pt idx="127">
                  <c:v>2123.7853669000001</c:v>
                </c:pt>
                <c:pt idx="128">
                  <c:v>2123.7533858000002</c:v>
                </c:pt>
                <c:pt idx="129">
                  <c:v>2123.8049498</c:v>
                </c:pt>
                <c:pt idx="130">
                  <c:v>2123.7647751</c:v>
                </c:pt>
                <c:pt idx="131">
                  <c:v>2123.7504359</c:v>
                </c:pt>
                <c:pt idx="132">
                  <c:v>2123.6297221999998</c:v>
                </c:pt>
                <c:pt idx="133">
                  <c:v>2123.5059605000001</c:v>
                </c:pt>
                <c:pt idx="134">
                  <c:v>2123.3628483000002</c:v>
                </c:pt>
                <c:pt idx="135">
                  <c:v>2123.3239913000002</c:v>
                </c:pt>
                <c:pt idx="136">
                  <c:v>2123.2656192999998</c:v>
                </c:pt>
                <c:pt idx="137">
                  <c:v>2123.2835409999998</c:v>
                </c:pt>
                <c:pt idx="138">
                  <c:v>2123.5254777</c:v>
                </c:pt>
                <c:pt idx="139">
                  <c:v>2123.6320248000002</c:v>
                </c:pt>
                <c:pt idx="140">
                  <c:v>2123.8633973000001</c:v>
                </c:pt>
                <c:pt idx="141">
                  <c:v>2123.9236178000001</c:v>
                </c:pt>
                <c:pt idx="142">
                  <c:v>2123.9857977000001</c:v>
                </c:pt>
                <c:pt idx="143">
                  <c:v>2123.9874582000002</c:v>
                </c:pt>
                <c:pt idx="144">
                  <c:v>2123.7745060000002</c:v>
                </c:pt>
                <c:pt idx="145">
                  <c:v>2123.6406169000002</c:v>
                </c:pt>
                <c:pt idx="146">
                  <c:v>2123.5349510999999</c:v>
                </c:pt>
                <c:pt idx="147">
                  <c:v>2123.2131141999998</c:v>
                </c:pt>
                <c:pt idx="148">
                  <c:v>2122.8758711</c:v>
                </c:pt>
                <c:pt idx="149">
                  <c:v>2122.6383691000001</c:v>
                </c:pt>
                <c:pt idx="150">
                  <c:v>2122.3637097999999</c:v>
                </c:pt>
                <c:pt idx="151">
                  <c:v>2122.0570423999998</c:v>
                </c:pt>
                <c:pt idx="152">
                  <c:v>2121.6910633000002</c:v>
                </c:pt>
                <c:pt idx="153">
                  <c:v>2121.3576971000002</c:v>
                </c:pt>
                <c:pt idx="154">
                  <c:v>2120.870719</c:v>
                </c:pt>
                <c:pt idx="155">
                  <c:v>2120.6320067000001</c:v>
                </c:pt>
                <c:pt idx="156">
                  <c:v>2120.2768869000001</c:v>
                </c:pt>
                <c:pt idx="157">
                  <c:v>2119.8727088999999</c:v>
                </c:pt>
                <c:pt idx="158">
                  <c:v>2119.5793239</c:v>
                </c:pt>
                <c:pt idx="159">
                  <c:v>2119.2984305</c:v>
                </c:pt>
                <c:pt idx="160">
                  <c:v>2119.1098117000001</c:v>
                </c:pt>
                <c:pt idx="161">
                  <c:v>2118.8266125999999</c:v>
                </c:pt>
                <c:pt idx="162">
                  <c:v>2118.4042079999999</c:v>
                </c:pt>
                <c:pt idx="163">
                  <c:v>2118.0885100999999</c:v>
                </c:pt>
                <c:pt idx="164">
                  <c:v>2117.9573018999999</c:v>
                </c:pt>
                <c:pt idx="165">
                  <c:v>2117.7015660000002</c:v>
                </c:pt>
                <c:pt idx="166">
                  <c:v>2117.317485</c:v>
                </c:pt>
                <c:pt idx="167">
                  <c:v>2117.0565228</c:v>
                </c:pt>
                <c:pt idx="168">
                  <c:v>2116.7188768999999</c:v>
                </c:pt>
                <c:pt idx="169">
                  <c:v>2116.3790783999998</c:v>
                </c:pt>
                <c:pt idx="170">
                  <c:v>2115.9082234000002</c:v>
                </c:pt>
                <c:pt idx="171">
                  <c:v>2115.5839138000001</c:v>
                </c:pt>
                <c:pt idx="172">
                  <c:v>2115.3010233</c:v>
                </c:pt>
                <c:pt idx="173">
                  <c:v>2115.1038088</c:v>
                </c:pt>
                <c:pt idx="174">
                  <c:v>2114.6209081000002</c:v>
                </c:pt>
                <c:pt idx="175">
                  <c:v>2114.5376654000002</c:v>
                </c:pt>
                <c:pt idx="176">
                  <c:v>2114.6405089</c:v>
                </c:pt>
                <c:pt idx="177">
                  <c:v>2114.5364534</c:v>
                </c:pt>
                <c:pt idx="178">
                  <c:v>2114.2345197</c:v>
                </c:pt>
                <c:pt idx="179">
                  <c:v>2114.2745439999999</c:v>
                </c:pt>
                <c:pt idx="180">
                  <c:v>2114.1515411999999</c:v>
                </c:pt>
                <c:pt idx="181">
                  <c:v>2114.3067833</c:v>
                </c:pt>
                <c:pt idx="182">
                  <c:v>2114.2825380999998</c:v>
                </c:pt>
                <c:pt idx="183">
                  <c:v>2114.3620464999999</c:v>
                </c:pt>
                <c:pt idx="184">
                  <c:v>2114.429204</c:v>
                </c:pt>
                <c:pt idx="185">
                  <c:v>2114.245449</c:v>
                </c:pt>
                <c:pt idx="186">
                  <c:v>2114.0014623000002</c:v>
                </c:pt>
                <c:pt idx="187">
                  <c:v>2113.9874328000001</c:v>
                </c:pt>
                <c:pt idx="188">
                  <c:v>2113.7866352999999</c:v>
                </c:pt>
                <c:pt idx="189">
                  <c:v>2113.8036653999998</c:v>
                </c:pt>
                <c:pt idx="190">
                  <c:v>2113.5026762000002</c:v>
                </c:pt>
                <c:pt idx="191">
                  <c:v>2113.3974680000001</c:v>
                </c:pt>
                <c:pt idx="192">
                  <c:v>2113.3077686000001</c:v>
                </c:pt>
                <c:pt idx="193">
                  <c:v>2113.0222720000002</c:v>
                </c:pt>
                <c:pt idx="194">
                  <c:v>2112.9834574000001</c:v>
                </c:pt>
                <c:pt idx="195">
                  <c:v>2112.8011517999998</c:v>
                </c:pt>
                <c:pt idx="196">
                  <c:v>2112.6837992999999</c:v>
                </c:pt>
                <c:pt idx="197">
                  <c:v>2112.3694187000001</c:v>
                </c:pt>
                <c:pt idx="198">
                  <c:v>2112.2648224</c:v>
                </c:pt>
                <c:pt idx="199">
                  <c:v>2112.3773142999999</c:v>
                </c:pt>
                <c:pt idx="200">
                  <c:v>2112.4090700000002</c:v>
                </c:pt>
                <c:pt idx="201">
                  <c:v>2112.4183251999998</c:v>
                </c:pt>
                <c:pt idx="202">
                  <c:v>2112.3438467999999</c:v>
                </c:pt>
                <c:pt idx="203">
                  <c:v>2112.3150178000001</c:v>
                </c:pt>
                <c:pt idx="204">
                  <c:v>2112.4056415999999</c:v>
                </c:pt>
                <c:pt idx="205">
                  <c:v>2112.4089640000002</c:v>
                </c:pt>
                <c:pt idx="206">
                  <c:v>2112.5851032</c:v>
                </c:pt>
                <c:pt idx="207">
                  <c:v>2112.7177627999999</c:v>
                </c:pt>
                <c:pt idx="208">
                  <c:v>2112.9232975</c:v>
                </c:pt>
                <c:pt idx="209">
                  <c:v>2112.8771148999999</c:v>
                </c:pt>
                <c:pt idx="210">
                  <c:v>2112.9925291999998</c:v>
                </c:pt>
                <c:pt idx="211">
                  <c:v>2112.9842687</c:v>
                </c:pt>
                <c:pt idx="212">
                  <c:v>2113.0235088999998</c:v>
                </c:pt>
                <c:pt idx="213">
                  <c:v>2112.8242172999999</c:v>
                </c:pt>
                <c:pt idx="214">
                  <c:v>2112.1306691999998</c:v>
                </c:pt>
                <c:pt idx="215">
                  <c:v>2111.8667295999999</c:v>
                </c:pt>
              </c:numCache>
            </c:numRef>
          </c:val>
          <c:smooth val="1"/>
          <c:extLst>
            <c:ext xmlns:c16="http://schemas.microsoft.com/office/drawing/2014/chart" uri="{C3380CC4-5D6E-409C-BE32-E72D297353CC}">
              <c16:uniqueId val="{00000001-93AE-4A7A-A6F0-08AD656F481C}"/>
            </c:ext>
          </c:extLst>
        </c:ser>
        <c:ser>
          <c:idx val="3"/>
          <c:order val="2"/>
          <c:tx>
            <c:strRef>
              <c:f>'4.1a'!$E$2</c:f>
              <c:strCache>
                <c:ptCount val="1"/>
                <c:pt idx="0">
                  <c:v> NZ new light fleet</c:v>
                </c:pt>
              </c:strCache>
            </c:strRef>
          </c:tx>
          <c:spPr>
            <a:ln w="25400">
              <a:solidFill>
                <a:srgbClr val="434646"/>
              </a:solidFill>
              <a:prstDash val="solid"/>
            </a:ln>
          </c:spPr>
          <c:marker>
            <c:symbol val="none"/>
          </c:marker>
          <c:cat>
            <c:numRef>
              <c:f>'4.1a'!$A$3:$A$218</c:f>
              <c:numCache>
                <c:formatCode>General</c:formatCode>
                <c:ptCount val="216"/>
                <c:pt idx="0">
                  <c:v>2000</c:v>
                </c:pt>
                <c:pt idx="24">
                  <c:v>2002</c:v>
                </c:pt>
                <c:pt idx="48">
                  <c:v>2004</c:v>
                </c:pt>
                <c:pt idx="72">
                  <c:v>2006</c:v>
                </c:pt>
                <c:pt idx="96">
                  <c:v>2008</c:v>
                </c:pt>
                <c:pt idx="120">
                  <c:v>2010</c:v>
                </c:pt>
                <c:pt idx="144">
                  <c:v>2012</c:v>
                </c:pt>
                <c:pt idx="168">
                  <c:v>2014</c:v>
                </c:pt>
                <c:pt idx="192">
                  <c:v>2016</c:v>
                </c:pt>
              </c:numCache>
            </c:numRef>
          </c:cat>
          <c:val>
            <c:numRef>
              <c:f>'4.1a'!$E$3:$E$218</c:f>
              <c:numCache>
                <c:formatCode>0.0</c:formatCode>
                <c:ptCount val="216"/>
                <c:pt idx="0">
                  <c:v>2109.6467005</c:v>
                </c:pt>
                <c:pt idx="1">
                  <c:v>2112.2974095</c:v>
                </c:pt>
                <c:pt idx="2">
                  <c:v>2115.5523852000001</c:v>
                </c:pt>
                <c:pt idx="3">
                  <c:v>2118.7017780000001</c:v>
                </c:pt>
                <c:pt idx="4">
                  <c:v>2121.2774893999999</c:v>
                </c:pt>
                <c:pt idx="5">
                  <c:v>2124.0587753</c:v>
                </c:pt>
                <c:pt idx="6">
                  <c:v>2126.9914767999999</c:v>
                </c:pt>
                <c:pt idx="7">
                  <c:v>2129.7079527000001</c:v>
                </c:pt>
                <c:pt idx="8">
                  <c:v>2133.0317820999999</c:v>
                </c:pt>
                <c:pt idx="9">
                  <c:v>2135.2338049999998</c:v>
                </c:pt>
                <c:pt idx="10">
                  <c:v>2138.0873405000002</c:v>
                </c:pt>
                <c:pt idx="11">
                  <c:v>2141.4170242</c:v>
                </c:pt>
                <c:pt idx="12">
                  <c:v>2144.1830490000002</c:v>
                </c:pt>
                <c:pt idx="13">
                  <c:v>2147.3868259000001</c:v>
                </c:pt>
                <c:pt idx="14">
                  <c:v>2150.2149712999999</c:v>
                </c:pt>
                <c:pt idx="15">
                  <c:v>2153.3521615999998</c:v>
                </c:pt>
                <c:pt idx="16">
                  <c:v>2156.2744185000001</c:v>
                </c:pt>
                <c:pt idx="17">
                  <c:v>2159.7630258999998</c:v>
                </c:pt>
                <c:pt idx="18">
                  <c:v>2162.8259085</c:v>
                </c:pt>
                <c:pt idx="19">
                  <c:v>2165.7849246000001</c:v>
                </c:pt>
                <c:pt idx="20">
                  <c:v>2169.0064751999998</c:v>
                </c:pt>
                <c:pt idx="21">
                  <c:v>2171.2421531999998</c:v>
                </c:pt>
                <c:pt idx="22">
                  <c:v>2174.9767219</c:v>
                </c:pt>
                <c:pt idx="23">
                  <c:v>2178.6268476999999</c:v>
                </c:pt>
                <c:pt idx="24">
                  <c:v>2181.7558309999999</c:v>
                </c:pt>
                <c:pt idx="25">
                  <c:v>2185.1747097000002</c:v>
                </c:pt>
                <c:pt idx="26">
                  <c:v>2188.8499493999998</c:v>
                </c:pt>
                <c:pt idx="27">
                  <c:v>2191.6964254999998</c:v>
                </c:pt>
                <c:pt idx="28">
                  <c:v>2195.1479512999999</c:v>
                </c:pt>
                <c:pt idx="29">
                  <c:v>2199.1717649000002</c:v>
                </c:pt>
                <c:pt idx="30">
                  <c:v>2202.1031419999999</c:v>
                </c:pt>
                <c:pt idx="31">
                  <c:v>2205.5349262</c:v>
                </c:pt>
                <c:pt idx="32">
                  <c:v>2209.1265493999999</c:v>
                </c:pt>
                <c:pt idx="33">
                  <c:v>2211.7464577000001</c:v>
                </c:pt>
                <c:pt idx="34">
                  <c:v>2215.6607217000001</c:v>
                </c:pt>
                <c:pt idx="35">
                  <c:v>2219.0878318999999</c:v>
                </c:pt>
                <c:pt idx="36">
                  <c:v>2222.6669407999998</c:v>
                </c:pt>
                <c:pt idx="37">
                  <c:v>2226.6547122000002</c:v>
                </c:pt>
                <c:pt idx="38">
                  <c:v>2230.1565249</c:v>
                </c:pt>
                <c:pt idx="39">
                  <c:v>2233.3368851999999</c:v>
                </c:pt>
                <c:pt idx="40">
                  <c:v>2237.0278935000001</c:v>
                </c:pt>
                <c:pt idx="41">
                  <c:v>2241.0029610000001</c:v>
                </c:pt>
                <c:pt idx="42">
                  <c:v>2244.5832449999998</c:v>
                </c:pt>
                <c:pt idx="43">
                  <c:v>2248.7365902000001</c:v>
                </c:pt>
                <c:pt idx="44">
                  <c:v>2252.4610767999998</c:v>
                </c:pt>
                <c:pt idx="45">
                  <c:v>2255.794034</c:v>
                </c:pt>
                <c:pt idx="46">
                  <c:v>2260.5787547999998</c:v>
                </c:pt>
                <c:pt idx="47">
                  <c:v>2263.7671435000002</c:v>
                </c:pt>
                <c:pt idx="48">
                  <c:v>2266.9940255000001</c:v>
                </c:pt>
                <c:pt idx="49">
                  <c:v>2270.8073220000001</c:v>
                </c:pt>
                <c:pt idx="50">
                  <c:v>2274.0678895000001</c:v>
                </c:pt>
                <c:pt idx="51">
                  <c:v>2277.8612312999999</c:v>
                </c:pt>
                <c:pt idx="52">
                  <c:v>2281.697381</c:v>
                </c:pt>
                <c:pt idx="53">
                  <c:v>2285.3702742</c:v>
                </c:pt>
                <c:pt idx="54">
                  <c:v>2289.4254403999998</c:v>
                </c:pt>
                <c:pt idx="55">
                  <c:v>2293.3212641999999</c:v>
                </c:pt>
                <c:pt idx="56">
                  <c:v>2297.3261069</c:v>
                </c:pt>
                <c:pt idx="57">
                  <c:v>2300.7141879000001</c:v>
                </c:pt>
                <c:pt idx="58">
                  <c:v>2304.3107706999999</c:v>
                </c:pt>
                <c:pt idx="59">
                  <c:v>2308.0573070999999</c:v>
                </c:pt>
                <c:pt idx="60">
                  <c:v>2311.5345557000001</c:v>
                </c:pt>
                <c:pt idx="61">
                  <c:v>2315.0996083999999</c:v>
                </c:pt>
                <c:pt idx="62">
                  <c:v>2317.8625987</c:v>
                </c:pt>
                <c:pt idx="63">
                  <c:v>2321.3351369000002</c:v>
                </c:pt>
                <c:pt idx="64">
                  <c:v>2324.9328647000002</c:v>
                </c:pt>
                <c:pt idx="65">
                  <c:v>2328.4542368000002</c:v>
                </c:pt>
                <c:pt idx="66">
                  <c:v>2331.6768618000001</c:v>
                </c:pt>
                <c:pt idx="67">
                  <c:v>2334.7986283999999</c:v>
                </c:pt>
                <c:pt idx="68">
                  <c:v>2337.4433399999998</c:v>
                </c:pt>
                <c:pt idx="69">
                  <c:v>2339.8968122000001</c:v>
                </c:pt>
                <c:pt idx="70">
                  <c:v>2342.8381733000001</c:v>
                </c:pt>
                <c:pt idx="71">
                  <c:v>2345.2416621000002</c:v>
                </c:pt>
                <c:pt idx="72">
                  <c:v>2348.0380258</c:v>
                </c:pt>
                <c:pt idx="73">
                  <c:v>2351.0791396</c:v>
                </c:pt>
                <c:pt idx="74">
                  <c:v>2353.4185002999998</c:v>
                </c:pt>
                <c:pt idx="75">
                  <c:v>2356.0935304</c:v>
                </c:pt>
                <c:pt idx="76">
                  <c:v>2358.004246</c:v>
                </c:pt>
                <c:pt idx="77">
                  <c:v>2360.2903366</c:v>
                </c:pt>
                <c:pt idx="78">
                  <c:v>2362.8328365000002</c:v>
                </c:pt>
                <c:pt idx="79">
                  <c:v>2364.8536374999999</c:v>
                </c:pt>
                <c:pt idx="80">
                  <c:v>2367.7742409000002</c:v>
                </c:pt>
                <c:pt idx="81">
                  <c:v>2369.8848584000002</c:v>
                </c:pt>
                <c:pt idx="82">
                  <c:v>2372.6325703000002</c:v>
                </c:pt>
                <c:pt idx="83">
                  <c:v>2374.9701309000002</c:v>
                </c:pt>
                <c:pt idx="84">
                  <c:v>2377.2606212000001</c:v>
                </c:pt>
                <c:pt idx="85">
                  <c:v>2379.8514644000002</c:v>
                </c:pt>
                <c:pt idx="86">
                  <c:v>2382.3065476000002</c:v>
                </c:pt>
                <c:pt idx="87">
                  <c:v>2384.9376538000001</c:v>
                </c:pt>
                <c:pt idx="88">
                  <c:v>2387.4768614</c:v>
                </c:pt>
                <c:pt idx="89">
                  <c:v>2390.1179984</c:v>
                </c:pt>
                <c:pt idx="90">
                  <c:v>2392.6120369</c:v>
                </c:pt>
                <c:pt idx="91">
                  <c:v>2394.8306864000001</c:v>
                </c:pt>
                <c:pt idx="92">
                  <c:v>2397.2177270000002</c:v>
                </c:pt>
                <c:pt idx="93">
                  <c:v>2398.8059271000002</c:v>
                </c:pt>
                <c:pt idx="94">
                  <c:v>2401.3787419999999</c:v>
                </c:pt>
                <c:pt idx="95">
                  <c:v>2403.3348122000002</c:v>
                </c:pt>
                <c:pt idx="96">
                  <c:v>2405.1724009</c:v>
                </c:pt>
                <c:pt idx="97">
                  <c:v>2407.0728149000001</c:v>
                </c:pt>
                <c:pt idx="98">
                  <c:v>2408.5987825000002</c:v>
                </c:pt>
                <c:pt idx="99">
                  <c:v>2409.955559</c:v>
                </c:pt>
                <c:pt idx="100">
                  <c:v>2411.5514100999999</c:v>
                </c:pt>
                <c:pt idx="101">
                  <c:v>2413.2686414999998</c:v>
                </c:pt>
                <c:pt idx="102">
                  <c:v>2414.8443557999999</c:v>
                </c:pt>
                <c:pt idx="103">
                  <c:v>2416.3977089999998</c:v>
                </c:pt>
                <c:pt idx="104">
                  <c:v>2417.7141474</c:v>
                </c:pt>
                <c:pt idx="105">
                  <c:v>2418.6497542000002</c:v>
                </c:pt>
                <c:pt idx="106">
                  <c:v>2419.9851346</c:v>
                </c:pt>
                <c:pt idx="107">
                  <c:v>2420.9341626999999</c:v>
                </c:pt>
                <c:pt idx="108">
                  <c:v>2422.0253492000002</c:v>
                </c:pt>
                <c:pt idx="109">
                  <c:v>2423.4125917000001</c:v>
                </c:pt>
                <c:pt idx="110">
                  <c:v>2424.2757191000001</c:v>
                </c:pt>
                <c:pt idx="111">
                  <c:v>2425.1702144000001</c:v>
                </c:pt>
                <c:pt idx="112">
                  <c:v>2426.1560012999998</c:v>
                </c:pt>
                <c:pt idx="113">
                  <c:v>2427.1786851000002</c:v>
                </c:pt>
                <c:pt idx="114">
                  <c:v>2428.0722630999999</c:v>
                </c:pt>
                <c:pt idx="115">
                  <c:v>2429.0145339000001</c:v>
                </c:pt>
                <c:pt idx="116">
                  <c:v>2429.9369452999999</c:v>
                </c:pt>
                <c:pt idx="117">
                  <c:v>2430.4047664</c:v>
                </c:pt>
                <c:pt idx="118">
                  <c:v>2431.4496288999999</c:v>
                </c:pt>
                <c:pt idx="119">
                  <c:v>2432.1987439999998</c:v>
                </c:pt>
                <c:pt idx="120">
                  <c:v>2432.8096630999999</c:v>
                </c:pt>
                <c:pt idx="121">
                  <c:v>2433.6655013999998</c:v>
                </c:pt>
                <c:pt idx="122">
                  <c:v>2434.4967965999999</c:v>
                </c:pt>
                <c:pt idx="123">
                  <c:v>2435.1575403000002</c:v>
                </c:pt>
                <c:pt idx="124">
                  <c:v>2436.2354676999998</c:v>
                </c:pt>
                <c:pt idx="125">
                  <c:v>2437.2852192999999</c:v>
                </c:pt>
                <c:pt idx="126">
                  <c:v>2438.2533438</c:v>
                </c:pt>
                <c:pt idx="127">
                  <c:v>2439.1247512999998</c:v>
                </c:pt>
                <c:pt idx="128">
                  <c:v>2439.5989162000001</c:v>
                </c:pt>
                <c:pt idx="129">
                  <c:v>2440.1337785999999</c:v>
                </c:pt>
                <c:pt idx="130">
                  <c:v>2440.9176351000001</c:v>
                </c:pt>
                <c:pt idx="131">
                  <c:v>2441.4979962000002</c:v>
                </c:pt>
                <c:pt idx="132">
                  <c:v>2442.0169454000002</c:v>
                </c:pt>
                <c:pt idx="133">
                  <c:v>2442.5135654999999</c:v>
                </c:pt>
                <c:pt idx="134">
                  <c:v>2443.0909139999999</c:v>
                </c:pt>
                <c:pt idx="135">
                  <c:v>2443.7184578000001</c:v>
                </c:pt>
                <c:pt idx="136">
                  <c:v>2444.3749318999999</c:v>
                </c:pt>
                <c:pt idx="137">
                  <c:v>2445.0623257000002</c:v>
                </c:pt>
                <c:pt idx="138">
                  <c:v>2445.6324067</c:v>
                </c:pt>
                <c:pt idx="139">
                  <c:v>2446.2729702000001</c:v>
                </c:pt>
                <c:pt idx="140">
                  <c:v>2446.5975979</c:v>
                </c:pt>
                <c:pt idx="141">
                  <c:v>2446.8140020000001</c:v>
                </c:pt>
                <c:pt idx="142">
                  <c:v>2447.0066370999998</c:v>
                </c:pt>
                <c:pt idx="143">
                  <c:v>2447.411321</c:v>
                </c:pt>
                <c:pt idx="144">
                  <c:v>2447.1115808999998</c:v>
                </c:pt>
                <c:pt idx="145">
                  <c:v>2447.0601886999998</c:v>
                </c:pt>
                <c:pt idx="146">
                  <c:v>2447.2118658999998</c:v>
                </c:pt>
                <c:pt idx="147">
                  <c:v>2447.0627291000001</c:v>
                </c:pt>
                <c:pt idx="148">
                  <c:v>2447.2189779999999</c:v>
                </c:pt>
                <c:pt idx="149">
                  <c:v>2447.4947069999998</c:v>
                </c:pt>
                <c:pt idx="150">
                  <c:v>2448.0846053999999</c:v>
                </c:pt>
                <c:pt idx="151">
                  <c:v>2448.2908355999998</c:v>
                </c:pt>
                <c:pt idx="152">
                  <c:v>2448.1769657</c:v>
                </c:pt>
                <c:pt idx="153">
                  <c:v>2448.2458292000001</c:v>
                </c:pt>
                <c:pt idx="154">
                  <c:v>2447.9405065999999</c:v>
                </c:pt>
                <c:pt idx="155">
                  <c:v>2447.4753314</c:v>
                </c:pt>
                <c:pt idx="156">
                  <c:v>2447.3765577999998</c:v>
                </c:pt>
                <c:pt idx="157">
                  <c:v>2446.8558400000002</c:v>
                </c:pt>
                <c:pt idx="158">
                  <c:v>2446.6735505000001</c:v>
                </c:pt>
                <c:pt idx="159">
                  <c:v>2446.8302367000001</c:v>
                </c:pt>
                <c:pt idx="160">
                  <c:v>2446.8975148999998</c:v>
                </c:pt>
                <c:pt idx="161">
                  <c:v>2446.8067780000001</c:v>
                </c:pt>
                <c:pt idx="162">
                  <c:v>2446.8634806999999</c:v>
                </c:pt>
                <c:pt idx="163">
                  <c:v>2446.7774266000001</c:v>
                </c:pt>
                <c:pt idx="164">
                  <c:v>2446.5699749</c:v>
                </c:pt>
                <c:pt idx="165">
                  <c:v>2446.6057283999999</c:v>
                </c:pt>
                <c:pt idx="166">
                  <c:v>2446.6654094</c:v>
                </c:pt>
                <c:pt idx="167">
                  <c:v>2446.8300033999999</c:v>
                </c:pt>
                <c:pt idx="168">
                  <c:v>2446.6228784</c:v>
                </c:pt>
                <c:pt idx="169">
                  <c:v>2446.1945943999999</c:v>
                </c:pt>
                <c:pt idx="170">
                  <c:v>2446.2254724999998</c:v>
                </c:pt>
                <c:pt idx="171">
                  <c:v>2446.4450246000001</c:v>
                </c:pt>
                <c:pt idx="172">
                  <c:v>2446.5852909</c:v>
                </c:pt>
                <c:pt idx="173">
                  <c:v>2446.9951345999998</c:v>
                </c:pt>
                <c:pt idx="174">
                  <c:v>2447.0352942999998</c:v>
                </c:pt>
                <c:pt idx="175">
                  <c:v>2446.9461771000001</c:v>
                </c:pt>
                <c:pt idx="176">
                  <c:v>2446.7023109000002</c:v>
                </c:pt>
                <c:pt idx="177">
                  <c:v>2446.0690192000002</c:v>
                </c:pt>
                <c:pt idx="178">
                  <c:v>2445.3491106000001</c:v>
                </c:pt>
                <c:pt idx="179">
                  <c:v>2445.3495619</c:v>
                </c:pt>
                <c:pt idx="180">
                  <c:v>2445.1612580999999</c:v>
                </c:pt>
                <c:pt idx="181">
                  <c:v>2444.6628781999998</c:v>
                </c:pt>
                <c:pt idx="182">
                  <c:v>2444.6002239999998</c:v>
                </c:pt>
                <c:pt idx="183">
                  <c:v>2444.5007187000001</c:v>
                </c:pt>
                <c:pt idx="184">
                  <c:v>2444.4258209</c:v>
                </c:pt>
                <c:pt idx="185">
                  <c:v>2444.7996850999998</c:v>
                </c:pt>
                <c:pt idx="186">
                  <c:v>2444.9338035000001</c:v>
                </c:pt>
                <c:pt idx="187">
                  <c:v>2444.7775016000001</c:v>
                </c:pt>
                <c:pt idx="188">
                  <c:v>2444.7232161000002</c:v>
                </c:pt>
                <c:pt idx="189">
                  <c:v>2444.3825560999999</c:v>
                </c:pt>
                <c:pt idx="190">
                  <c:v>2444.1872291999998</c:v>
                </c:pt>
                <c:pt idx="191">
                  <c:v>2444.2012497999999</c:v>
                </c:pt>
                <c:pt idx="192">
                  <c:v>2444.4744248000002</c:v>
                </c:pt>
                <c:pt idx="193">
                  <c:v>2444.3000572000001</c:v>
                </c:pt>
                <c:pt idx="194">
                  <c:v>2444.0025476999999</c:v>
                </c:pt>
                <c:pt idx="195">
                  <c:v>2443.6578341999998</c:v>
                </c:pt>
                <c:pt idx="196">
                  <c:v>2443.7483728000002</c:v>
                </c:pt>
                <c:pt idx="197">
                  <c:v>2443.6194248000002</c:v>
                </c:pt>
                <c:pt idx="198">
                  <c:v>2443.6586514000001</c:v>
                </c:pt>
                <c:pt idx="199">
                  <c:v>2443.4813681999999</c:v>
                </c:pt>
                <c:pt idx="200">
                  <c:v>2443.2760294999998</c:v>
                </c:pt>
                <c:pt idx="201">
                  <c:v>2442.8087380000002</c:v>
                </c:pt>
                <c:pt idx="202">
                  <c:v>2442.0928435999999</c:v>
                </c:pt>
                <c:pt idx="203">
                  <c:v>2441.4859117000001</c:v>
                </c:pt>
                <c:pt idx="204">
                  <c:v>2441.2108748000001</c:v>
                </c:pt>
                <c:pt idx="205">
                  <c:v>2440.6233938999999</c:v>
                </c:pt>
                <c:pt idx="206">
                  <c:v>2440.4314531</c:v>
                </c:pt>
                <c:pt idx="207">
                  <c:v>2440.2488939</c:v>
                </c:pt>
                <c:pt idx="208">
                  <c:v>2440.4218212000001</c:v>
                </c:pt>
                <c:pt idx="209">
                  <c:v>2440.1989309999999</c:v>
                </c:pt>
                <c:pt idx="210">
                  <c:v>2439.8378969</c:v>
                </c:pt>
                <c:pt idx="211">
                  <c:v>2439.2171127000001</c:v>
                </c:pt>
                <c:pt idx="212">
                  <c:v>2438.3299538000001</c:v>
                </c:pt>
                <c:pt idx="213">
                  <c:v>2437.4879863000001</c:v>
                </c:pt>
                <c:pt idx="214">
                  <c:v>2436.6725027000002</c:v>
                </c:pt>
                <c:pt idx="215">
                  <c:v>2435.5668851</c:v>
                </c:pt>
              </c:numCache>
            </c:numRef>
          </c:val>
          <c:smooth val="1"/>
          <c:extLst>
            <c:ext xmlns:c16="http://schemas.microsoft.com/office/drawing/2014/chart" uri="{C3380CC4-5D6E-409C-BE32-E72D297353CC}">
              <c16:uniqueId val="{00000002-93AE-4A7A-A6F0-08AD656F481C}"/>
            </c:ext>
          </c:extLst>
        </c:ser>
        <c:dLbls>
          <c:showLegendKey val="0"/>
          <c:showVal val="0"/>
          <c:showCatName val="0"/>
          <c:showSerName val="0"/>
          <c:showPercent val="0"/>
          <c:showBubbleSize val="0"/>
        </c:dLbls>
        <c:smooth val="0"/>
        <c:axId val="160559104"/>
        <c:axId val="160561024"/>
      </c:lineChart>
      <c:catAx>
        <c:axId val="16055910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date</a:t>
                </a:r>
              </a:p>
            </c:rich>
          </c:tx>
          <c:layout>
            <c:manualLayout>
              <c:xMode val="edge"/>
              <c:yMode val="edge"/>
              <c:x val="0.48867401971729713"/>
              <c:y val="0.9343088932065316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561024"/>
        <c:crosses val="autoZero"/>
        <c:auto val="1"/>
        <c:lblAlgn val="ctr"/>
        <c:lblOffset val="100"/>
        <c:tickLblSkip val="12"/>
        <c:tickMarkSkip val="12"/>
        <c:noMultiLvlLbl val="0"/>
      </c:catAx>
      <c:valAx>
        <c:axId val="160561024"/>
        <c:scaling>
          <c:orientation val="minMax"/>
          <c:max val="2500"/>
          <c:min val="175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CC</a:t>
                </a:r>
              </a:p>
            </c:rich>
          </c:tx>
          <c:layout>
            <c:manualLayout>
              <c:xMode val="edge"/>
              <c:yMode val="edge"/>
              <c:x val="1.0352777777777801E-3"/>
              <c:y val="0.2829768518518601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559104"/>
        <c:crosses val="autoZero"/>
        <c:crossBetween val="midCat"/>
        <c:majorUnit val="250"/>
      </c:valAx>
      <c:spPr>
        <a:solidFill>
          <a:srgbClr val="FFFFFF"/>
        </a:solidFill>
        <a:ln w="25400">
          <a:noFill/>
        </a:ln>
      </c:spPr>
    </c:plotArea>
    <c:legend>
      <c:legendPos val="r"/>
      <c:layout>
        <c:manualLayout>
          <c:xMode val="edge"/>
          <c:yMode val="edge"/>
          <c:x val="0.61276694444444468"/>
          <c:y val="0.6277087962963066"/>
          <c:w val="0.34248694444445155"/>
          <c:h val="0.19160277777777768"/>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1.3c : Travel in 2017,  new/used import</a:t>
            </a:r>
          </a:p>
        </c:rich>
      </c:tx>
      <c:layout>
        <c:manualLayout>
          <c:xMode val="edge"/>
          <c:yMode val="edge"/>
          <c:x val="0.13618833333333341"/>
          <c:y val="7.3453703703703814E-3"/>
        </c:manualLayout>
      </c:layout>
      <c:overlay val="0"/>
      <c:spPr>
        <a:noFill/>
        <a:ln w="25400">
          <a:noFill/>
        </a:ln>
      </c:spPr>
    </c:title>
    <c:autoTitleDeleted val="0"/>
    <c:plotArea>
      <c:layout>
        <c:manualLayout>
          <c:layoutTarget val="inner"/>
          <c:xMode val="edge"/>
          <c:yMode val="edge"/>
          <c:x val="0.2895316666666668"/>
          <c:y val="0.20457870370370368"/>
          <c:w val="0.40423833333333326"/>
          <c:h val="0.67373055555556571"/>
        </c:manualLayout>
      </c:layout>
      <c:pieChart>
        <c:varyColors val="1"/>
        <c:ser>
          <c:idx val="0"/>
          <c:order val="0"/>
          <c:spPr>
            <a:solidFill>
              <a:srgbClr val="202222"/>
            </a:solidFill>
            <a:ln w="12700">
              <a:solidFill>
                <a:srgbClr val="000000"/>
              </a:solidFill>
              <a:prstDash val="solid"/>
            </a:ln>
          </c:spPr>
          <c:dPt>
            <c:idx val="0"/>
            <c:bubble3D val="0"/>
            <c:spPr>
              <a:solidFill>
                <a:srgbClr val="434646"/>
              </a:solidFill>
              <a:ln w="12700">
                <a:solidFill>
                  <a:srgbClr val="000000"/>
                </a:solidFill>
                <a:prstDash val="solid"/>
              </a:ln>
            </c:spPr>
            <c:extLst>
              <c:ext xmlns:c16="http://schemas.microsoft.com/office/drawing/2014/chart" uri="{C3380CC4-5D6E-409C-BE32-E72D297353CC}">
                <c16:uniqueId val="{00000000-8E05-47D8-8104-F114E07DBE38}"/>
              </c:ext>
            </c:extLst>
          </c:dPt>
          <c:dPt>
            <c:idx val="1"/>
            <c:bubble3D val="0"/>
            <c:spPr>
              <a:solidFill>
                <a:srgbClr val="0093D3"/>
              </a:solidFill>
              <a:ln w="12700">
                <a:solidFill>
                  <a:srgbClr val="000000"/>
                </a:solidFill>
                <a:prstDash val="solid"/>
              </a:ln>
            </c:spPr>
            <c:extLst>
              <c:ext xmlns:c16="http://schemas.microsoft.com/office/drawing/2014/chart" uri="{C3380CC4-5D6E-409C-BE32-E72D297353CC}">
                <c16:uniqueId val="{00000001-8E05-47D8-8104-F114E07DBE38}"/>
              </c:ext>
            </c:extLst>
          </c:dPt>
          <c:dPt>
            <c:idx val="2"/>
            <c:bubble3D val="0"/>
            <c:spPr>
              <a:solidFill>
                <a:srgbClr val="BDC1C1"/>
              </a:solidFill>
              <a:ln w="12700">
                <a:solidFill>
                  <a:srgbClr val="000000"/>
                </a:solidFill>
                <a:prstDash val="solid"/>
              </a:ln>
            </c:spPr>
            <c:extLst>
              <c:ext xmlns:c16="http://schemas.microsoft.com/office/drawing/2014/chart" uri="{C3380CC4-5D6E-409C-BE32-E72D297353CC}">
                <c16:uniqueId val="{00000002-8E05-47D8-8104-F114E07DBE38}"/>
              </c:ext>
            </c:extLst>
          </c:dPt>
          <c:dPt>
            <c:idx val="3"/>
            <c:bubble3D val="0"/>
            <c:spPr>
              <a:solidFill>
                <a:srgbClr val="9BD5E9"/>
              </a:solidFill>
              <a:ln w="12700">
                <a:solidFill>
                  <a:srgbClr val="000000"/>
                </a:solidFill>
                <a:prstDash val="solid"/>
              </a:ln>
            </c:spPr>
            <c:extLst>
              <c:ext xmlns:c16="http://schemas.microsoft.com/office/drawing/2014/chart" uri="{C3380CC4-5D6E-409C-BE32-E72D297353CC}">
                <c16:uniqueId val="{00000003-8E05-47D8-8104-F114E07DBE38}"/>
              </c:ext>
            </c:extLst>
          </c:dPt>
          <c:dPt>
            <c:idx val="4"/>
            <c:bubble3D val="0"/>
            <c:spPr>
              <a:solidFill>
                <a:srgbClr val="45B6DE"/>
              </a:solidFill>
              <a:ln w="12700">
                <a:solidFill>
                  <a:srgbClr val="000000"/>
                </a:solidFill>
                <a:prstDash val="solid"/>
              </a:ln>
            </c:spPr>
            <c:extLst>
              <c:ext xmlns:c16="http://schemas.microsoft.com/office/drawing/2014/chart" uri="{C3380CC4-5D6E-409C-BE32-E72D297353CC}">
                <c16:uniqueId val="{00000004-8E05-47D8-8104-F114E07DBE38}"/>
              </c:ext>
            </c:extLst>
          </c:dPt>
          <c:dLbls>
            <c:dLbl>
              <c:idx val="0"/>
              <c:layout>
                <c:manualLayout>
                  <c:x val="4.2091388888888893E-2"/>
                  <c:y val="0.1075333333333334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E05-47D8-8104-F114E07DBE38}"/>
                </c:ext>
              </c:extLst>
            </c:dLbl>
            <c:dLbl>
              <c:idx val="1"/>
              <c:layout>
                <c:manualLayout>
                  <c:x val="-9.8185515873015869E-2"/>
                  <c:y val="-0.1359344362745099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E05-47D8-8104-F114E07DBE38}"/>
                </c:ext>
              </c:extLst>
            </c:dLbl>
            <c:dLbl>
              <c:idx val="2"/>
              <c:layout>
                <c:manualLayout>
                  <c:x val="-6.9155833333333333E-2"/>
                  <c:y val="0.22146388888888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E05-47D8-8104-F114E07DBE38}"/>
                </c:ext>
              </c:extLst>
            </c:dLbl>
            <c:dLbl>
              <c:idx val="3"/>
              <c:layout>
                <c:manualLayout>
                  <c:x val="-0.19739555555555555"/>
                  <c:y val="0.15217638888888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E05-47D8-8104-F114E07DBE38}"/>
                </c:ext>
              </c:extLst>
            </c:dLbl>
            <c:dLbl>
              <c:idx val="4"/>
              <c:layout>
                <c:manualLayout>
                  <c:x val="-9.2332222222222218E-2"/>
                  <c:y val="6.44393518518519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E05-47D8-8104-F114E07DBE38}"/>
                </c:ext>
              </c:extLst>
            </c:dLbl>
            <c:numFmt formatCode="0%" sourceLinked="0"/>
            <c:spPr>
              <a:noFill/>
              <a:ln w="25400">
                <a:noFill/>
              </a:ln>
            </c:spPr>
            <c:txPr>
              <a:bodyPr/>
              <a:lstStyle/>
              <a:p>
                <a:pPr>
                  <a:defRPr sz="7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'1.3a,c'!$A$2:$F$2</c:f>
              <c:strCache>
                <c:ptCount val="6"/>
                <c:pt idx="0">
                  <c:v>Light passenger NZ new</c:v>
                </c:pt>
                <c:pt idx="1">
                  <c:v>Light passenger used import</c:v>
                </c:pt>
                <c:pt idx="2">
                  <c:v>Light commercial NZ new</c:v>
                </c:pt>
                <c:pt idx="3">
                  <c:v>Light commercial used import</c:v>
                </c:pt>
                <c:pt idx="4">
                  <c:v>Truck</c:v>
                </c:pt>
                <c:pt idx="5">
                  <c:v>Other</c:v>
                </c:pt>
              </c:strCache>
            </c:strRef>
          </c:cat>
          <c:val>
            <c:numRef>
              <c:f>'1.3a,c'!$A$3:$F$3</c:f>
              <c:numCache>
                <c:formatCode>0</c:formatCode>
                <c:ptCount val="6"/>
                <c:pt idx="0">
                  <c:v>18358.349816999998</c:v>
                </c:pt>
                <c:pt idx="1">
                  <c:v>17219.546130999999</c:v>
                </c:pt>
                <c:pt idx="2">
                  <c:v>7612.6166068000002</c:v>
                </c:pt>
                <c:pt idx="3">
                  <c:v>1224.8328426</c:v>
                </c:pt>
                <c:pt idx="4">
                  <c:v>2989.1621664999998</c:v>
                </c:pt>
                <c:pt idx="5">
                  <c:v>700.71928693999996</c:v>
                </c:pt>
              </c:numCache>
            </c:numRef>
          </c:val>
          <c:extLst>
            <c:ext xmlns:c16="http://schemas.microsoft.com/office/drawing/2014/chart" uri="{C3380CC4-5D6E-409C-BE32-E72D297353CC}">
              <c16:uniqueId val="{00000005-8E05-47D8-8104-F114E07DBE38}"/>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4.1b : Light fleet average engine capacity</a:t>
            </a:r>
          </a:p>
        </c:rich>
      </c:tx>
      <c:layout>
        <c:manualLayout>
          <c:xMode val="edge"/>
          <c:yMode val="edge"/>
          <c:x val="0.20355447062500928"/>
          <c:y val="3.2110304393768961E-2"/>
        </c:manualLayout>
      </c:layout>
      <c:overlay val="0"/>
      <c:spPr>
        <a:noFill/>
        <a:ln w="25400">
          <a:noFill/>
        </a:ln>
      </c:spPr>
    </c:title>
    <c:autoTitleDeleted val="0"/>
    <c:plotArea>
      <c:layout>
        <c:manualLayout>
          <c:layoutTarget val="inner"/>
          <c:xMode val="edge"/>
          <c:yMode val="edge"/>
          <c:x val="0.13618666666666668"/>
          <c:y val="0.10478371563536139"/>
          <c:w val="0.81516527777777781"/>
          <c:h val="0.58066620370370359"/>
        </c:manualLayout>
      </c:layout>
      <c:lineChart>
        <c:grouping val="standard"/>
        <c:varyColors val="0"/>
        <c:ser>
          <c:idx val="1"/>
          <c:order val="0"/>
          <c:tx>
            <c:strRef>
              <c:f>'4.1b'!$C$2</c:f>
              <c:strCache>
                <c:ptCount val="1"/>
                <c:pt idx="0">
                  <c:v>Light petrol fleet</c:v>
                </c:pt>
              </c:strCache>
            </c:strRef>
          </c:tx>
          <c:spPr>
            <a:ln w="25400">
              <a:solidFill>
                <a:srgbClr val="BDC1C1"/>
              </a:solidFill>
              <a:prstDash val="solid"/>
            </a:ln>
          </c:spPr>
          <c:marker>
            <c:symbol val="none"/>
          </c:marker>
          <c:cat>
            <c:numRef>
              <c:f>'4.1b'!$A$3:$A$218</c:f>
              <c:numCache>
                <c:formatCode>General</c:formatCode>
                <c:ptCount val="216"/>
                <c:pt idx="0">
                  <c:v>2000</c:v>
                </c:pt>
                <c:pt idx="24">
                  <c:v>2002</c:v>
                </c:pt>
                <c:pt idx="48">
                  <c:v>2004</c:v>
                </c:pt>
                <c:pt idx="72">
                  <c:v>2006</c:v>
                </c:pt>
                <c:pt idx="96">
                  <c:v>2008</c:v>
                </c:pt>
                <c:pt idx="120">
                  <c:v>2010</c:v>
                </c:pt>
                <c:pt idx="144">
                  <c:v>2012</c:v>
                </c:pt>
                <c:pt idx="168">
                  <c:v>2014</c:v>
                </c:pt>
                <c:pt idx="192">
                  <c:v>2016</c:v>
                </c:pt>
              </c:numCache>
            </c:numRef>
          </c:cat>
          <c:val>
            <c:numRef>
              <c:f>'4.1b'!$C$3:$C$218</c:f>
              <c:numCache>
                <c:formatCode>0</c:formatCode>
                <c:ptCount val="216"/>
                <c:pt idx="0">
                  <c:v>2011.1800095000001</c:v>
                </c:pt>
                <c:pt idx="1">
                  <c:v>2012.6975374000001</c:v>
                </c:pt>
                <c:pt idx="2">
                  <c:v>2014.5731169000001</c:v>
                </c:pt>
                <c:pt idx="3">
                  <c:v>2016.5025416999999</c:v>
                </c:pt>
                <c:pt idx="4">
                  <c:v>2018.0076601000001</c:v>
                </c:pt>
                <c:pt idx="5">
                  <c:v>2019.5407819</c:v>
                </c:pt>
                <c:pt idx="6">
                  <c:v>2021.2611417999999</c:v>
                </c:pt>
                <c:pt idx="7">
                  <c:v>2022.8313780999999</c:v>
                </c:pt>
                <c:pt idx="8">
                  <c:v>2024.7134684</c:v>
                </c:pt>
                <c:pt idx="9">
                  <c:v>2026.1322514000001</c:v>
                </c:pt>
                <c:pt idx="10">
                  <c:v>2027.7485196</c:v>
                </c:pt>
                <c:pt idx="11">
                  <c:v>2029.6565917</c:v>
                </c:pt>
                <c:pt idx="12">
                  <c:v>2031.2851235999999</c:v>
                </c:pt>
                <c:pt idx="13">
                  <c:v>2033.0221785000001</c:v>
                </c:pt>
                <c:pt idx="14">
                  <c:v>2034.5893215999999</c:v>
                </c:pt>
                <c:pt idx="15">
                  <c:v>2036.4175952000001</c:v>
                </c:pt>
                <c:pt idx="16">
                  <c:v>2038.0220945000001</c:v>
                </c:pt>
                <c:pt idx="17">
                  <c:v>2040.0739994</c:v>
                </c:pt>
                <c:pt idx="18">
                  <c:v>2041.7607622999999</c:v>
                </c:pt>
                <c:pt idx="19">
                  <c:v>2043.4323262</c:v>
                </c:pt>
                <c:pt idx="20">
                  <c:v>2045.1332938</c:v>
                </c:pt>
                <c:pt idx="21">
                  <c:v>2046.4851518999999</c:v>
                </c:pt>
                <c:pt idx="22">
                  <c:v>2048.7131668000002</c:v>
                </c:pt>
                <c:pt idx="23">
                  <c:v>2050.9094510999998</c:v>
                </c:pt>
                <c:pt idx="24">
                  <c:v>2052.7675159</c:v>
                </c:pt>
                <c:pt idx="25">
                  <c:v>2054.5663233</c:v>
                </c:pt>
                <c:pt idx="26">
                  <c:v>2056.6776623000001</c:v>
                </c:pt>
                <c:pt idx="27">
                  <c:v>2058.3061954999998</c:v>
                </c:pt>
                <c:pt idx="28">
                  <c:v>2060.3064033000001</c:v>
                </c:pt>
                <c:pt idx="29">
                  <c:v>2062.6604776999998</c:v>
                </c:pt>
                <c:pt idx="30">
                  <c:v>2064.3020308</c:v>
                </c:pt>
                <c:pt idx="31">
                  <c:v>2066.2282621999998</c:v>
                </c:pt>
                <c:pt idx="32">
                  <c:v>2068.3416957999998</c:v>
                </c:pt>
                <c:pt idx="33">
                  <c:v>2069.9598915000001</c:v>
                </c:pt>
                <c:pt idx="34">
                  <c:v>2072.218664</c:v>
                </c:pt>
                <c:pt idx="35">
                  <c:v>2074.1803473</c:v>
                </c:pt>
                <c:pt idx="36">
                  <c:v>2076.2322379000002</c:v>
                </c:pt>
                <c:pt idx="37">
                  <c:v>2078.4637317000002</c:v>
                </c:pt>
                <c:pt idx="38">
                  <c:v>2080.2974125000001</c:v>
                </c:pt>
                <c:pt idx="39">
                  <c:v>2081.9670381000001</c:v>
                </c:pt>
                <c:pt idx="40">
                  <c:v>2083.9612986000002</c:v>
                </c:pt>
                <c:pt idx="41">
                  <c:v>2086.2206471</c:v>
                </c:pt>
                <c:pt idx="42">
                  <c:v>2088.2367945000001</c:v>
                </c:pt>
                <c:pt idx="43">
                  <c:v>2090.6213131</c:v>
                </c:pt>
                <c:pt idx="44">
                  <c:v>2092.8425355999998</c:v>
                </c:pt>
                <c:pt idx="45">
                  <c:v>2094.9714383</c:v>
                </c:pt>
                <c:pt idx="46">
                  <c:v>2097.9334746</c:v>
                </c:pt>
                <c:pt idx="47">
                  <c:v>2099.9621563000001</c:v>
                </c:pt>
                <c:pt idx="48">
                  <c:v>2101.8899759999999</c:v>
                </c:pt>
                <c:pt idx="49">
                  <c:v>2104.0938832000002</c:v>
                </c:pt>
                <c:pt idx="50">
                  <c:v>2105.9004844000001</c:v>
                </c:pt>
                <c:pt idx="51">
                  <c:v>2108.2206517</c:v>
                </c:pt>
                <c:pt idx="52">
                  <c:v>2110.5057182</c:v>
                </c:pt>
                <c:pt idx="53">
                  <c:v>2112.5782571</c:v>
                </c:pt>
                <c:pt idx="54">
                  <c:v>2114.9897173999998</c:v>
                </c:pt>
                <c:pt idx="55">
                  <c:v>2117.4439145000001</c:v>
                </c:pt>
                <c:pt idx="56">
                  <c:v>2120.024195</c:v>
                </c:pt>
                <c:pt idx="57">
                  <c:v>2122.313478</c:v>
                </c:pt>
                <c:pt idx="58">
                  <c:v>2124.6407766000002</c:v>
                </c:pt>
                <c:pt idx="59">
                  <c:v>2127.0854761999999</c:v>
                </c:pt>
                <c:pt idx="60">
                  <c:v>2129.2368218000001</c:v>
                </c:pt>
                <c:pt idx="61">
                  <c:v>2131.228838</c:v>
                </c:pt>
                <c:pt idx="62">
                  <c:v>2132.8180557999999</c:v>
                </c:pt>
                <c:pt idx="63">
                  <c:v>2134.8249710999999</c:v>
                </c:pt>
                <c:pt idx="64">
                  <c:v>2136.8701860000001</c:v>
                </c:pt>
                <c:pt idx="65">
                  <c:v>2138.8951796000001</c:v>
                </c:pt>
                <c:pt idx="66">
                  <c:v>2140.5393869999998</c:v>
                </c:pt>
                <c:pt idx="67">
                  <c:v>2142.2469194</c:v>
                </c:pt>
                <c:pt idx="68">
                  <c:v>2143.6274451999998</c:v>
                </c:pt>
                <c:pt idx="69">
                  <c:v>2145.0706383000002</c:v>
                </c:pt>
                <c:pt idx="70">
                  <c:v>2146.6975843999999</c:v>
                </c:pt>
                <c:pt idx="71">
                  <c:v>2148.1408526999999</c:v>
                </c:pt>
                <c:pt idx="72">
                  <c:v>2149.6896640999998</c:v>
                </c:pt>
                <c:pt idx="73">
                  <c:v>2151.3596409000002</c:v>
                </c:pt>
                <c:pt idx="74">
                  <c:v>2152.5750339000001</c:v>
                </c:pt>
                <c:pt idx="75">
                  <c:v>2153.9996749000002</c:v>
                </c:pt>
                <c:pt idx="76">
                  <c:v>2154.8015334000002</c:v>
                </c:pt>
                <c:pt idx="77">
                  <c:v>2155.9153575</c:v>
                </c:pt>
                <c:pt idx="78">
                  <c:v>2157.2020991999998</c:v>
                </c:pt>
                <c:pt idx="79">
                  <c:v>2158.2167324000002</c:v>
                </c:pt>
                <c:pt idx="80">
                  <c:v>2160.0660447</c:v>
                </c:pt>
                <c:pt idx="81">
                  <c:v>2161.4104481999998</c:v>
                </c:pt>
                <c:pt idx="82">
                  <c:v>2162.8782059999999</c:v>
                </c:pt>
                <c:pt idx="83">
                  <c:v>2164.2969493999999</c:v>
                </c:pt>
                <c:pt idx="84">
                  <c:v>2165.5856745999999</c:v>
                </c:pt>
                <c:pt idx="85">
                  <c:v>2166.9549470000002</c:v>
                </c:pt>
                <c:pt idx="86">
                  <c:v>2168.2075126999998</c:v>
                </c:pt>
                <c:pt idx="87">
                  <c:v>2169.6438563000002</c:v>
                </c:pt>
                <c:pt idx="88">
                  <c:v>2171.0044985</c:v>
                </c:pt>
                <c:pt idx="89">
                  <c:v>2172.5217587000002</c:v>
                </c:pt>
                <c:pt idx="90">
                  <c:v>2173.8758317000002</c:v>
                </c:pt>
                <c:pt idx="91">
                  <c:v>2175.1676255000002</c:v>
                </c:pt>
                <c:pt idx="92">
                  <c:v>2176.8866911999999</c:v>
                </c:pt>
                <c:pt idx="93">
                  <c:v>2178.0350681</c:v>
                </c:pt>
                <c:pt idx="94">
                  <c:v>2179.6359394999999</c:v>
                </c:pt>
                <c:pt idx="95">
                  <c:v>2181.0073963999998</c:v>
                </c:pt>
                <c:pt idx="96">
                  <c:v>2182.2662580000001</c:v>
                </c:pt>
                <c:pt idx="97">
                  <c:v>2183.4843770000002</c:v>
                </c:pt>
                <c:pt idx="98">
                  <c:v>2184.4471899</c:v>
                </c:pt>
                <c:pt idx="99">
                  <c:v>2185.2668440000002</c:v>
                </c:pt>
                <c:pt idx="100">
                  <c:v>2186.2419804000001</c:v>
                </c:pt>
                <c:pt idx="101">
                  <c:v>2187.1757217999998</c:v>
                </c:pt>
                <c:pt idx="102">
                  <c:v>2188.0083961999999</c:v>
                </c:pt>
                <c:pt idx="103">
                  <c:v>2189.0165034000001</c:v>
                </c:pt>
                <c:pt idx="104">
                  <c:v>2189.9605041</c:v>
                </c:pt>
                <c:pt idx="105">
                  <c:v>2190.7852905</c:v>
                </c:pt>
                <c:pt idx="106">
                  <c:v>2191.9117474</c:v>
                </c:pt>
                <c:pt idx="107">
                  <c:v>2192.8477502999999</c:v>
                </c:pt>
                <c:pt idx="108">
                  <c:v>2193.8356641</c:v>
                </c:pt>
                <c:pt idx="109">
                  <c:v>2194.8679207999999</c:v>
                </c:pt>
                <c:pt idx="110">
                  <c:v>2195.5564186000001</c:v>
                </c:pt>
                <c:pt idx="111">
                  <c:v>2196.0549203999999</c:v>
                </c:pt>
                <c:pt idx="112">
                  <c:v>2196.6290235000001</c:v>
                </c:pt>
                <c:pt idx="113">
                  <c:v>2197.1036104999998</c:v>
                </c:pt>
                <c:pt idx="114">
                  <c:v>2197.4646369000002</c:v>
                </c:pt>
                <c:pt idx="115">
                  <c:v>2197.9478813000001</c:v>
                </c:pt>
                <c:pt idx="116">
                  <c:v>2198.5294525999998</c:v>
                </c:pt>
                <c:pt idx="117">
                  <c:v>2198.8060569999998</c:v>
                </c:pt>
                <c:pt idx="118">
                  <c:v>2199.2360717000001</c:v>
                </c:pt>
                <c:pt idx="119">
                  <c:v>2199.4228499999999</c:v>
                </c:pt>
                <c:pt idx="120">
                  <c:v>2199.6447131999998</c:v>
                </c:pt>
                <c:pt idx="121">
                  <c:v>2199.9514681999999</c:v>
                </c:pt>
                <c:pt idx="122">
                  <c:v>2200.1386662999998</c:v>
                </c:pt>
                <c:pt idx="123">
                  <c:v>2200.4039760999999</c:v>
                </c:pt>
                <c:pt idx="124">
                  <c:v>2200.9251081000002</c:v>
                </c:pt>
                <c:pt idx="125">
                  <c:v>2201.4173851</c:v>
                </c:pt>
                <c:pt idx="126">
                  <c:v>2201.9281528000001</c:v>
                </c:pt>
                <c:pt idx="127">
                  <c:v>2202.4666020999998</c:v>
                </c:pt>
                <c:pt idx="128">
                  <c:v>2202.8464159999999</c:v>
                </c:pt>
                <c:pt idx="129">
                  <c:v>2203.3527657</c:v>
                </c:pt>
                <c:pt idx="130">
                  <c:v>2203.8848908</c:v>
                </c:pt>
                <c:pt idx="131">
                  <c:v>2204.2701391000001</c:v>
                </c:pt>
                <c:pt idx="132">
                  <c:v>2204.6533199</c:v>
                </c:pt>
                <c:pt idx="133">
                  <c:v>2204.9424751000001</c:v>
                </c:pt>
                <c:pt idx="134">
                  <c:v>2205.2406547999999</c:v>
                </c:pt>
                <c:pt idx="135">
                  <c:v>2205.6389377999999</c:v>
                </c:pt>
                <c:pt idx="136">
                  <c:v>2205.9995076999999</c:v>
                </c:pt>
                <c:pt idx="137">
                  <c:v>2206.4087333000002</c:v>
                </c:pt>
                <c:pt idx="138">
                  <c:v>2206.9671486000002</c:v>
                </c:pt>
                <c:pt idx="139">
                  <c:v>2207.458494</c:v>
                </c:pt>
                <c:pt idx="140">
                  <c:v>2207.9088370999998</c:v>
                </c:pt>
                <c:pt idx="141">
                  <c:v>2208.1463127000002</c:v>
                </c:pt>
                <c:pt idx="142">
                  <c:v>2208.3633381999998</c:v>
                </c:pt>
                <c:pt idx="143">
                  <c:v>2208.7418828</c:v>
                </c:pt>
                <c:pt idx="144">
                  <c:v>2208.7444958000001</c:v>
                </c:pt>
                <c:pt idx="145">
                  <c:v>2208.7996198999999</c:v>
                </c:pt>
                <c:pt idx="146">
                  <c:v>2208.9551645000001</c:v>
                </c:pt>
                <c:pt idx="147">
                  <c:v>2208.8191035</c:v>
                </c:pt>
                <c:pt idx="148">
                  <c:v>2208.7379602999999</c:v>
                </c:pt>
                <c:pt idx="149">
                  <c:v>2208.8191035</c:v>
                </c:pt>
                <c:pt idx="150">
                  <c:v>2209.0214716999999</c:v>
                </c:pt>
                <c:pt idx="151">
                  <c:v>2209.0204932000001</c:v>
                </c:pt>
                <c:pt idx="152">
                  <c:v>2208.9029475000002</c:v>
                </c:pt>
                <c:pt idx="153">
                  <c:v>2208.8833903</c:v>
                </c:pt>
                <c:pt idx="154">
                  <c:v>2208.5098914</c:v>
                </c:pt>
                <c:pt idx="155">
                  <c:v>2208.2163048000002</c:v>
                </c:pt>
                <c:pt idx="156">
                  <c:v>2208.0807402999999</c:v>
                </c:pt>
                <c:pt idx="157">
                  <c:v>2207.6271019999999</c:v>
                </c:pt>
                <c:pt idx="158">
                  <c:v>2207.3548688000001</c:v>
                </c:pt>
                <c:pt idx="159">
                  <c:v>2207.2418232</c:v>
                </c:pt>
                <c:pt idx="160">
                  <c:v>2207.0568975000001</c:v>
                </c:pt>
                <c:pt idx="161">
                  <c:v>2206.8402050999998</c:v>
                </c:pt>
                <c:pt idx="162">
                  <c:v>2206.5813478999999</c:v>
                </c:pt>
                <c:pt idx="163">
                  <c:v>2206.2976917000001</c:v>
                </c:pt>
                <c:pt idx="164">
                  <c:v>2206.0753964999999</c:v>
                </c:pt>
                <c:pt idx="165">
                  <c:v>2206.0146011000002</c:v>
                </c:pt>
                <c:pt idx="166">
                  <c:v>2205.7869861999998</c:v>
                </c:pt>
                <c:pt idx="167">
                  <c:v>2205.6694422</c:v>
                </c:pt>
                <c:pt idx="168">
                  <c:v>2205.3552441000002</c:v>
                </c:pt>
                <c:pt idx="169">
                  <c:v>2204.8715904999999</c:v>
                </c:pt>
                <c:pt idx="170">
                  <c:v>2204.5258250000002</c:v>
                </c:pt>
                <c:pt idx="171">
                  <c:v>2204.3416261000002</c:v>
                </c:pt>
                <c:pt idx="172">
                  <c:v>2204.0754277999999</c:v>
                </c:pt>
                <c:pt idx="173">
                  <c:v>2203.9595319999999</c:v>
                </c:pt>
                <c:pt idx="174">
                  <c:v>2203.507337</c:v>
                </c:pt>
                <c:pt idx="175">
                  <c:v>2203.2110726999999</c:v>
                </c:pt>
                <c:pt idx="176">
                  <c:v>2202.9883924000001</c:v>
                </c:pt>
                <c:pt idx="177">
                  <c:v>2202.4816953</c:v>
                </c:pt>
                <c:pt idx="178">
                  <c:v>2201.7331290000002</c:v>
                </c:pt>
                <c:pt idx="179">
                  <c:v>2201.533007</c:v>
                </c:pt>
                <c:pt idx="180">
                  <c:v>2201.3095665000001</c:v>
                </c:pt>
                <c:pt idx="181">
                  <c:v>2201.0101034999998</c:v>
                </c:pt>
                <c:pt idx="182">
                  <c:v>2200.7714792000002</c:v>
                </c:pt>
                <c:pt idx="183">
                  <c:v>2200.5528193999999</c:v>
                </c:pt>
                <c:pt idx="184">
                  <c:v>2200.2873954000002</c:v>
                </c:pt>
                <c:pt idx="185">
                  <c:v>2200.2231038999998</c:v>
                </c:pt>
                <c:pt idx="186">
                  <c:v>2199.9401303</c:v>
                </c:pt>
                <c:pt idx="187">
                  <c:v>2199.6273095000001</c:v>
                </c:pt>
                <c:pt idx="188">
                  <c:v>2199.3452997999998</c:v>
                </c:pt>
                <c:pt idx="189">
                  <c:v>2199.1684518000002</c:v>
                </c:pt>
                <c:pt idx="190">
                  <c:v>2198.6854561</c:v>
                </c:pt>
                <c:pt idx="191">
                  <c:v>2198.4798397</c:v>
                </c:pt>
                <c:pt idx="192">
                  <c:v>2198.5507145000001</c:v>
                </c:pt>
                <c:pt idx="193">
                  <c:v>2198.1047979</c:v>
                </c:pt>
                <c:pt idx="194">
                  <c:v>2197.7602624000001</c:v>
                </c:pt>
                <c:pt idx="195">
                  <c:v>2197.2780585999999</c:v>
                </c:pt>
                <c:pt idx="196">
                  <c:v>2197.0243971</c:v>
                </c:pt>
                <c:pt idx="197">
                  <c:v>2196.6501360000002</c:v>
                </c:pt>
                <c:pt idx="198">
                  <c:v>2196.4279136999999</c:v>
                </c:pt>
                <c:pt idx="199">
                  <c:v>2196.1917426999998</c:v>
                </c:pt>
                <c:pt idx="200">
                  <c:v>2195.9589365000002</c:v>
                </c:pt>
                <c:pt idx="201">
                  <c:v>2195.6231078999999</c:v>
                </c:pt>
                <c:pt idx="202">
                  <c:v>2195.0798614999999</c:v>
                </c:pt>
                <c:pt idx="203">
                  <c:v>2194.585165</c:v>
                </c:pt>
                <c:pt idx="204">
                  <c:v>2194.4656380000001</c:v>
                </c:pt>
                <c:pt idx="205">
                  <c:v>2193.9636249</c:v>
                </c:pt>
                <c:pt idx="206">
                  <c:v>2193.6267401</c:v>
                </c:pt>
                <c:pt idx="207">
                  <c:v>2193.3626334</c:v>
                </c:pt>
                <c:pt idx="208">
                  <c:v>2193.3381454999999</c:v>
                </c:pt>
                <c:pt idx="209">
                  <c:v>2192.8802618999998</c:v>
                </c:pt>
                <c:pt idx="210">
                  <c:v>2192.5160385999998</c:v>
                </c:pt>
                <c:pt idx="211">
                  <c:v>2191.9760320999999</c:v>
                </c:pt>
                <c:pt idx="212">
                  <c:v>2191.4718078999999</c:v>
                </c:pt>
                <c:pt idx="213">
                  <c:v>2190.8332974999998</c:v>
                </c:pt>
                <c:pt idx="214">
                  <c:v>2189.9380965999999</c:v>
                </c:pt>
                <c:pt idx="215">
                  <c:v>2189.0976461999999</c:v>
                </c:pt>
              </c:numCache>
            </c:numRef>
          </c:val>
          <c:smooth val="1"/>
          <c:extLst>
            <c:ext xmlns:c16="http://schemas.microsoft.com/office/drawing/2014/chart" uri="{C3380CC4-5D6E-409C-BE32-E72D297353CC}">
              <c16:uniqueId val="{00000000-DED1-4CF3-99AE-6DB61129A105}"/>
            </c:ext>
          </c:extLst>
        </c:ser>
        <c:ser>
          <c:idx val="0"/>
          <c:order val="1"/>
          <c:tx>
            <c:strRef>
              <c:f>'4.1b'!$F$2</c:f>
              <c:strCache>
                <c:ptCount val="1"/>
                <c:pt idx="0">
                  <c:v>Light diesel fleet</c:v>
                </c:pt>
              </c:strCache>
            </c:strRef>
          </c:tx>
          <c:spPr>
            <a:ln w="25400">
              <a:solidFill>
                <a:srgbClr val="0093D3"/>
              </a:solidFill>
              <a:prstDash val="sysDash"/>
            </a:ln>
          </c:spPr>
          <c:marker>
            <c:symbol val="none"/>
          </c:marker>
          <c:cat>
            <c:numRef>
              <c:f>'4.1b'!$A$3:$A$218</c:f>
              <c:numCache>
                <c:formatCode>General</c:formatCode>
                <c:ptCount val="216"/>
                <c:pt idx="0">
                  <c:v>2000</c:v>
                </c:pt>
                <c:pt idx="24">
                  <c:v>2002</c:v>
                </c:pt>
                <c:pt idx="48">
                  <c:v>2004</c:v>
                </c:pt>
                <c:pt idx="72">
                  <c:v>2006</c:v>
                </c:pt>
                <c:pt idx="96">
                  <c:v>2008</c:v>
                </c:pt>
                <c:pt idx="120">
                  <c:v>2010</c:v>
                </c:pt>
                <c:pt idx="144">
                  <c:v>2012</c:v>
                </c:pt>
                <c:pt idx="168">
                  <c:v>2014</c:v>
                </c:pt>
                <c:pt idx="192">
                  <c:v>2016</c:v>
                </c:pt>
              </c:numCache>
            </c:numRef>
          </c:cat>
          <c:val>
            <c:numRef>
              <c:f>'4.1b'!$F$3:$F$218</c:f>
              <c:numCache>
                <c:formatCode>0</c:formatCode>
                <c:ptCount val="216"/>
                <c:pt idx="0">
                  <c:v>2544.3602694000001</c:v>
                </c:pt>
                <c:pt idx="1">
                  <c:v>2546.2716642999999</c:v>
                </c:pt>
                <c:pt idx="2">
                  <c:v>2548.6713930000001</c:v>
                </c:pt>
                <c:pt idx="3">
                  <c:v>2550.7639342000002</c:v>
                </c:pt>
                <c:pt idx="4">
                  <c:v>2552.8259640000001</c:v>
                </c:pt>
                <c:pt idx="5">
                  <c:v>2555.1388195</c:v>
                </c:pt>
                <c:pt idx="6">
                  <c:v>2557.4789642999999</c:v>
                </c:pt>
                <c:pt idx="7">
                  <c:v>2559.2804397</c:v>
                </c:pt>
                <c:pt idx="8">
                  <c:v>2561.5889953999999</c:v>
                </c:pt>
                <c:pt idx="9">
                  <c:v>2562.8444069000002</c:v>
                </c:pt>
                <c:pt idx="10">
                  <c:v>2564.4864787000001</c:v>
                </c:pt>
                <c:pt idx="11">
                  <c:v>2566.6297515000001</c:v>
                </c:pt>
                <c:pt idx="12">
                  <c:v>2567.8257205999998</c:v>
                </c:pt>
                <c:pt idx="13">
                  <c:v>2569.7808752000001</c:v>
                </c:pt>
                <c:pt idx="14">
                  <c:v>2571.3768488999999</c:v>
                </c:pt>
                <c:pt idx="15">
                  <c:v>2573.2218828</c:v>
                </c:pt>
                <c:pt idx="16">
                  <c:v>2575.0023934000001</c:v>
                </c:pt>
                <c:pt idx="17">
                  <c:v>2577.3027148000001</c:v>
                </c:pt>
                <c:pt idx="18">
                  <c:v>2579.1540304</c:v>
                </c:pt>
                <c:pt idx="19">
                  <c:v>2580.8206123999998</c:v>
                </c:pt>
                <c:pt idx="20">
                  <c:v>2582.8616952000002</c:v>
                </c:pt>
                <c:pt idx="21">
                  <c:v>2584.1199442000002</c:v>
                </c:pt>
                <c:pt idx="22">
                  <c:v>2585.7362251999998</c:v>
                </c:pt>
                <c:pt idx="23">
                  <c:v>2587.5560148999998</c:v>
                </c:pt>
                <c:pt idx="24">
                  <c:v>2588.9231048000001</c:v>
                </c:pt>
                <c:pt idx="25">
                  <c:v>2590.6774389000002</c:v>
                </c:pt>
                <c:pt idx="26">
                  <c:v>2592.8075652000002</c:v>
                </c:pt>
                <c:pt idx="27">
                  <c:v>2594.5316631999999</c:v>
                </c:pt>
                <c:pt idx="28">
                  <c:v>2597.0523727999998</c:v>
                </c:pt>
                <c:pt idx="29">
                  <c:v>2599.8513008999998</c:v>
                </c:pt>
                <c:pt idx="30">
                  <c:v>2602.2315186000001</c:v>
                </c:pt>
                <c:pt idx="31">
                  <c:v>2605.1953520000002</c:v>
                </c:pt>
                <c:pt idx="32">
                  <c:v>2607.8333088999998</c:v>
                </c:pt>
                <c:pt idx="33">
                  <c:v>2610.2814348000002</c:v>
                </c:pt>
                <c:pt idx="34">
                  <c:v>2613.1635529999999</c:v>
                </c:pt>
                <c:pt idx="35">
                  <c:v>2616.0519057000001</c:v>
                </c:pt>
                <c:pt idx="36">
                  <c:v>2618.4552758999998</c:v>
                </c:pt>
                <c:pt idx="37">
                  <c:v>2621.6118959</c:v>
                </c:pt>
                <c:pt idx="38">
                  <c:v>2624.0165225999999</c:v>
                </c:pt>
                <c:pt idx="39">
                  <c:v>2626.8292783000002</c:v>
                </c:pt>
                <c:pt idx="40">
                  <c:v>2630.2779313000001</c:v>
                </c:pt>
                <c:pt idx="41">
                  <c:v>2633.7169393999998</c:v>
                </c:pt>
                <c:pt idx="42">
                  <c:v>2636.4130842</c:v>
                </c:pt>
                <c:pt idx="43">
                  <c:v>2639.4393328000001</c:v>
                </c:pt>
                <c:pt idx="44">
                  <c:v>2642.1362908999999</c:v>
                </c:pt>
                <c:pt idx="45">
                  <c:v>2644.7631740000002</c:v>
                </c:pt>
                <c:pt idx="46">
                  <c:v>2647.5057740000002</c:v>
                </c:pt>
                <c:pt idx="47">
                  <c:v>2649.8631489999998</c:v>
                </c:pt>
                <c:pt idx="48">
                  <c:v>2652.2344649000001</c:v>
                </c:pt>
                <c:pt idx="49">
                  <c:v>2654.9713516000002</c:v>
                </c:pt>
                <c:pt idx="50">
                  <c:v>2657.3763908999999</c:v>
                </c:pt>
                <c:pt idx="51">
                  <c:v>2660.1925397999998</c:v>
                </c:pt>
                <c:pt idx="52">
                  <c:v>2663.0041554999998</c:v>
                </c:pt>
                <c:pt idx="53">
                  <c:v>2665.7081486000002</c:v>
                </c:pt>
                <c:pt idx="54">
                  <c:v>2668.2598911</c:v>
                </c:pt>
                <c:pt idx="55">
                  <c:v>2670.7448267999998</c:v>
                </c:pt>
                <c:pt idx="56">
                  <c:v>2673.1707038999998</c:v>
                </c:pt>
                <c:pt idx="57">
                  <c:v>2674.916365</c:v>
                </c:pt>
                <c:pt idx="58">
                  <c:v>2676.9265049999999</c:v>
                </c:pt>
                <c:pt idx="59">
                  <c:v>2679.0220688999998</c:v>
                </c:pt>
                <c:pt idx="60">
                  <c:v>2680.8074166000001</c:v>
                </c:pt>
                <c:pt idx="61">
                  <c:v>2683.1141828999998</c:v>
                </c:pt>
                <c:pt idx="62">
                  <c:v>2685.3029270000002</c:v>
                </c:pt>
                <c:pt idx="63">
                  <c:v>2687.4992668</c:v>
                </c:pt>
                <c:pt idx="64">
                  <c:v>2689.6994061999999</c:v>
                </c:pt>
                <c:pt idx="65">
                  <c:v>2691.8534251000001</c:v>
                </c:pt>
                <c:pt idx="66">
                  <c:v>2693.9996958000002</c:v>
                </c:pt>
                <c:pt idx="67">
                  <c:v>2695.9773703000001</c:v>
                </c:pt>
                <c:pt idx="68">
                  <c:v>2698.0674038000002</c:v>
                </c:pt>
                <c:pt idx="69">
                  <c:v>2699.8925912</c:v>
                </c:pt>
                <c:pt idx="70">
                  <c:v>2701.7593391</c:v>
                </c:pt>
                <c:pt idx="71">
                  <c:v>2703.5677958000001</c:v>
                </c:pt>
                <c:pt idx="72">
                  <c:v>2705.0852077999998</c:v>
                </c:pt>
                <c:pt idx="73">
                  <c:v>2706.4842930999998</c:v>
                </c:pt>
                <c:pt idx="74">
                  <c:v>2708.0387016999998</c:v>
                </c:pt>
                <c:pt idx="75">
                  <c:v>2709.5983408000002</c:v>
                </c:pt>
                <c:pt idx="76">
                  <c:v>2710.9653334</c:v>
                </c:pt>
                <c:pt idx="77">
                  <c:v>2712.3378652000001</c:v>
                </c:pt>
                <c:pt idx="78">
                  <c:v>2713.5298554000001</c:v>
                </c:pt>
                <c:pt idx="79">
                  <c:v>2714.6661506999999</c:v>
                </c:pt>
                <c:pt idx="80">
                  <c:v>2715.7966950999999</c:v>
                </c:pt>
                <c:pt idx="81">
                  <c:v>2716.836804</c:v>
                </c:pt>
                <c:pt idx="82">
                  <c:v>2717.9248637000001</c:v>
                </c:pt>
                <c:pt idx="83">
                  <c:v>2719.1315798000001</c:v>
                </c:pt>
                <c:pt idx="84">
                  <c:v>2720.1462283000001</c:v>
                </c:pt>
                <c:pt idx="85">
                  <c:v>2721.3574368999998</c:v>
                </c:pt>
                <c:pt idx="86">
                  <c:v>2722.5704022999998</c:v>
                </c:pt>
                <c:pt idx="87">
                  <c:v>2723.9739484000002</c:v>
                </c:pt>
                <c:pt idx="88">
                  <c:v>2724.9913111000001</c:v>
                </c:pt>
                <c:pt idx="89">
                  <c:v>2726.4115370999998</c:v>
                </c:pt>
                <c:pt idx="90">
                  <c:v>2728.1837872999999</c:v>
                </c:pt>
                <c:pt idx="91">
                  <c:v>2729.6397986000002</c:v>
                </c:pt>
                <c:pt idx="92">
                  <c:v>2730.7519121999999</c:v>
                </c:pt>
                <c:pt idx="93">
                  <c:v>2731.8501550999999</c:v>
                </c:pt>
                <c:pt idx="94">
                  <c:v>2733.2165946999999</c:v>
                </c:pt>
                <c:pt idx="95">
                  <c:v>2734.6922202999999</c:v>
                </c:pt>
                <c:pt idx="96">
                  <c:v>2735.5598865000002</c:v>
                </c:pt>
                <c:pt idx="97">
                  <c:v>2736.5918935</c:v>
                </c:pt>
                <c:pt idx="98">
                  <c:v>2737.6820815000001</c:v>
                </c:pt>
                <c:pt idx="99">
                  <c:v>2738.2607564999998</c:v>
                </c:pt>
                <c:pt idx="100">
                  <c:v>2739.0620663999998</c:v>
                </c:pt>
                <c:pt idx="101">
                  <c:v>2739.4577715999999</c:v>
                </c:pt>
                <c:pt idx="102">
                  <c:v>2740.1318414000002</c:v>
                </c:pt>
                <c:pt idx="103">
                  <c:v>2740.5688980999998</c:v>
                </c:pt>
                <c:pt idx="104">
                  <c:v>2740.8783831000001</c:v>
                </c:pt>
                <c:pt idx="105">
                  <c:v>2741.4943549</c:v>
                </c:pt>
                <c:pt idx="106">
                  <c:v>2741.6637466000002</c:v>
                </c:pt>
                <c:pt idx="107">
                  <c:v>2741.8087412</c:v>
                </c:pt>
                <c:pt idx="108">
                  <c:v>2742.0651727999998</c:v>
                </c:pt>
                <c:pt idx="109">
                  <c:v>2742.4175510999999</c:v>
                </c:pt>
                <c:pt idx="110">
                  <c:v>2742.3318172999998</c:v>
                </c:pt>
                <c:pt idx="111">
                  <c:v>2742.6107760999998</c:v>
                </c:pt>
                <c:pt idx="112">
                  <c:v>2742.8923110999999</c:v>
                </c:pt>
                <c:pt idx="113">
                  <c:v>2743.2029474999999</c:v>
                </c:pt>
                <c:pt idx="114">
                  <c:v>2743.1113540000001</c:v>
                </c:pt>
                <c:pt idx="115">
                  <c:v>2742.9620190999999</c:v>
                </c:pt>
                <c:pt idx="116">
                  <c:v>2742.8401696999999</c:v>
                </c:pt>
                <c:pt idx="117">
                  <c:v>2743.0309152999998</c:v>
                </c:pt>
                <c:pt idx="118">
                  <c:v>2742.9982808999998</c:v>
                </c:pt>
                <c:pt idx="119">
                  <c:v>2742.8528068000001</c:v>
                </c:pt>
                <c:pt idx="120">
                  <c:v>2742.8898589</c:v>
                </c:pt>
                <c:pt idx="121">
                  <c:v>2742.8616949000002</c:v>
                </c:pt>
                <c:pt idx="122">
                  <c:v>2743.1422455000002</c:v>
                </c:pt>
                <c:pt idx="123">
                  <c:v>2743.0030001</c:v>
                </c:pt>
                <c:pt idx="124">
                  <c:v>2743.0442804999998</c:v>
                </c:pt>
                <c:pt idx="125">
                  <c:v>2743.3311466</c:v>
                </c:pt>
                <c:pt idx="126">
                  <c:v>2743.1879101</c:v>
                </c:pt>
                <c:pt idx="127">
                  <c:v>2743.1416321000002</c:v>
                </c:pt>
                <c:pt idx="128">
                  <c:v>2743.0676478</c:v>
                </c:pt>
                <c:pt idx="129">
                  <c:v>2743.0621712000002</c:v>
                </c:pt>
                <c:pt idx="130">
                  <c:v>2743.1976715000001</c:v>
                </c:pt>
                <c:pt idx="131">
                  <c:v>2743.397168</c:v>
                </c:pt>
                <c:pt idx="132">
                  <c:v>2743.3562575000001</c:v>
                </c:pt>
                <c:pt idx="133">
                  <c:v>2743.5681595000001</c:v>
                </c:pt>
                <c:pt idx="134">
                  <c:v>2743.7385792</c:v>
                </c:pt>
                <c:pt idx="135">
                  <c:v>2743.9021443000001</c:v>
                </c:pt>
                <c:pt idx="136">
                  <c:v>2743.8960762000002</c:v>
                </c:pt>
                <c:pt idx="137">
                  <c:v>2743.8055103000002</c:v>
                </c:pt>
                <c:pt idx="138">
                  <c:v>2743.5073544000002</c:v>
                </c:pt>
                <c:pt idx="139">
                  <c:v>2743.5424051</c:v>
                </c:pt>
                <c:pt idx="140">
                  <c:v>2743.5841076000002</c:v>
                </c:pt>
                <c:pt idx="141">
                  <c:v>2743.6476121999999</c:v>
                </c:pt>
                <c:pt idx="142">
                  <c:v>2743.7221307</c:v>
                </c:pt>
                <c:pt idx="143">
                  <c:v>2743.8268013000002</c:v>
                </c:pt>
                <c:pt idx="144">
                  <c:v>2743.4082033</c:v>
                </c:pt>
                <c:pt idx="145">
                  <c:v>2742.8669537000001</c:v>
                </c:pt>
                <c:pt idx="146">
                  <c:v>2742.6866958999999</c:v>
                </c:pt>
                <c:pt idx="147">
                  <c:v>2742.4482042999998</c:v>
                </c:pt>
                <c:pt idx="148">
                  <c:v>2742.3404094000002</c:v>
                </c:pt>
                <c:pt idx="149">
                  <c:v>2741.9597914000001</c:v>
                </c:pt>
                <c:pt idx="150">
                  <c:v>2741.8954466999999</c:v>
                </c:pt>
                <c:pt idx="151">
                  <c:v>2741.6964205999998</c:v>
                </c:pt>
                <c:pt idx="152">
                  <c:v>2741.3468268000001</c:v>
                </c:pt>
                <c:pt idx="153">
                  <c:v>2741.2274507000002</c:v>
                </c:pt>
                <c:pt idx="154">
                  <c:v>2740.6101394000002</c:v>
                </c:pt>
                <c:pt idx="155">
                  <c:v>2740.2890259999999</c:v>
                </c:pt>
                <c:pt idx="156">
                  <c:v>2739.8333118</c:v>
                </c:pt>
                <c:pt idx="157">
                  <c:v>2738.9548891999998</c:v>
                </c:pt>
                <c:pt idx="158">
                  <c:v>2738.5005935999998</c:v>
                </c:pt>
                <c:pt idx="159">
                  <c:v>2738.4457585999999</c:v>
                </c:pt>
                <c:pt idx="160">
                  <c:v>2738.1247530000001</c:v>
                </c:pt>
                <c:pt idx="161">
                  <c:v>2737.4828260999998</c:v>
                </c:pt>
                <c:pt idx="162">
                  <c:v>2737.3800713000001</c:v>
                </c:pt>
                <c:pt idx="163">
                  <c:v>2737.1765819000002</c:v>
                </c:pt>
                <c:pt idx="164">
                  <c:v>2737.1682666000002</c:v>
                </c:pt>
                <c:pt idx="165">
                  <c:v>2737.0706850000001</c:v>
                </c:pt>
                <c:pt idx="166">
                  <c:v>2736.9661658</c:v>
                </c:pt>
                <c:pt idx="167">
                  <c:v>2737.1396859000001</c:v>
                </c:pt>
                <c:pt idx="168">
                  <c:v>2737.0074798999999</c:v>
                </c:pt>
                <c:pt idx="169">
                  <c:v>2736.4898625999999</c:v>
                </c:pt>
                <c:pt idx="170">
                  <c:v>2736.5080587000002</c:v>
                </c:pt>
                <c:pt idx="171">
                  <c:v>2736.5741953000002</c:v>
                </c:pt>
                <c:pt idx="172">
                  <c:v>2736.6533488</c:v>
                </c:pt>
                <c:pt idx="173">
                  <c:v>2736.8772632</c:v>
                </c:pt>
                <c:pt idx="174">
                  <c:v>2736.9185029999999</c:v>
                </c:pt>
                <c:pt idx="175">
                  <c:v>2737.0700301000002</c:v>
                </c:pt>
                <c:pt idx="176">
                  <c:v>2737.1163597999998</c:v>
                </c:pt>
                <c:pt idx="177">
                  <c:v>2737.1512816999998</c:v>
                </c:pt>
                <c:pt idx="178">
                  <c:v>2737.1334615999999</c:v>
                </c:pt>
                <c:pt idx="179">
                  <c:v>2737.4006586999999</c:v>
                </c:pt>
                <c:pt idx="180">
                  <c:v>2737.4222315000002</c:v>
                </c:pt>
                <c:pt idx="181">
                  <c:v>2737.0332907000002</c:v>
                </c:pt>
                <c:pt idx="182">
                  <c:v>2737.0915642</c:v>
                </c:pt>
                <c:pt idx="183">
                  <c:v>2736.9117196000002</c:v>
                </c:pt>
                <c:pt idx="184">
                  <c:v>2736.9534583</c:v>
                </c:pt>
                <c:pt idx="185">
                  <c:v>2736.9988979999998</c:v>
                </c:pt>
                <c:pt idx="186">
                  <c:v>2736.9936111000002</c:v>
                </c:pt>
                <c:pt idx="187">
                  <c:v>2736.9406567999999</c:v>
                </c:pt>
                <c:pt idx="188">
                  <c:v>2736.9093533999999</c:v>
                </c:pt>
                <c:pt idx="189">
                  <c:v>2736.9078165000001</c:v>
                </c:pt>
                <c:pt idx="190">
                  <c:v>2736.9835729000001</c:v>
                </c:pt>
                <c:pt idx="191">
                  <c:v>2736.8099106</c:v>
                </c:pt>
                <c:pt idx="192">
                  <c:v>2736.855521</c:v>
                </c:pt>
                <c:pt idx="193">
                  <c:v>2736.5357064999998</c:v>
                </c:pt>
                <c:pt idx="194">
                  <c:v>2736.3279269999998</c:v>
                </c:pt>
                <c:pt idx="195">
                  <c:v>2735.8836623000002</c:v>
                </c:pt>
                <c:pt idx="196">
                  <c:v>2735.8807473000002</c:v>
                </c:pt>
                <c:pt idx="197">
                  <c:v>2735.6146090000002</c:v>
                </c:pt>
                <c:pt idx="198">
                  <c:v>2735.6616926000002</c:v>
                </c:pt>
                <c:pt idx="199">
                  <c:v>2735.5588016000002</c:v>
                </c:pt>
                <c:pt idx="200">
                  <c:v>2735.3808656000001</c:v>
                </c:pt>
                <c:pt idx="201">
                  <c:v>2735.2116124999998</c:v>
                </c:pt>
                <c:pt idx="202">
                  <c:v>2734.9839112</c:v>
                </c:pt>
                <c:pt idx="203">
                  <c:v>2734.7405456000001</c:v>
                </c:pt>
                <c:pt idx="204">
                  <c:v>2734.7437157999998</c:v>
                </c:pt>
                <c:pt idx="205">
                  <c:v>2734.6382325999998</c:v>
                </c:pt>
                <c:pt idx="206">
                  <c:v>2734.8117459</c:v>
                </c:pt>
                <c:pt idx="207">
                  <c:v>2734.7091153000001</c:v>
                </c:pt>
                <c:pt idx="208">
                  <c:v>2734.8182550000001</c:v>
                </c:pt>
                <c:pt idx="209">
                  <c:v>2734.8015930000001</c:v>
                </c:pt>
                <c:pt idx="210">
                  <c:v>2734.7475724000001</c:v>
                </c:pt>
                <c:pt idx="211">
                  <c:v>2734.5485662000001</c:v>
                </c:pt>
                <c:pt idx="212">
                  <c:v>2734.2227036999998</c:v>
                </c:pt>
                <c:pt idx="213">
                  <c:v>2734.2028411000001</c:v>
                </c:pt>
                <c:pt idx="214">
                  <c:v>2734.1345053999999</c:v>
                </c:pt>
                <c:pt idx="215">
                  <c:v>2734.0521322999998</c:v>
                </c:pt>
              </c:numCache>
            </c:numRef>
          </c:val>
          <c:smooth val="1"/>
          <c:extLst>
            <c:ext xmlns:c16="http://schemas.microsoft.com/office/drawing/2014/chart" uri="{C3380CC4-5D6E-409C-BE32-E72D297353CC}">
              <c16:uniqueId val="{00000001-DED1-4CF3-99AE-6DB61129A105}"/>
            </c:ext>
          </c:extLst>
        </c:ser>
        <c:ser>
          <c:idx val="2"/>
          <c:order val="2"/>
          <c:tx>
            <c:strRef>
              <c:f>'4.1b'!$D$2</c:f>
              <c:strCache>
                <c:ptCount val="1"/>
                <c:pt idx="0">
                  <c:v>Used petrol light fleet</c:v>
                </c:pt>
              </c:strCache>
            </c:strRef>
          </c:tx>
          <c:spPr>
            <a:ln w="25400">
              <a:solidFill>
                <a:srgbClr val="0093D3"/>
              </a:solidFill>
              <a:prstDash val="solid"/>
            </a:ln>
          </c:spPr>
          <c:marker>
            <c:symbol val="none"/>
          </c:marker>
          <c:cat>
            <c:numRef>
              <c:f>'4.1b'!$A$3:$A$218</c:f>
              <c:numCache>
                <c:formatCode>General</c:formatCode>
                <c:ptCount val="216"/>
                <c:pt idx="0">
                  <c:v>2000</c:v>
                </c:pt>
                <c:pt idx="24">
                  <c:v>2002</c:v>
                </c:pt>
                <c:pt idx="48">
                  <c:v>2004</c:v>
                </c:pt>
                <c:pt idx="72">
                  <c:v>2006</c:v>
                </c:pt>
                <c:pt idx="96">
                  <c:v>2008</c:v>
                </c:pt>
                <c:pt idx="120">
                  <c:v>2010</c:v>
                </c:pt>
                <c:pt idx="144">
                  <c:v>2012</c:v>
                </c:pt>
                <c:pt idx="168">
                  <c:v>2014</c:v>
                </c:pt>
                <c:pt idx="192">
                  <c:v>2016</c:v>
                </c:pt>
              </c:numCache>
            </c:numRef>
          </c:cat>
          <c:val>
            <c:numRef>
              <c:f>'4.1b'!$D$3:$D$218</c:f>
              <c:numCache>
                <c:formatCode>0</c:formatCode>
                <c:ptCount val="216"/>
                <c:pt idx="0">
                  <c:v>1879.8178700000001</c:v>
                </c:pt>
                <c:pt idx="1">
                  <c:v>1881.2852241000001</c:v>
                </c:pt>
                <c:pt idx="2">
                  <c:v>1882.7512469999999</c:v>
                </c:pt>
                <c:pt idx="3">
                  <c:v>1884.2794942999999</c:v>
                </c:pt>
                <c:pt idx="4">
                  <c:v>1885.7152931000001</c:v>
                </c:pt>
                <c:pt idx="5">
                  <c:v>1886.9805165</c:v>
                </c:pt>
                <c:pt idx="6">
                  <c:v>1888.3999825000001</c:v>
                </c:pt>
                <c:pt idx="7">
                  <c:v>1889.5365078</c:v>
                </c:pt>
                <c:pt idx="8">
                  <c:v>1890.7292484</c:v>
                </c:pt>
                <c:pt idx="9">
                  <c:v>1891.9313526999999</c:v>
                </c:pt>
                <c:pt idx="10">
                  <c:v>1892.9793024000001</c:v>
                </c:pt>
                <c:pt idx="11">
                  <c:v>1894.1092592</c:v>
                </c:pt>
                <c:pt idx="12">
                  <c:v>1894.9499642999999</c:v>
                </c:pt>
                <c:pt idx="13">
                  <c:v>1895.8835039999999</c:v>
                </c:pt>
                <c:pt idx="14">
                  <c:v>1896.8369921000001</c:v>
                </c:pt>
                <c:pt idx="15">
                  <c:v>1898.0545492000001</c:v>
                </c:pt>
                <c:pt idx="16">
                  <c:v>1899.2717948</c:v>
                </c:pt>
                <c:pt idx="17">
                  <c:v>1900.7848882000001</c:v>
                </c:pt>
                <c:pt idx="18">
                  <c:v>1902.0118689000001</c:v>
                </c:pt>
                <c:pt idx="19">
                  <c:v>1903.3121756999999</c:v>
                </c:pt>
                <c:pt idx="20">
                  <c:v>1904.6446711000001</c:v>
                </c:pt>
                <c:pt idx="21">
                  <c:v>1905.9704293</c:v>
                </c:pt>
                <c:pt idx="22">
                  <c:v>1907.3911651000001</c:v>
                </c:pt>
                <c:pt idx="23">
                  <c:v>1908.8672078</c:v>
                </c:pt>
                <c:pt idx="24">
                  <c:v>1909.9654364</c:v>
                </c:pt>
                <c:pt idx="25">
                  <c:v>1911.1645773</c:v>
                </c:pt>
                <c:pt idx="26">
                  <c:v>1912.6633297999999</c:v>
                </c:pt>
                <c:pt idx="27">
                  <c:v>1913.8597628</c:v>
                </c:pt>
                <c:pt idx="28">
                  <c:v>1915.2093574</c:v>
                </c:pt>
                <c:pt idx="29">
                  <c:v>1916.5655664000001</c:v>
                </c:pt>
                <c:pt idx="30">
                  <c:v>1917.5762814</c:v>
                </c:pt>
                <c:pt idx="31">
                  <c:v>1918.8035009</c:v>
                </c:pt>
                <c:pt idx="32">
                  <c:v>1920.2169988000001</c:v>
                </c:pt>
                <c:pt idx="33">
                  <c:v>1921.3427032</c:v>
                </c:pt>
                <c:pt idx="34">
                  <c:v>1922.5046078</c:v>
                </c:pt>
                <c:pt idx="35">
                  <c:v>1923.6656028</c:v>
                </c:pt>
                <c:pt idx="36">
                  <c:v>1924.5549182</c:v>
                </c:pt>
                <c:pt idx="37">
                  <c:v>1925.7030311999999</c:v>
                </c:pt>
                <c:pt idx="38">
                  <c:v>1926.5784570999999</c:v>
                </c:pt>
                <c:pt idx="39">
                  <c:v>1927.5620968000001</c:v>
                </c:pt>
                <c:pt idx="40">
                  <c:v>1928.747077</c:v>
                </c:pt>
                <c:pt idx="41">
                  <c:v>1930.0775848999999</c:v>
                </c:pt>
                <c:pt idx="42">
                  <c:v>1931.3398165000001</c:v>
                </c:pt>
                <c:pt idx="43">
                  <c:v>1932.7464156000001</c:v>
                </c:pt>
                <c:pt idx="44">
                  <c:v>1934.1148289</c:v>
                </c:pt>
                <c:pt idx="45">
                  <c:v>1935.5906209</c:v>
                </c:pt>
                <c:pt idx="46">
                  <c:v>1937.1519969000001</c:v>
                </c:pt>
                <c:pt idx="47">
                  <c:v>1938.6308042000001</c:v>
                </c:pt>
                <c:pt idx="48">
                  <c:v>1940.0321168999999</c:v>
                </c:pt>
                <c:pt idx="49">
                  <c:v>1941.5014205</c:v>
                </c:pt>
                <c:pt idx="50">
                  <c:v>1942.8153357000001</c:v>
                </c:pt>
                <c:pt idx="51">
                  <c:v>1944.4660847</c:v>
                </c:pt>
                <c:pt idx="52">
                  <c:v>1946.0261788</c:v>
                </c:pt>
                <c:pt idx="53">
                  <c:v>1947.2493629000001</c:v>
                </c:pt>
                <c:pt idx="54">
                  <c:v>1948.6268751</c:v>
                </c:pt>
                <c:pt idx="55">
                  <c:v>1950.3663400999999</c:v>
                </c:pt>
                <c:pt idx="56">
                  <c:v>1952.0625872000001</c:v>
                </c:pt>
                <c:pt idx="57">
                  <c:v>1953.5754996999999</c:v>
                </c:pt>
                <c:pt idx="58">
                  <c:v>1955.1504818000001</c:v>
                </c:pt>
                <c:pt idx="59">
                  <c:v>1956.8615681000001</c:v>
                </c:pt>
                <c:pt idx="60">
                  <c:v>1958.1555936</c:v>
                </c:pt>
                <c:pt idx="61">
                  <c:v>1959.4136008999999</c:v>
                </c:pt>
                <c:pt idx="62">
                  <c:v>1960.6267640000001</c:v>
                </c:pt>
                <c:pt idx="63">
                  <c:v>1962.0107872000001</c:v>
                </c:pt>
                <c:pt idx="64">
                  <c:v>1963.2545262000001</c:v>
                </c:pt>
                <c:pt idx="65">
                  <c:v>1964.3848869000001</c:v>
                </c:pt>
                <c:pt idx="66">
                  <c:v>1965.3598301</c:v>
                </c:pt>
                <c:pt idx="67">
                  <c:v>1966.3740966</c:v>
                </c:pt>
                <c:pt idx="68">
                  <c:v>1967.1747662</c:v>
                </c:pt>
                <c:pt idx="69">
                  <c:v>1968.0676289</c:v>
                </c:pt>
                <c:pt idx="70">
                  <c:v>1968.9810347</c:v>
                </c:pt>
                <c:pt idx="71">
                  <c:v>1970.2162450000001</c:v>
                </c:pt>
                <c:pt idx="72">
                  <c:v>1970.9749824</c:v>
                </c:pt>
                <c:pt idx="73">
                  <c:v>1971.7501503000001</c:v>
                </c:pt>
                <c:pt idx="74">
                  <c:v>1972.5580537000001</c:v>
                </c:pt>
                <c:pt idx="75">
                  <c:v>1973.2732948</c:v>
                </c:pt>
                <c:pt idx="76">
                  <c:v>1973.6543744000001</c:v>
                </c:pt>
                <c:pt idx="77">
                  <c:v>1974.1500954999999</c:v>
                </c:pt>
                <c:pt idx="78">
                  <c:v>1974.6927301999999</c:v>
                </c:pt>
                <c:pt idx="79">
                  <c:v>1975.0920973</c:v>
                </c:pt>
                <c:pt idx="80">
                  <c:v>1975.8287981000001</c:v>
                </c:pt>
                <c:pt idx="81">
                  <c:v>1976.4249376</c:v>
                </c:pt>
                <c:pt idx="82">
                  <c:v>1976.8444892</c:v>
                </c:pt>
                <c:pt idx="83">
                  <c:v>1977.7398166999999</c:v>
                </c:pt>
                <c:pt idx="84">
                  <c:v>1978.2385363000001</c:v>
                </c:pt>
                <c:pt idx="85">
                  <c:v>1978.8432382999999</c:v>
                </c:pt>
                <c:pt idx="86">
                  <c:v>1979.5151146000001</c:v>
                </c:pt>
                <c:pt idx="87">
                  <c:v>1980.3106451000001</c:v>
                </c:pt>
                <c:pt idx="88">
                  <c:v>1981.0731725000001</c:v>
                </c:pt>
                <c:pt idx="89">
                  <c:v>1982.1871589</c:v>
                </c:pt>
                <c:pt idx="90">
                  <c:v>1983.2540744999999</c:v>
                </c:pt>
                <c:pt idx="91">
                  <c:v>1984.2781448000001</c:v>
                </c:pt>
                <c:pt idx="92">
                  <c:v>1985.5784561</c:v>
                </c:pt>
                <c:pt idx="93">
                  <c:v>1986.5057016000001</c:v>
                </c:pt>
                <c:pt idx="94">
                  <c:v>1987.5528789</c:v>
                </c:pt>
                <c:pt idx="95">
                  <c:v>1988.8992885</c:v>
                </c:pt>
                <c:pt idx="96">
                  <c:v>1989.7942038000001</c:v>
                </c:pt>
                <c:pt idx="97">
                  <c:v>1990.8742282000001</c:v>
                </c:pt>
                <c:pt idx="98">
                  <c:v>1991.7931696000001</c:v>
                </c:pt>
                <c:pt idx="99">
                  <c:v>1992.5795287000001</c:v>
                </c:pt>
                <c:pt idx="100">
                  <c:v>1993.3578560999999</c:v>
                </c:pt>
                <c:pt idx="101">
                  <c:v>1993.8201673999999</c:v>
                </c:pt>
                <c:pt idx="102">
                  <c:v>1994.250182</c:v>
                </c:pt>
                <c:pt idx="103">
                  <c:v>1994.8202784</c:v>
                </c:pt>
                <c:pt idx="104">
                  <c:v>1995.3899561999999</c:v>
                </c:pt>
                <c:pt idx="105">
                  <c:v>1996.0700670000001</c:v>
                </c:pt>
                <c:pt idx="106">
                  <c:v>1996.9116528</c:v>
                </c:pt>
                <c:pt idx="107">
                  <c:v>1997.8657791000001</c:v>
                </c:pt>
                <c:pt idx="108">
                  <c:v>1998.6090902999999</c:v>
                </c:pt>
                <c:pt idx="109">
                  <c:v>1999.1961832</c:v>
                </c:pt>
                <c:pt idx="110">
                  <c:v>1999.6851363000001</c:v>
                </c:pt>
                <c:pt idx="111">
                  <c:v>1999.9293132</c:v>
                </c:pt>
                <c:pt idx="112">
                  <c:v>2000.1813169</c:v>
                </c:pt>
                <c:pt idx="113">
                  <c:v>2000.3235099999999</c:v>
                </c:pt>
                <c:pt idx="114">
                  <c:v>2000.3596256999999</c:v>
                </c:pt>
                <c:pt idx="115">
                  <c:v>2000.4137485000001</c:v>
                </c:pt>
                <c:pt idx="116">
                  <c:v>2000.5409064</c:v>
                </c:pt>
                <c:pt idx="117">
                  <c:v>2000.5919859999999</c:v>
                </c:pt>
                <c:pt idx="118">
                  <c:v>2000.5433740000001</c:v>
                </c:pt>
                <c:pt idx="119">
                  <c:v>2000.5561028</c:v>
                </c:pt>
                <c:pt idx="120">
                  <c:v>2000.6438143</c:v>
                </c:pt>
                <c:pt idx="121">
                  <c:v>2000.7020311000001</c:v>
                </c:pt>
                <c:pt idx="122">
                  <c:v>2000.6343930999999</c:v>
                </c:pt>
                <c:pt idx="123">
                  <c:v>2000.7854854</c:v>
                </c:pt>
                <c:pt idx="124">
                  <c:v>2001.1285931</c:v>
                </c:pt>
                <c:pt idx="125">
                  <c:v>2001.4961691999999</c:v>
                </c:pt>
                <c:pt idx="126">
                  <c:v>2001.9566408000001</c:v>
                </c:pt>
                <c:pt idx="127">
                  <c:v>2002.4617165</c:v>
                </c:pt>
                <c:pt idx="128">
                  <c:v>2002.9240093999999</c:v>
                </c:pt>
                <c:pt idx="129">
                  <c:v>2003.3966815000001</c:v>
                </c:pt>
                <c:pt idx="130">
                  <c:v>2003.8713499999999</c:v>
                </c:pt>
                <c:pt idx="131">
                  <c:v>2004.3521306</c:v>
                </c:pt>
                <c:pt idx="132">
                  <c:v>2004.6765647</c:v>
                </c:pt>
                <c:pt idx="133">
                  <c:v>2004.9464031</c:v>
                </c:pt>
                <c:pt idx="134">
                  <c:v>2005.1810574000001</c:v>
                </c:pt>
                <c:pt idx="135">
                  <c:v>2005.4690424999999</c:v>
                </c:pt>
                <c:pt idx="136">
                  <c:v>2005.7994879</c:v>
                </c:pt>
                <c:pt idx="137">
                  <c:v>2006.1999751000001</c:v>
                </c:pt>
                <c:pt idx="138">
                  <c:v>2006.8445864</c:v>
                </c:pt>
                <c:pt idx="139">
                  <c:v>2007.2970998999999</c:v>
                </c:pt>
                <c:pt idx="140">
                  <c:v>2007.9188465</c:v>
                </c:pt>
                <c:pt idx="141">
                  <c:v>2008.3753706</c:v>
                </c:pt>
                <c:pt idx="142">
                  <c:v>2008.8738327000001</c:v>
                </c:pt>
                <c:pt idx="143">
                  <c:v>2009.3977331000001</c:v>
                </c:pt>
                <c:pt idx="144">
                  <c:v>2009.558475</c:v>
                </c:pt>
                <c:pt idx="145">
                  <c:v>2009.8073096000001</c:v>
                </c:pt>
                <c:pt idx="146">
                  <c:v>2010.053095</c:v>
                </c:pt>
                <c:pt idx="147">
                  <c:v>2010.0536236999999</c:v>
                </c:pt>
                <c:pt idx="148">
                  <c:v>2010.0401632000001</c:v>
                </c:pt>
                <c:pt idx="149">
                  <c:v>2010.1188488</c:v>
                </c:pt>
                <c:pt idx="150">
                  <c:v>2010.1708851000001</c:v>
                </c:pt>
                <c:pt idx="151">
                  <c:v>2010.1970831000001</c:v>
                </c:pt>
                <c:pt idx="152">
                  <c:v>2010.1428533000001</c:v>
                </c:pt>
                <c:pt idx="153">
                  <c:v>2010.1294542000001</c:v>
                </c:pt>
                <c:pt idx="154">
                  <c:v>2010.0039998</c:v>
                </c:pt>
                <c:pt idx="155">
                  <c:v>2010.0990024</c:v>
                </c:pt>
                <c:pt idx="156">
                  <c:v>2010.0367501999999</c:v>
                </c:pt>
                <c:pt idx="157">
                  <c:v>2009.9902551</c:v>
                </c:pt>
                <c:pt idx="158">
                  <c:v>2010.0353071</c:v>
                </c:pt>
                <c:pt idx="159">
                  <c:v>2010.0746581999999</c:v>
                </c:pt>
                <c:pt idx="160">
                  <c:v>2010.2451487000001</c:v>
                </c:pt>
                <c:pt idx="161">
                  <c:v>2010.3668112</c:v>
                </c:pt>
                <c:pt idx="162">
                  <c:v>2010.3627948000001</c:v>
                </c:pt>
                <c:pt idx="163">
                  <c:v>2010.3886050999999</c:v>
                </c:pt>
                <c:pt idx="164">
                  <c:v>2010.5458475999999</c:v>
                </c:pt>
                <c:pt idx="165">
                  <c:v>2010.6025795999999</c:v>
                </c:pt>
                <c:pt idx="166">
                  <c:v>2010.6020217</c:v>
                </c:pt>
                <c:pt idx="167">
                  <c:v>2010.7943883999999</c:v>
                </c:pt>
                <c:pt idx="168">
                  <c:v>2010.8424139000001</c:v>
                </c:pt>
                <c:pt idx="169">
                  <c:v>2010.9444642999999</c:v>
                </c:pt>
                <c:pt idx="170">
                  <c:v>2010.8523439999999</c:v>
                </c:pt>
                <c:pt idx="171">
                  <c:v>2010.9588286999999</c:v>
                </c:pt>
                <c:pt idx="172">
                  <c:v>2011.1591169000001</c:v>
                </c:pt>
                <c:pt idx="173">
                  <c:v>2011.4745379999999</c:v>
                </c:pt>
                <c:pt idx="174">
                  <c:v>2011.5108757</c:v>
                </c:pt>
                <c:pt idx="175">
                  <c:v>2011.9910761000001</c:v>
                </c:pt>
                <c:pt idx="176">
                  <c:v>2012.6135833999999</c:v>
                </c:pt>
                <c:pt idx="177">
                  <c:v>2012.9950973</c:v>
                </c:pt>
                <c:pt idx="178">
                  <c:v>2013.2730422</c:v>
                </c:pt>
                <c:pt idx="179">
                  <c:v>2013.8778717</c:v>
                </c:pt>
                <c:pt idx="180">
                  <c:v>2014.2983393</c:v>
                </c:pt>
                <c:pt idx="181">
                  <c:v>2015.0511633000001</c:v>
                </c:pt>
                <c:pt idx="182">
                  <c:v>2015.5470987000001</c:v>
                </c:pt>
                <c:pt idx="183">
                  <c:v>2016.1827972999999</c:v>
                </c:pt>
                <c:pt idx="184">
                  <c:v>2016.7734164999999</c:v>
                </c:pt>
                <c:pt idx="185">
                  <c:v>2017.1803333</c:v>
                </c:pt>
                <c:pt idx="186">
                  <c:v>2017.5264345999999</c:v>
                </c:pt>
                <c:pt idx="187">
                  <c:v>2018.0933367</c:v>
                </c:pt>
                <c:pt idx="188">
                  <c:v>2018.4319739</c:v>
                </c:pt>
                <c:pt idx="189">
                  <c:v>2018.9144249999999</c:v>
                </c:pt>
                <c:pt idx="190">
                  <c:v>2019.1400710999999</c:v>
                </c:pt>
                <c:pt idx="191">
                  <c:v>2019.5740682999999</c:v>
                </c:pt>
                <c:pt idx="192">
                  <c:v>2020.0275865999999</c:v>
                </c:pt>
                <c:pt idx="193">
                  <c:v>2020.2702901</c:v>
                </c:pt>
                <c:pt idx="194">
                  <c:v>2020.7474502</c:v>
                </c:pt>
                <c:pt idx="195">
                  <c:v>2021.1240691</c:v>
                </c:pt>
                <c:pt idx="196">
                  <c:v>2021.5347841</c:v>
                </c:pt>
                <c:pt idx="197">
                  <c:v>2021.7350383</c:v>
                </c:pt>
                <c:pt idx="198">
                  <c:v>2022.1850727999999</c:v>
                </c:pt>
                <c:pt idx="199">
                  <c:v>2022.7962811</c:v>
                </c:pt>
                <c:pt idx="200">
                  <c:v>2023.3328875</c:v>
                </c:pt>
                <c:pt idx="201">
                  <c:v>2023.855487</c:v>
                </c:pt>
                <c:pt idx="202">
                  <c:v>2024.3063228000001</c:v>
                </c:pt>
                <c:pt idx="203">
                  <c:v>2024.7742868</c:v>
                </c:pt>
                <c:pt idx="204">
                  <c:v>2025.3603402000001</c:v>
                </c:pt>
                <c:pt idx="205">
                  <c:v>2025.8910685000001</c:v>
                </c:pt>
                <c:pt idx="206">
                  <c:v>2026.5500343000001</c:v>
                </c:pt>
                <c:pt idx="207">
                  <c:v>2027.2201821000001</c:v>
                </c:pt>
                <c:pt idx="208">
                  <c:v>2027.9976912</c:v>
                </c:pt>
                <c:pt idx="209">
                  <c:v>2028.5544364</c:v>
                </c:pt>
                <c:pt idx="210">
                  <c:v>2029.3081235</c:v>
                </c:pt>
                <c:pt idx="211">
                  <c:v>2029.9619067000001</c:v>
                </c:pt>
                <c:pt idx="212">
                  <c:v>2030.7097176</c:v>
                </c:pt>
                <c:pt idx="213">
                  <c:v>2031.1950125999999</c:v>
                </c:pt>
                <c:pt idx="214">
                  <c:v>2031.2343395</c:v>
                </c:pt>
                <c:pt idx="215">
                  <c:v>2031.6243615999999</c:v>
                </c:pt>
              </c:numCache>
            </c:numRef>
          </c:val>
          <c:smooth val="1"/>
          <c:extLst>
            <c:ext xmlns:c16="http://schemas.microsoft.com/office/drawing/2014/chart" uri="{C3380CC4-5D6E-409C-BE32-E72D297353CC}">
              <c16:uniqueId val="{00000002-DED1-4CF3-99AE-6DB61129A105}"/>
            </c:ext>
          </c:extLst>
        </c:ser>
        <c:ser>
          <c:idx val="4"/>
          <c:order val="3"/>
          <c:tx>
            <c:strRef>
              <c:f>'4.1b'!$G$2</c:f>
              <c:strCache>
                <c:ptCount val="1"/>
                <c:pt idx="0">
                  <c:v>Used diesel light fleet</c:v>
                </c:pt>
              </c:strCache>
            </c:strRef>
          </c:tx>
          <c:spPr>
            <a:ln w="25400">
              <a:solidFill>
                <a:srgbClr val="BDC1C1"/>
              </a:solidFill>
              <a:prstDash val="sysDash"/>
            </a:ln>
          </c:spPr>
          <c:marker>
            <c:symbol val="none"/>
          </c:marker>
          <c:cat>
            <c:numRef>
              <c:f>'4.1b'!$A$3:$A$218</c:f>
              <c:numCache>
                <c:formatCode>General</c:formatCode>
                <c:ptCount val="216"/>
                <c:pt idx="0">
                  <c:v>2000</c:v>
                </c:pt>
                <c:pt idx="24">
                  <c:v>2002</c:v>
                </c:pt>
                <c:pt idx="48">
                  <c:v>2004</c:v>
                </c:pt>
                <c:pt idx="72">
                  <c:v>2006</c:v>
                </c:pt>
                <c:pt idx="96">
                  <c:v>2008</c:v>
                </c:pt>
                <c:pt idx="120">
                  <c:v>2010</c:v>
                </c:pt>
                <c:pt idx="144">
                  <c:v>2012</c:v>
                </c:pt>
                <c:pt idx="168">
                  <c:v>2014</c:v>
                </c:pt>
                <c:pt idx="192">
                  <c:v>2016</c:v>
                </c:pt>
              </c:numCache>
            </c:numRef>
          </c:cat>
          <c:val>
            <c:numRef>
              <c:f>'4.1b'!$G$3:$G$218</c:f>
              <c:numCache>
                <c:formatCode>0</c:formatCode>
                <c:ptCount val="216"/>
                <c:pt idx="0">
                  <c:v>2493.8500509999999</c:v>
                </c:pt>
                <c:pt idx="1">
                  <c:v>2495.5163674999999</c:v>
                </c:pt>
                <c:pt idx="2">
                  <c:v>2497.6905354</c:v>
                </c:pt>
                <c:pt idx="3">
                  <c:v>2499.7581697000001</c:v>
                </c:pt>
                <c:pt idx="4">
                  <c:v>2501.8702834999999</c:v>
                </c:pt>
                <c:pt idx="5">
                  <c:v>2504.1901889000001</c:v>
                </c:pt>
                <c:pt idx="6">
                  <c:v>2506.6047487000001</c:v>
                </c:pt>
                <c:pt idx="7">
                  <c:v>2508.7673632999999</c:v>
                </c:pt>
                <c:pt idx="8">
                  <c:v>2511.1581535</c:v>
                </c:pt>
                <c:pt idx="9">
                  <c:v>2512.7264239000001</c:v>
                </c:pt>
                <c:pt idx="10">
                  <c:v>2514.1244789000002</c:v>
                </c:pt>
                <c:pt idx="11">
                  <c:v>2515.8386436999999</c:v>
                </c:pt>
                <c:pt idx="12">
                  <c:v>2517.4824147999998</c:v>
                </c:pt>
                <c:pt idx="13">
                  <c:v>2519.3006337000002</c:v>
                </c:pt>
                <c:pt idx="14">
                  <c:v>2521.1614934999998</c:v>
                </c:pt>
                <c:pt idx="15">
                  <c:v>2523.3147954999999</c:v>
                </c:pt>
                <c:pt idx="16">
                  <c:v>2525.2359230000002</c:v>
                </c:pt>
                <c:pt idx="17">
                  <c:v>2527.5178790999998</c:v>
                </c:pt>
                <c:pt idx="18">
                  <c:v>2529.3668438</c:v>
                </c:pt>
                <c:pt idx="19">
                  <c:v>2531.3503205000002</c:v>
                </c:pt>
                <c:pt idx="20">
                  <c:v>2533.3472053</c:v>
                </c:pt>
                <c:pt idx="21">
                  <c:v>2534.9185940000002</c:v>
                </c:pt>
                <c:pt idx="22">
                  <c:v>2536.5750794</c:v>
                </c:pt>
                <c:pt idx="23">
                  <c:v>2538.4964424</c:v>
                </c:pt>
                <c:pt idx="24">
                  <c:v>2540.2093531</c:v>
                </c:pt>
                <c:pt idx="25">
                  <c:v>2542.1972606999998</c:v>
                </c:pt>
                <c:pt idx="26">
                  <c:v>2544.4229811</c:v>
                </c:pt>
                <c:pt idx="27">
                  <c:v>2546.4904167</c:v>
                </c:pt>
                <c:pt idx="28">
                  <c:v>2549.4242264999998</c:v>
                </c:pt>
                <c:pt idx="29">
                  <c:v>2552.6137911999999</c:v>
                </c:pt>
                <c:pt idx="30">
                  <c:v>2555.8182753000001</c:v>
                </c:pt>
                <c:pt idx="31">
                  <c:v>2559.4273237000002</c:v>
                </c:pt>
                <c:pt idx="32">
                  <c:v>2563.0733166999999</c:v>
                </c:pt>
                <c:pt idx="33">
                  <c:v>2566.4063566999998</c:v>
                </c:pt>
                <c:pt idx="34">
                  <c:v>2570.2414389</c:v>
                </c:pt>
                <c:pt idx="35">
                  <c:v>2574.0659211000002</c:v>
                </c:pt>
                <c:pt idx="36">
                  <c:v>2577.4170837000001</c:v>
                </c:pt>
                <c:pt idx="37">
                  <c:v>2581.8776621000002</c:v>
                </c:pt>
                <c:pt idx="38">
                  <c:v>2585.3037789</c:v>
                </c:pt>
                <c:pt idx="39">
                  <c:v>2589.1310072000001</c:v>
                </c:pt>
                <c:pt idx="40">
                  <c:v>2593.7508819</c:v>
                </c:pt>
                <c:pt idx="41">
                  <c:v>2598.2967911000001</c:v>
                </c:pt>
                <c:pt idx="42">
                  <c:v>2602.0478483000002</c:v>
                </c:pt>
                <c:pt idx="43">
                  <c:v>2606.1658226999998</c:v>
                </c:pt>
                <c:pt idx="44">
                  <c:v>2609.9938898999999</c:v>
                </c:pt>
                <c:pt idx="45">
                  <c:v>2613.8865304999999</c:v>
                </c:pt>
                <c:pt idx="46">
                  <c:v>2617.6581918000002</c:v>
                </c:pt>
                <c:pt idx="47">
                  <c:v>2621.0444941999999</c:v>
                </c:pt>
                <c:pt idx="48">
                  <c:v>2624.2649120999999</c:v>
                </c:pt>
                <c:pt idx="49">
                  <c:v>2627.8909242999998</c:v>
                </c:pt>
                <c:pt idx="50">
                  <c:v>2631.4044531999998</c:v>
                </c:pt>
                <c:pt idx="51">
                  <c:v>2635.3346105999999</c:v>
                </c:pt>
                <c:pt idx="52">
                  <c:v>2639.1643511000002</c:v>
                </c:pt>
                <c:pt idx="53">
                  <c:v>2642.8632324999999</c:v>
                </c:pt>
                <c:pt idx="54">
                  <c:v>2646.2799832000001</c:v>
                </c:pt>
                <c:pt idx="55">
                  <c:v>2649.6899770999999</c:v>
                </c:pt>
                <c:pt idx="56">
                  <c:v>2653.0812934999999</c:v>
                </c:pt>
                <c:pt idx="57">
                  <c:v>2655.5755419000002</c:v>
                </c:pt>
                <c:pt idx="58">
                  <c:v>2658.3581444000001</c:v>
                </c:pt>
                <c:pt idx="59">
                  <c:v>2661.2992304999998</c:v>
                </c:pt>
                <c:pt idx="60">
                  <c:v>2663.9697099999998</c:v>
                </c:pt>
                <c:pt idx="61">
                  <c:v>2667.1680977999999</c:v>
                </c:pt>
                <c:pt idx="62">
                  <c:v>2670.2408384</c:v>
                </c:pt>
                <c:pt idx="63">
                  <c:v>2673.4393017000002</c:v>
                </c:pt>
                <c:pt idx="64">
                  <c:v>2676.6558089999999</c:v>
                </c:pt>
                <c:pt idx="65">
                  <c:v>2679.7400747000002</c:v>
                </c:pt>
                <c:pt idx="66">
                  <c:v>2682.8883215999999</c:v>
                </c:pt>
                <c:pt idx="67">
                  <c:v>2685.970264</c:v>
                </c:pt>
                <c:pt idx="68">
                  <c:v>2689.2197563</c:v>
                </c:pt>
                <c:pt idx="69">
                  <c:v>2691.9665473999999</c:v>
                </c:pt>
                <c:pt idx="70">
                  <c:v>2694.9533707999999</c:v>
                </c:pt>
                <c:pt idx="71">
                  <c:v>2697.7097533000001</c:v>
                </c:pt>
                <c:pt idx="72">
                  <c:v>2700.2747155000002</c:v>
                </c:pt>
                <c:pt idx="73">
                  <c:v>2702.6625091000001</c:v>
                </c:pt>
                <c:pt idx="74">
                  <c:v>2705.2269268</c:v>
                </c:pt>
                <c:pt idx="75">
                  <c:v>2707.7535754999999</c:v>
                </c:pt>
                <c:pt idx="76">
                  <c:v>2710.2649027000002</c:v>
                </c:pt>
                <c:pt idx="77">
                  <c:v>2712.8477085999998</c:v>
                </c:pt>
                <c:pt idx="78">
                  <c:v>2715.1165424000001</c:v>
                </c:pt>
                <c:pt idx="79">
                  <c:v>2717.3730292</c:v>
                </c:pt>
                <c:pt idx="80">
                  <c:v>2719.7588405000001</c:v>
                </c:pt>
                <c:pt idx="81">
                  <c:v>2721.5218568</c:v>
                </c:pt>
                <c:pt idx="82">
                  <c:v>2723.4843775999998</c:v>
                </c:pt>
                <c:pt idx="83">
                  <c:v>2725.5758575</c:v>
                </c:pt>
                <c:pt idx="84">
                  <c:v>2727.5275938999998</c:v>
                </c:pt>
                <c:pt idx="85">
                  <c:v>2729.6113756</c:v>
                </c:pt>
                <c:pt idx="86">
                  <c:v>2731.5064567999998</c:v>
                </c:pt>
                <c:pt idx="87">
                  <c:v>2733.5066105999999</c:v>
                </c:pt>
                <c:pt idx="88">
                  <c:v>2735.4204286999998</c:v>
                </c:pt>
                <c:pt idx="89">
                  <c:v>2737.3789986000002</c:v>
                </c:pt>
                <c:pt idx="90">
                  <c:v>2739.8578957999998</c:v>
                </c:pt>
                <c:pt idx="91">
                  <c:v>2742.2619765999998</c:v>
                </c:pt>
                <c:pt idx="92">
                  <c:v>2744.6537616000001</c:v>
                </c:pt>
                <c:pt idx="93">
                  <c:v>2746.6712256999999</c:v>
                </c:pt>
                <c:pt idx="94">
                  <c:v>2748.8000474999999</c:v>
                </c:pt>
                <c:pt idx="95">
                  <c:v>2750.8720601</c:v>
                </c:pt>
                <c:pt idx="96">
                  <c:v>2752.5013911999999</c:v>
                </c:pt>
                <c:pt idx="97">
                  <c:v>2754.3063597999999</c:v>
                </c:pt>
                <c:pt idx="98">
                  <c:v>2756.1784553000002</c:v>
                </c:pt>
                <c:pt idx="99">
                  <c:v>2757.9111997999998</c:v>
                </c:pt>
                <c:pt idx="100">
                  <c:v>2759.8794195999999</c:v>
                </c:pt>
                <c:pt idx="101">
                  <c:v>2761.3981113999998</c:v>
                </c:pt>
                <c:pt idx="102">
                  <c:v>2763.0891906000002</c:v>
                </c:pt>
                <c:pt idx="103">
                  <c:v>2765.0480413999999</c:v>
                </c:pt>
                <c:pt idx="104">
                  <c:v>2766.6265792999998</c:v>
                </c:pt>
                <c:pt idx="105">
                  <c:v>2768.3593598000002</c:v>
                </c:pt>
                <c:pt idx="106">
                  <c:v>2769.7954209999998</c:v>
                </c:pt>
                <c:pt idx="107">
                  <c:v>2771.3069513999999</c:v>
                </c:pt>
                <c:pt idx="108">
                  <c:v>2772.6894527999998</c:v>
                </c:pt>
                <c:pt idx="109">
                  <c:v>2774.3938183</c:v>
                </c:pt>
                <c:pt idx="110">
                  <c:v>2775.8082911000001</c:v>
                </c:pt>
                <c:pt idx="111">
                  <c:v>2777.2811247</c:v>
                </c:pt>
                <c:pt idx="112">
                  <c:v>2778.6421030000001</c:v>
                </c:pt>
                <c:pt idx="113">
                  <c:v>2780.0191442999999</c:v>
                </c:pt>
                <c:pt idx="114">
                  <c:v>2780.9479674999998</c:v>
                </c:pt>
                <c:pt idx="115">
                  <c:v>2782.2777208000002</c:v>
                </c:pt>
                <c:pt idx="116">
                  <c:v>2783.6089437000001</c:v>
                </c:pt>
                <c:pt idx="117">
                  <c:v>2784.9642749999998</c:v>
                </c:pt>
                <c:pt idx="118">
                  <c:v>2786.2096811000001</c:v>
                </c:pt>
                <c:pt idx="119">
                  <c:v>2786.7354286999998</c:v>
                </c:pt>
                <c:pt idx="120">
                  <c:v>2787.8568046</c:v>
                </c:pt>
                <c:pt idx="121">
                  <c:v>2789.0283964999999</c:v>
                </c:pt>
                <c:pt idx="122">
                  <c:v>2790.2031212000002</c:v>
                </c:pt>
                <c:pt idx="123">
                  <c:v>2791.4500413999999</c:v>
                </c:pt>
                <c:pt idx="124">
                  <c:v>2792.8903389000002</c:v>
                </c:pt>
                <c:pt idx="125">
                  <c:v>2794.3163094000001</c:v>
                </c:pt>
                <c:pt idx="126">
                  <c:v>2795.4009746000002</c:v>
                </c:pt>
                <c:pt idx="127">
                  <c:v>2796.8410273999998</c:v>
                </c:pt>
                <c:pt idx="128">
                  <c:v>2798.2826504</c:v>
                </c:pt>
                <c:pt idx="129">
                  <c:v>2799.696128</c:v>
                </c:pt>
                <c:pt idx="130">
                  <c:v>2800.9627258</c:v>
                </c:pt>
                <c:pt idx="131">
                  <c:v>2802.536877</c:v>
                </c:pt>
                <c:pt idx="132">
                  <c:v>2803.8363669999999</c:v>
                </c:pt>
                <c:pt idx="133">
                  <c:v>2805.4607681000002</c:v>
                </c:pt>
                <c:pt idx="134">
                  <c:v>2806.9024807000001</c:v>
                </c:pt>
                <c:pt idx="135">
                  <c:v>2808.6882839</c:v>
                </c:pt>
                <c:pt idx="136">
                  <c:v>2810.5212316000002</c:v>
                </c:pt>
                <c:pt idx="137">
                  <c:v>2812.2045100999999</c:v>
                </c:pt>
                <c:pt idx="138">
                  <c:v>2813.7672529000001</c:v>
                </c:pt>
                <c:pt idx="139">
                  <c:v>2815.5709409999999</c:v>
                </c:pt>
                <c:pt idx="140">
                  <c:v>2817.4577054000001</c:v>
                </c:pt>
                <c:pt idx="141">
                  <c:v>2818.8273826</c:v>
                </c:pt>
                <c:pt idx="142">
                  <c:v>2820.2214020000001</c:v>
                </c:pt>
                <c:pt idx="143">
                  <c:v>2821.2818470000002</c:v>
                </c:pt>
                <c:pt idx="144">
                  <c:v>2822.3960931000001</c:v>
                </c:pt>
                <c:pt idx="145">
                  <c:v>2823.4362922</c:v>
                </c:pt>
                <c:pt idx="146">
                  <c:v>2824.8995851999998</c:v>
                </c:pt>
                <c:pt idx="147">
                  <c:v>2826.3322459999999</c:v>
                </c:pt>
                <c:pt idx="148">
                  <c:v>2827.7071844000002</c:v>
                </c:pt>
                <c:pt idx="149">
                  <c:v>2829.0990729999999</c:v>
                </c:pt>
                <c:pt idx="150">
                  <c:v>2830.1927980999999</c:v>
                </c:pt>
                <c:pt idx="151">
                  <c:v>2831.2256418000002</c:v>
                </c:pt>
                <c:pt idx="152">
                  <c:v>2832.3563905999999</c:v>
                </c:pt>
                <c:pt idx="153">
                  <c:v>2833.3237173000002</c:v>
                </c:pt>
                <c:pt idx="154">
                  <c:v>2834.3664832999998</c:v>
                </c:pt>
                <c:pt idx="155">
                  <c:v>2835.3588994000002</c:v>
                </c:pt>
                <c:pt idx="156">
                  <c:v>2836.2047868</c:v>
                </c:pt>
                <c:pt idx="157">
                  <c:v>2837.1975437000001</c:v>
                </c:pt>
                <c:pt idx="158">
                  <c:v>2838.2347312000002</c:v>
                </c:pt>
                <c:pt idx="159">
                  <c:v>2839.4206407000001</c:v>
                </c:pt>
                <c:pt idx="160">
                  <c:v>2840.7570461999999</c:v>
                </c:pt>
                <c:pt idx="161">
                  <c:v>2841.8954732000002</c:v>
                </c:pt>
                <c:pt idx="162">
                  <c:v>2842.8233312000002</c:v>
                </c:pt>
                <c:pt idx="163">
                  <c:v>2844.0768189</c:v>
                </c:pt>
                <c:pt idx="164">
                  <c:v>2845.3253607000001</c:v>
                </c:pt>
                <c:pt idx="165">
                  <c:v>2846.3068223</c:v>
                </c:pt>
                <c:pt idx="166">
                  <c:v>2847.3536588000002</c:v>
                </c:pt>
                <c:pt idx="167">
                  <c:v>2848.2742640000001</c:v>
                </c:pt>
                <c:pt idx="168">
                  <c:v>2849.4344365000002</c:v>
                </c:pt>
                <c:pt idx="169">
                  <c:v>2850.5845284000002</c:v>
                </c:pt>
                <c:pt idx="170">
                  <c:v>2851.8280556</c:v>
                </c:pt>
                <c:pt idx="171">
                  <c:v>2852.9094175999999</c:v>
                </c:pt>
                <c:pt idx="172">
                  <c:v>2854.0283321000002</c:v>
                </c:pt>
                <c:pt idx="173">
                  <c:v>2855.1426157999999</c:v>
                </c:pt>
                <c:pt idx="174">
                  <c:v>2856.3002633999999</c:v>
                </c:pt>
                <c:pt idx="175">
                  <c:v>2857.5498253000001</c:v>
                </c:pt>
                <c:pt idx="176">
                  <c:v>2858.5151888</c:v>
                </c:pt>
                <c:pt idx="177">
                  <c:v>2859.6220919000002</c:v>
                </c:pt>
                <c:pt idx="178">
                  <c:v>2860.5776154</c:v>
                </c:pt>
                <c:pt idx="179">
                  <c:v>2861.3875710000002</c:v>
                </c:pt>
                <c:pt idx="180">
                  <c:v>2862.3200845000001</c:v>
                </c:pt>
                <c:pt idx="181">
                  <c:v>2863.3776739999998</c:v>
                </c:pt>
                <c:pt idx="182">
                  <c:v>2864.5207989999999</c:v>
                </c:pt>
                <c:pt idx="183">
                  <c:v>2865.4418314</c:v>
                </c:pt>
                <c:pt idx="184">
                  <c:v>2866.7120854999998</c:v>
                </c:pt>
                <c:pt idx="185">
                  <c:v>2867.6076945</c:v>
                </c:pt>
                <c:pt idx="186">
                  <c:v>2868.9332648999998</c:v>
                </c:pt>
                <c:pt idx="187">
                  <c:v>2869.8982909000001</c:v>
                </c:pt>
                <c:pt idx="188">
                  <c:v>2870.6731844999999</c:v>
                </c:pt>
                <c:pt idx="189">
                  <c:v>2871.6441187999999</c:v>
                </c:pt>
                <c:pt idx="190">
                  <c:v>2872.4070517999999</c:v>
                </c:pt>
                <c:pt idx="191">
                  <c:v>2873.1277286999998</c:v>
                </c:pt>
                <c:pt idx="192">
                  <c:v>2874.1236297</c:v>
                </c:pt>
                <c:pt idx="193">
                  <c:v>2874.8237764999999</c:v>
                </c:pt>
                <c:pt idx="194">
                  <c:v>2875.5973524999999</c:v>
                </c:pt>
                <c:pt idx="195">
                  <c:v>2876.3219979999999</c:v>
                </c:pt>
                <c:pt idx="196">
                  <c:v>2876.9571528000001</c:v>
                </c:pt>
                <c:pt idx="197">
                  <c:v>2877.7480221000001</c:v>
                </c:pt>
                <c:pt idx="198">
                  <c:v>2878.6490580999998</c:v>
                </c:pt>
                <c:pt idx="199">
                  <c:v>2879.8346452000001</c:v>
                </c:pt>
                <c:pt idx="200">
                  <c:v>2880.7837742000002</c:v>
                </c:pt>
                <c:pt idx="201">
                  <c:v>2881.5404692000002</c:v>
                </c:pt>
                <c:pt idx="202">
                  <c:v>2881.9488741999999</c:v>
                </c:pt>
                <c:pt idx="203">
                  <c:v>2882.1320716</c:v>
                </c:pt>
                <c:pt idx="204">
                  <c:v>2882.6374998000001</c:v>
                </c:pt>
                <c:pt idx="205">
                  <c:v>2883.4915845</c:v>
                </c:pt>
                <c:pt idx="206">
                  <c:v>2884.0076690999999</c:v>
                </c:pt>
                <c:pt idx="207">
                  <c:v>2884.6444240999999</c:v>
                </c:pt>
                <c:pt idx="208">
                  <c:v>2885.0442072000001</c:v>
                </c:pt>
                <c:pt idx="209">
                  <c:v>2885.273561</c:v>
                </c:pt>
                <c:pt idx="210">
                  <c:v>2885.5188407999999</c:v>
                </c:pt>
                <c:pt idx="211">
                  <c:v>2885.7980299999999</c:v>
                </c:pt>
                <c:pt idx="212">
                  <c:v>2885.3167859</c:v>
                </c:pt>
                <c:pt idx="213">
                  <c:v>2885.2883081999998</c:v>
                </c:pt>
                <c:pt idx="214">
                  <c:v>2885.3825230000002</c:v>
                </c:pt>
                <c:pt idx="215">
                  <c:v>2885.2788869999999</c:v>
                </c:pt>
              </c:numCache>
            </c:numRef>
          </c:val>
          <c:smooth val="1"/>
          <c:extLst>
            <c:ext xmlns:c16="http://schemas.microsoft.com/office/drawing/2014/chart" uri="{C3380CC4-5D6E-409C-BE32-E72D297353CC}">
              <c16:uniqueId val="{00000003-DED1-4CF3-99AE-6DB61129A105}"/>
            </c:ext>
          </c:extLst>
        </c:ser>
        <c:ser>
          <c:idx val="3"/>
          <c:order val="4"/>
          <c:tx>
            <c:strRef>
              <c:f>'4.1b'!$E$2</c:f>
              <c:strCache>
                <c:ptCount val="1"/>
                <c:pt idx="0">
                  <c:v>NZ new petrol light fleet</c:v>
                </c:pt>
              </c:strCache>
            </c:strRef>
          </c:tx>
          <c:spPr>
            <a:ln w="25400">
              <a:solidFill>
                <a:srgbClr val="434646"/>
              </a:solidFill>
              <a:prstDash val="solid"/>
            </a:ln>
          </c:spPr>
          <c:marker>
            <c:symbol val="none"/>
          </c:marker>
          <c:cat>
            <c:numRef>
              <c:f>'4.1b'!$A$3:$A$218</c:f>
              <c:numCache>
                <c:formatCode>General</c:formatCode>
                <c:ptCount val="216"/>
                <c:pt idx="0">
                  <c:v>2000</c:v>
                </c:pt>
                <c:pt idx="24">
                  <c:v>2002</c:v>
                </c:pt>
                <c:pt idx="48">
                  <c:v>2004</c:v>
                </c:pt>
                <c:pt idx="72">
                  <c:v>2006</c:v>
                </c:pt>
                <c:pt idx="96">
                  <c:v>2008</c:v>
                </c:pt>
                <c:pt idx="120">
                  <c:v>2010</c:v>
                </c:pt>
                <c:pt idx="144">
                  <c:v>2012</c:v>
                </c:pt>
                <c:pt idx="168">
                  <c:v>2014</c:v>
                </c:pt>
                <c:pt idx="192">
                  <c:v>2016</c:v>
                </c:pt>
              </c:numCache>
            </c:numRef>
          </c:cat>
          <c:val>
            <c:numRef>
              <c:f>'4.1b'!$E$3:$E$218</c:f>
              <c:numCache>
                <c:formatCode>0</c:formatCode>
                <c:ptCount val="216"/>
                <c:pt idx="0">
                  <c:v>2075.3353935</c:v>
                </c:pt>
                <c:pt idx="1">
                  <c:v>2077.6197136999999</c:v>
                </c:pt>
                <c:pt idx="2">
                  <c:v>2080.4339759999998</c:v>
                </c:pt>
                <c:pt idx="3">
                  <c:v>2083.2356595000001</c:v>
                </c:pt>
                <c:pt idx="4">
                  <c:v>2085.4976284999998</c:v>
                </c:pt>
                <c:pt idx="5">
                  <c:v>2087.8916978000002</c:v>
                </c:pt>
                <c:pt idx="6">
                  <c:v>2090.4703746</c:v>
                </c:pt>
                <c:pt idx="7">
                  <c:v>2092.9420482999999</c:v>
                </c:pt>
                <c:pt idx="8">
                  <c:v>2095.8554582000002</c:v>
                </c:pt>
                <c:pt idx="9">
                  <c:v>2097.8782210999998</c:v>
                </c:pt>
                <c:pt idx="10">
                  <c:v>2100.4166666000001</c:v>
                </c:pt>
                <c:pt idx="11">
                  <c:v>2103.3216710000002</c:v>
                </c:pt>
                <c:pt idx="12">
                  <c:v>2105.9940947</c:v>
                </c:pt>
                <c:pt idx="13">
                  <c:v>2108.8699510000001</c:v>
                </c:pt>
                <c:pt idx="14">
                  <c:v>2111.5227097000002</c:v>
                </c:pt>
                <c:pt idx="15">
                  <c:v>2114.4439612000001</c:v>
                </c:pt>
                <c:pt idx="16">
                  <c:v>2117.1214795999999</c:v>
                </c:pt>
                <c:pt idx="17">
                  <c:v>2120.2466568999998</c:v>
                </c:pt>
                <c:pt idx="18">
                  <c:v>2123.0115572999998</c:v>
                </c:pt>
                <c:pt idx="19">
                  <c:v>2125.7643997</c:v>
                </c:pt>
                <c:pt idx="20">
                  <c:v>2128.5715742000002</c:v>
                </c:pt>
                <c:pt idx="21">
                  <c:v>2130.6687542</c:v>
                </c:pt>
                <c:pt idx="22">
                  <c:v>2134.1860056999999</c:v>
                </c:pt>
                <c:pt idx="23">
                  <c:v>2137.5947597999998</c:v>
                </c:pt>
                <c:pt idx="24">
                  <c:v>2140.6773837999999</c:v>
                </c:pt>
                <c:pt idx="25">
                  <c:v>2143.8517261000002</c:v>
                </c:pt>
                <c:pt idx="26">
                  <c:v>2147.2558967999998</c:v>
                </c:pt>
                <c:pt idx="27">
                  <c:v>2149.9697388999998</c:v>
                </c:pt>
                <c:pt idx="28">
                  <c:v>2153.1608798000002</c:v>
                </c:pt>
                <c:pt idx="29">
                  <c:v>2156.8095785</c:v>
                </c:pt>
                <c:pt idx="30">
                  <c:v>2159.6074505000001</c:v>
                </c:pt>
                <c:pt idx="31">
                  <c:v>2162.7673257000001</c:v>
                </c:pt>
                <c:pt idx="32">
                  <c:v>2166.1483902</c:v>
                </c:pt>
                <c:pt idx="33">
                  <c:v>2168.6333598000001</c:v>
                </c:pt>
                <c:pt idx="34">
                  <c:v>2172.3820288000002</c:v>
                </c:pt>
                <c:pt idx="35">
                  <c:v>2175.6485744000001</c:v>
                </c:pt>
                <c:pt idx="36">
                  <c:v>2179.2147344999998</c:v>
                </c:pt>
                <c:pt idx="37">
                  <c:v>2183.0662471999999</c:v>
                </c:pt>
                <c:pt idx="38">
                  <c:v>2186.4561824000002</c:v>
                </c:pt>
                <c:pt idx="39">
                  <c:v>2189.4680279999998</c:v>
                </c:pt>
                <c:pt idx="40">
                  <c:v>2192.96612</c:v>
                </c:pt>
                <c:pt idx="41">
                  <c:v>2196.7431164</c:v>
                </c:pt>
                <c:pt idx="42">
                  <c:v>2200.2086112000002</c:v>
                </c:pt>
                <c:pt idx="43">
                  <c:v>2204.2601343000001</c:v>
                </c:pt>
                <c:pt idx="44">
                  <c:v>2207.9419094999998</c:v>
                </c:pt>
                <c:pt idx="45">
                  <c:v>2211.2568237999999</c:v>
                </c:pt>
                <c:pt idx="46">
                  <c:v>2216.0410207</c:v>
                </c:pt>
                <c:pt idx="47">
                  <c:v>2219.2243511000001</c:v>
                </c:pt>
                <c:pt idx="48">
                  <c:v>2222.3796689000001</c:v>
                </c:pt>
                <c:pt idx="49">
                  <c:v>2226.0609608999998</c:v>
                </c:pt>
                <c:pt idx="50">
                  <c:v>2229.2542308000002</c:v>
                </c:pt>
                <c:pt idx="51">
                  <c:v>2232.9705321000001</c:v>
                </c:pt>
                <c:pt idx="52">
                  <c:v>2236.6949104999999</c:v>
                </c:pt>
                <c:pt idx="53">
                  <c:v>2240.2236293000001</c:v>
                </c:pt>
                <c:pt idx="54">
                  <c:v>2244.1506251000001</c:v>
                </c:pt>
                <c:pt idx="55">
                  <c:v>2247.9844131</c:v>
                </c:pt>
                <c:pt idx="56">
                  <c:v>2252.0130211999999</c:v>
                </c:pt>
                <c:pt idx="57">
                  <c:v>2255.4255380999998</c:v>
                </c:pt>
                <c:pt idx="58">
                  <c:v>2259.0373334000001</c:v>
                </c:pt>
                <c:pt idx="59">
                  <c:v>2262.7818895999999</c:v>
                </c:pt>
                <c:pt idx="60">
                  <c:v>2266.2733299000001</c:v>
                </c:pt>
                <c:pt idx="61">
                  <c:v>2269.7543795000001</c:v>
                </c:pt>
                <c:pt idx="62">
                  <c:v>2272.4304013999999</c:v>
                </c:pt>
                <c:pt idx="63">
                  <c:v>2275.7739630999999</c:v>
                </c:pt>
                <c:pt idx="64">
                  <c:v>2279.3088588999999</c:v>
                </c:pt>
                <c:pt idx="65">
                  <c:v>2282.7186163000001</c:v>
                </c:pt>
                <c:pt idx="66">
                  <c:v>2285.6908005999999</c:v>
                </c:pt>
                <c:pt idx="67">
                  <c:v>2288.7323953999999</c:v>
                </c:pt>
                <c:pt idx="68">
                  <c:v>2291.2205364000001</c:v>
                </c:pt>
                <c:pt idx="69">
                  <c:v>2293.5857242000002</c:v>
                </c:pt>
                <c:pt idx="70">
                  <c:v>2296.5558030000002</c:v>
                </c:pt>
                <c:pt idx="71">
                  <c:v>2298.8697256</c:v>
                </c:pt>
                <c:pt idx="72">
                  <c:v>2301.7164913000001</c:v>
                </c:pt>
                <c:pt idx="73">
                  <c:v>2304.7297388000002</c:v>
                </c:pt>
                <c:pt idx="74">
                  <c:v>2306.9840617999998</c:v>
                </c:pt>
                <c:pt idx="75">
                  <c:v>2309.5080318</c:v>
                </c:pt>
                <c:pt idx="76">
                  <c:v>2311.3522370000001</c:v>
                </c:pt>
                <c:pt idx="77">
                  <c:v>2313.4585950000001</c:v>
                </c:pt>
                <c:pt idx="78">
                  <c:v>2315.8725309000001</c:v>
                </c:pt>
                <c:pt idx="79">
                  <c:v>2317.8497868999998</c:v>
                </c:pt>
                <c:pt idx="80">
                  <c:v>2320.8571652999999</c:v>
                </c:pt>
                <c:pt idx="81">
                  <c:v>2323.0081092999999</c:v>
                </c:pt>
                <c:pt idx="82">
                  <c:v>2325.8004114999999</c:v>
                </c:pt>
                <c:pt idx="83">
                  <c:v>2328.0646766</c:v>
                </c:pt>
                <c:pt idx="84">
                  <c:v>2330.4101203</c:v>
                </c:pt>
                <c:pt idx="85">
                  <c:v>2332.8521971</c:v>
                </c:pt>
                <c:pt idx="86">
                  <c:v>2335.1989659999999</c:v>
                </c:pt>
                <c:pt idx="87">
                  <c:v>2337.6629653</c:v>
                </c:pt>
                <c:pt idx="88">
                  <c:v>2340.1392050999998</c:v>
                </c:pt>
                <c:pt idx="89">
                  <c:v>2342.4630215000002</c:v>
                </c:pt>
                <c:pt idx="90">
                  <c:v>2344.6469873000001</c:v>
                </c:pt>
                <c:pt idx="91">
                  <c:v>2346.7097858000002</c:v>
                </c:pt>
                <c:pt idx="92">
                  <c:v>2349.0113525000002</c:v>
                </c:pt>
                <c:pt idx="93">
                  <c:v>2350.6149082000002</c:v>
                </c:pt>
                <c:pt idx="94">
                  <c:v>2353.0285832999998</c:v>
                </c:pt>
                <c:pt idx="95">
                  <c:v>2354.7558205</c:v>
                </c:pt>
                <c:pt idx="96">
                  <c:v>2356.5846058000002</c:v>
                </c:pt>
                <c:pt idx="97">
                  <c:v>2358.3025019000002</c:v>
                </c:pt>
                <c:pt idx="98">
                  <c:v>2359.5597115999999</c:v>
                </c:pt>
                <c:pt idx="99">
                  <c:v>2360.7419616000002</c:v>
                </c:pt>
                <c:pt idx="100">
                  <c:v>2362.1612068999998</c:v>
                </c:pt>
                <c:pt idx="101">
                  <c:v>2363.6228679000001</c:v>
                </c:pt>
                <c:pt idx="102">
                  <c:v>2365.0256408999999</c:v>
                </c:pt>
                <c:pt idx="103">
                  <c:v>2366.5243817</c:v>
                </c:pt>
                <c:pt idx="104">
                  <c:v>2367.8538457</c:v>
                </c:pt>
                <c:pt idx="105">
                  <c:v>2368.716077</c:v>
                </c:pt>
                <c:pt idx="106">
                  <c:v>2370.00227</c:v>
                </c:pt>
                <c:pt idx="107">
                  <c:v>2371.0120894000001</c:v>
                </c:pt>
                <c:pt idx="108">
                  <c:v>2372.1675301999999</c:v>
                </c:pt>
                <c:pt idx="109">
                  <c:v>2373.5565483</c:v>
                </c:pt>
                <c:pt idx="110">
                  <c:v>2374.5002181999998</c:v>
                </c:pt>
                <c:pt idx="111">
                  <c:v>2375.3296553999999</c:v>
                </c:pt>
                <c:pt idx="112">
                  <c:v>2376.2243913000002</c:v>
                </c:pt>
                <c:pt idx="113">
                  <c:v>2377.1140464999999</c:v>
                </c:pt>
                <c:pt idx="114">
                  <c:v>2377.9459848000001</c:v>
                </c:pt>
                <c:pt idx="115">
                  <c:v>2378.9440954000002</c:v>
                </c:pt>
                <c:pt idx="116">
                  <c:v>2379.9763398</c:v>
                </c:pt>
                <c:pt idx="117">
                  <c:v>2380.4308251000002</c:v>
                </c:pt>
                <c:pt idx="118">
                  <c:v>2381.4997386999999</c:v>
                </c:pt>
                <c:pt idx="119">
                  <c:v>2382.2006419999998</c:v>
                </c:pt>
                <c:pt idx="120">
                  <c:v>2382.7619519</c:v>
                </c:pt>
                <c:pt idx="121">
                  <c:v>2383.5712745999999</c:v>
                </c:pt>
                <c:pt idx="122">
                  <c:v>2384.3600089000001</c:v>
                </c:pt>
                <c:pt idx="123">
                  <c:v>2385.0064037000002</c:v>
                </c:pt>
                <c:pt idx="124">
                  <c:v>2385.9947235</c:v>
                </c:pt>
                <c:pt idx="125">
                  <c:v>2386.8487995999999</c:v>
                </c:pt>
                <c:pt idx="126">
                  <c:v>2387.7324300999999</c:v>
                </c:pt>
                <c:pt idx="127">
                  <c:v>2388.5922117999999</c:v>
                </c:pt>
                <c:pt idx="128">
                  <c:v>2389.0506604000002</c:v>
                </c:pt>
                <c:pt idx="129">
                  <c:v>2389.5625083</c:v>
                </c:pt>
                <c:pt idx="130">
                  <c:v>2390.3429019</c:v>
                </c:pt>
                <c:pt idx="131">
                  <c:v>2390.8434063999998</c:v>
                </c:pt>
                <c:pt idx="132">
                  <c:v>2391.3314906999999</c:v>
                </c:pt>
                <c:pt idx="133">
                  <c:v>2391.6781712000002</c:v>
                </c:pt>
                <c:pt idx="134">
                  <c:v>2392.1511381</c:v>
                </c:pt>
                <c:pt idx="135">
                  <c:v>2392.6188741999999</c:v>
                </c:pt>
                <c:pt idx="136">
                  <c:v>2393.1496579999998</c:v>
                </c:pt>
                <c:pt idx="137">
                  <c:v>2393.6558577999999</c:v>
                </c:pt>
                <c:pt idx="138">
                  <c:v>2394.0678677000001</c:v>
                </c:pt>
                <c:pt idx="139">
                  <c:v>2394.6153611</c:v>
                </c:pt>
                <c:pt idx="140">
                  <c:v>2394.7780082999998</c:v>
                </c:pt>
                <c:pt idx="141">
                  <c:v>2394.7565024999999</c:v>
                </c:pt>
                <c:pt idx="142">
                  <c:v>2394.7769005</c:v>
                </c:pt>
                <c:pt idx="143">
                  <c:v>2395.0729279000002</c:v>
                </c:pt>
                <c:pt idx="144">
                  <c:v>2394.7553929999999</c:v>
                </c:pt>
                <c:pt idx="145">
                  <c:v>2394.5977773999998</c:v>
                </c:pt>
                <c:pt idx="146">
                  <c:v>2394.6149274999998</c:v>
                </c:pt>
                <c:pt idx="147">
                  <c:v>2394.2274121999999</c:v>
                </c:pt>
                <c:pt idx="148">
                  <c:v>2394.1206553000002</c:v>
                </c:pt>
                <c:pt idx="149">
                  <c:v>2394.0065107</c:v>
                </c:pt>
                <c:pt idx="150">
                  <c:v>2394.3417402</c:v>
                </c:pt>
                <c:pt idx="151">
                  <c:v>2394.2841966000001</c:v>
                </c:pt>
                <c:pt idx="152">
                  <c:v>2393.8019227</c:v>
                </c:pt>
                <c:pt idx="153">
                  <c:v>2393.8202247999998</c:v>
                </c:pt>
                <c:pt idx="154">
                  <c:v>2393.2744321999999</c:v>
                </c:pt>
                <c:pt idx="155">
                  <c:v>2392.5426308000001</c:v>
                </c:pt>
                <c:pt idx="156">
                  <c:v>2392.3637407000001</c:v>
                </c:pt>
                <c:pt idx="157">
                  <c:v>2391.4783978999999</c:v>
                </c:pt>
                <c:pt idx="158">
                  <c:v>2390.9561472</c:v>
                </c:pt>
                <c:pt idx="159">
                  <c:v>2390.9460187999998</c:v>
                </c:pt>
                <c:pt idx="160">
                  <c:v>2390.6181164</c:v>
                </c:pt>
                <c:pt idx="161">
                  <c:v>2389.9525238000001</c:v>
                </c:pt>
                <c:pt idx="162">
                  <c:v>2389.7882092999998</c:v>
                </c:pt>
                <c:pt idx="163">
                  <c:v>2389.2997138000001</c:v>
                </c:pt>
                <c:pt idx="164">
                  <c:v>2388.6386361</c:v>
                </c:pt>
                <c:pt idx="165">
                  <c:v>2388.4213906</c:v>
                </c:pt>
                <c:pt idx="166">
                  <c:v>2387.9909658000001</c:v>
                </c:pt>
                <c:pt idx="167">
                  <c:v>2387.7562733999998</c:v>
                </c:pt>
                <c:pt idx="168">
                  <c:v>2387.2925488999999</c:v>
                </c:pt>
                <c:pt idx="169">
                  <c:v>2386.370218</c:v>
                </c:pt>
                <c:pt idx="170">
                  <c:v>2386.0732716000002</c:v>
                </c:pt>
                <c:pt idx="171">
                  <c:v>2385.9352189000001</c:v>
                </c:pt>
                <c:pt idx="172">
                  <c:v>2385.5424121000001</c:v>
                </c:pt>
                <c:pt idx="173">
                  <c:v>2385.2684512999999</c:v>
                </c:pt>
                <c:pt idx="174">
                  <c:v>2384.8206946</c:v>
                </c:pt>
                <c:pt idx="175">
                  <c:v>2384.1148284999999</c:v>
                </c:pt>
                <c:pt idx="176">
                  <c:v>2383.3805177999998</c:v>
                </c:pt>
                <c:pt idx="177">
                  <c:v>2382.1944533999999</c:v>
                </c:pt>
                <c:pt idx="178">
                  <c:v>2380.6097946999998</c:v>
                </c:pt>
                <c:pt idx="179">
                  <c:v>2380.1970203000001</c:v>
                </c:pt>
                <c:pt idx="180">
                  <c:v>2379.6749488</c:v>
                </c:pt>
                <c:pt idx="181">
                  <c:v>2378.5966658000002</c:v>
                </c:pt>
                <c:pt idx="182">
                  <c:v>2378.1321591999999</c:v>
                </c:pt>
                <c:pt idx="183">
                  <c:v>2377.5559057999999</c:v>
                </c:pt>
                <c:pt idx="184">
                  <c:v>2376.8353965000001</c:v>
                </c:pt>
                <c:pt idx="185">
                  <c:v>2376.7080869000001</c:v>
                </c:pt>
                <c:pt idx="186">
                  <c:v>2376.2931076999998</c:v>
                </c:pt>
                <c:pt idx="187">
                  <c:v>2375.4934472</c:v>
                </c:pt>
                <c:pt idx="188">
                  <c:v>2374.9381401000001</c:v>
                </c:pt>
                <c:pt idx="189">
                  <c:v>2374.0513968999999</c:v>
                </c:pt>
                <c:pt idx="190">
                  <c:v>2373.1608793999999</c:v>
                </c:pt>
                <c:pt idx="191">
                  <c:v>2372.7249492000001</c:v>
                </c:pt>
                <c:pt idx="192">
                  <c:v>2372.5633444</c:v>
                </c:pt>
                <c:pt idx="193">
                  <c:v>2371.9393716</c:v>
                </c:pt>
                <c:pt idx="194">
                  <c:v>2371.1396657999999</c:v>
                </c:pt>
                <c:pt idx="195">
                  <c:v>2370.2227260999998</c:v>
                </c:pt>
                <c:pt idx="196">
                  <c:v>2369.7896043000001</c:v>
                </c:pt>
                <c:pt idx="197">
                  <c:v>2369.1830814999998</c:v>
                </c:pt>
                <c:pt idx="198">
                  <c:v>2368.4907416000001</c:v>
                </c:pt>
                <c:pt idx="199">
                  <c:v>2367.7773318999998</c:v>
                </c:pt>
                <c:pt idx="200">
                  <c:v>2366.9689920999999</c:v>
                </c:pt>
                <c:pt idx="201">
                  <c:v>2365.8645332000001</c:v>
                </c:pt>
                <c:pt idx="202">
                  <c:v>2364.6393435</c:v>
                </c:pt>
                <c:pt idx="203">
                  <c:v>2363.5190207999999</c:v>
                </c:pt>
                <c:pt idx="204">
                  <c:v>2362.7558159999999</c:v>
                </c:pt>
                <c:pt idx="205">
                  <c:v>2361.4766681999999</c:v>
                </c:pt>
                <c:pt idx="206">
                  <c:v>2360.7119687999998</c:v>
                </c:pt>
                <c:pt idx="207">
                  <c:v>2359.7308787000002</c:v>
                </c:pt>
                <c:pt idx="208">
                  <c:v>2359.4731400999999</c:v>
                </c:pt>
                <c:pt idx="209">
                  <c:v>2358.3408242999999</c:v>
                </c:pt>
                <c:pt idx="210">
                  <c:v>2357.1160086</c:v>
                </c:pt>
                <c:pt idx="211">
                  <c:v>2355.8378757999999</c:v>
                </c:pt>
                <c:pt idx="212">
                  <c:v>2354.1553552999999</c:v>
                </c:pt>
                <c:pt idx="213">
                  <c:v>2352.5872786</c:v>
                </c:pt>
                <c:pt idx="214">
                  <c:v>2351.1572080999999</c:v>
                </c:pt>
                <c:pt idx="215">
                  <c:v>2349.3689045000001</c:v>
                </c:pt>
              </c:numCache>
            </c:numRef>
          </c:val>
          <c:smooth val="1"/>
          <c:extLst>
            <c:ext xmlns:c16="http://schemas.microsoft.com/office/drawing/2014/chart" uri="{C3380CC4-5D6E-409C-BE32-E72D297353CC}">
              <c16:uniqueId val="{00000004-DED1-4CF3-99AE-6DB61129A105}"/>
            </c:ext>
          </c:extLst>
        </c:ser>
        <c:ser>
          <c:idx val="5"/>
          <c:order val="5"/>
          <c:tx>
            <c:strRef>
              <c:f>'4.1b'!$H$2</c:f>
              <c:strCache>
                <c:ptCount val="1"/>
                <c:pt idx="0">
                  <c:v>NZ New diesel light fleet</c:v>
                </c:pt>
              </c:strCache>
            </c:strRef>
          </c:tx>
          <c:spPr>
            <a:ln w="25400">
              <a:solidFill>
                <a:srgbClr val="434646"/>
              </a:solidFill>
              <a:prstDash val="sysDash"/>
            </a:ln>
          </c:spPr>
          <c:marker>
            <c:symbol val="none"/>
          </c:marker>
          <c:cat>
            <c:numRef>
              <c:f>'4.1b'!$A$3:$A$218</c:f>
              <c:numCache>
                <c:formatCode>General</c:formatCode>
                <c:ptCount val="216"/>
                <c:pt idx="0">
                  <c:v>2000</c:v>
                </c:pt>
                <c:pt idx="24">
                  <c:v>2002</c:v>
                </c:pt>
                <c:pt idx="48">
                  <c:v>2004</c:v>
                </c:pt>
                <c:pt idx="72">
                  <c:v>2006</c:v>
                </c:pt>
                <c:pt idx="96">
                  <c:v>2008</c:v>
                </c:pt>
                <c:pt idx="120">
                  <c:v>2010</c:v>
                </c:pt>
                <c:pt idx="144">
                  <c:v>2012</c:v>
                </c:pt>
                <c:pt idx="168">
                  <c:v>2014</c:v>
                </c:pt>
                <c:pt idx="192">
                  <c:v>2016</c:v>
                </c:pt>
              </c:numCache>
            </c:numRef>
          </c:cat>
          <c:val>
            <c:numRef>
              <c:f>'4.1b'!$H$3:$H$218</c:f>
              <c:numCache>
                <c:formatCode>0</c:formatCode>
                <c:ptCount val="216"/>
                <c:pt idx="0">
                  <c:v>2638.2987262000001</c:v>
                </c:pt>
                <c:pt idx="1">
                  <c:v>2640.3809795000002</c:v>
                </c:pt>
                <c:pt idx="2">
                  <c:v>2642.7277858000002</c:v>
                </c:pt>
                <c:pt idx="3">
                  <c:v>2644.3146348999999</c:v>
                </c:pt>
                <c:pt idx="4">
                  <c:v>2646.1424155</c:v>
                </c:pt>
                <c:pt idx="5">
                  <c:v>2648.1728505999999</c:v>
                </c:pt>
                <c:pt idx="6">
                  <c:v>2650.1187605</c:v>
                </c:pt>
                <c:pt idx="7">
                  <c:v>2651.0927044999999</c:v>
                </c:pt>
                <c:pt idx="8">
                  <c:v>2652.6483536000001</c:v>
                </c:pt>
                <c:pt idx="9">
                  <c:v>2653.0151104000001</c:v>
                </c:pt>
                <c:pt idx="10">
                  <c:v>2654.5805709000001</c:v>
                </c:pt>
                <c:pt idx="11">
                  <c:v>2656.7128318999999</c:v>
                </c:pt>
                <c:pt idx="12">
                  <c:v>2656.8783217</c:v>
                </c:pt>
                <c:pt idx="13">
                  <c:v>2658.5731993999998</c:v>
                </c:pt>
                <c:pt idx="14">
                  <c:v>2659.5018605999999</c:v>
                </c:pt>
                <c:pt idx="15">
                  <c:v>2660.5394417000002</c:v>
                </c:pt>
                <c:pt idx="16">
                  <c:v>2661.8687783999999</c:v>
                </c:pt>
                <c:pt idx="17">
                  <c:v>2663.6037560999998</c:v>
                </c:pt>
                <c:pt idx="18">
                  <c:v>2665.0514272999999</c:v>
                </c:pt>
                <c:pt idx="19">
                  <c:v>2665.8931874</c:v>
                </c:pt>
                <c:pt idx="20">
                  <c:v>2667.4146894999999</c:v>
                </c:pt>
                <c:pt idx="21">
                  <c:v>2667.9888811000001</c:v>
                </c:pt>
                <c:pt idx="22">
                  <c:v>2669.0184165999999</c:v>
                </c:pt>
                <c:pt idx="23">
                  <c:v>2670.1190043000001</c:v>
                </c:pt>
                <c:pt idx="24">
                  <c:v>2670.7562908999998</c:v>
                </c:pt>
                <c:pt idx="25">
                  <c:v>2671.6473402000001</c:v>
                </c:pt>
                <c:pt idx="26">
                  <c:v>2673.2014936</c:v>
                </c:pt>
                <c:pt idx="27">
                  <c:v>2674.2202201999999</c:v>
                </c:pt>
                <c:pt idx="28">
                  <c:v>2675.7367774999998</c:v>
                </c:pt>
                <c:pt idx="29">
                  <c:v>2677.2756076000001</c:v>
                </c:pt>
                <c:pt idx="30">
                  <c:v>2678.3302932000001</c:v>
                </c:pt>
                <c:pt idx="31">
                  <c:v>2680.0879596</c:v>
                </c:pt>
                <c:pt idx="32">
                  <c:v>2680.9178649</c:v>
                </c:pt>
                <c:pt idx="33">
                  <c:v>2681.8595463000001</c:v>
                </c:pt>
                <c:pt idx="34">
                  <c:v>2683.0945913999999</c:v>
                </c:pt>
                <c:pt idx="35">
                  <c:v>2684.4791283</c:v>
                </c:pt>
                <c:pt idx="36">
                  <c:v>2685.4324179</c:v>
                </c:pt>
                <c:pt idx="37">
                  <c:v>2686.4482484</c:v>
                </c:pt>
                <c:pt idx="38">
                  <c:v>2687.1848605999999</c:v>
                </c:pt>
                <c:pt idx="39">
                  <c:v>2688.3383951000001</c:v>
                </c:pt>
                <c:pt idx="40">
                  <c:v>2689.8684002999998</c:v>
                </c:pt>
                <c:pt idx="41">
                  <c:v>2691.4076165000001</c:v>
                </c:pt>
                <c:pt idx="42">
                  <c:v>2692.3605873000001</c:v>
                </c:pt>
                <c:pt idx="43">
                  <c:v>2693.601987</c:v>
                </c:pt>
                <c:pt idx="44">
                  <c:v>2694.4858232000001</c:v>
                </c:pt>
                <c:pt idx="45">
                  <c:v>2695.0038184</c:v>
                </c:pt>
                <c:pt idx="46">
                  <c:v>2695.9924566</c:v>
                </c:pt>
                <c:pt idx="47">
                  <c:v>2696.6977096999999</c:v>
                </c:pt>
                <c:pt idx="48">
                  <c:v>2697.7037387999999</c:v>
                </c:pt>
                <c:pt idx="49">
                  <c:v>2698.9092242000002</c:v>
                </c:pt>
                <c:pt idx="50">
                  <c:v>2699.5203568000002</c:v>
                </c:pt>
                <c:pt idx="51">
                  <c:v>2700.4617616999999</c:v>
                </c:pt>
                <c:pt idx="52">
                  <c:v>2701.5535786999999</c:v>
                </c:pt>
                <c:pt idx="53">
                  <c:v>2702.5425528000001</c:v>
                </c:pt>
                <c:pt idx="54">
                  <c:v>2703.5341145000002</c:v>
                </c:pt>
                <c:pt idx="55">
                  <c:v>2704.4479891999999</c:v>
                </c:pt>
                <c:pt idx="56">
                  <c:v>2705.2613575999999</c:v>
                </c:pt>
                <c:pt idx="57">
                  <c:v>2705.6999624999999</c:v>
                </c:pt>
                <c:pt idx="58">
                  <c:v>2706.4079415000001</c:v>
                </c:pt>
                <c:pt idx="59">
                  <c:v>2707.0629720000002</c:v>
                </c:pt>
                <c:pt idx="60">
                  <c:v>2707.3486105000002</c:v>
                </c:pt>
                <c:pt idx="61">
                  <c:v>2708.1645948999999</c:v>
                </c:pt>
                <c:pt idx="62">
                  <c:v>2708.9205041</c:v>
                </c:pt>
                <c:pt idx="63">
                  <c:v>2709.4223489999999</c:v>
                </c:pt>
                <c:pt idx="64">
                  <c:v>2709.9509484999999</c:v>
                </c:pt>
                <c:pt idx="65">
                  <c:v>2710.5394881000002</c:v>
                </c:pt>
                <c:pt idx="66">
                  <c:v>2710.9935933000002</c:v>
                </c:pt>
                <c:pt idx="67">
                  <c:v>2711.2121444999998</c:v>
                </c:pt>
                <c:pt idx="68">
                  <c:v>2711.4573399000001</c:v>
                </c:pt>
                <c:pt idx="69">
                  <c:v>2711.8292037000001</c:v>
                </c:pt>
                <c:pt idx="70">
                  <c:v>2711.9720146</c:v>
                </c:pt>
                <c:pt idx="71">
                  <c:v>2712.3152485000001</c:v>
                </c:pt>
                <c:pt idx="72">
                  <c:v>2712.2340503999999</c:v>
                </c:pt>
                <c:pt idx="73">
                  <c:v>2712.1157017</c:v>
                </c:pt>
                <c:pt idx="74">
                  <c:v>2712.1565930000002</c:v>
                </c:pt>
                <c:pt idx="75">
                  <c:v>2712.2738583</c:v>
                </c:pt>
                <c:pt idx="76">
                  <c:v>2711.9755937</c:v>
                </c:pt>
                <c:pt idx="77">
                  <c:v>2711.6106209999998</c:v>
                </c:pt>
                <c:pt idx="78">
                  <c:v>2711.2899198999999</c:v>
                </c:pt>
                <c:pt idx="79">
                  <c:v>2710.8735145000001</c:v>
                </c:pt>
                <c:pt idx="80">
                  <c:v>2710.2971771000002</c:v>
                </c:pt>
                <c:pt idx="81">
                  <c:v>2710.3732466000001</c:v>
                </c:pt>
                <c:pt idx="82">
                  <c:v>2710.3102500999998</c:v>
                </c:pt>
                <c:pt idx="83">
                  <c:v>2710.3811679999999</c:v>
                </c:pt>
                <c:pt idx="84">
                  <c:v>2710.1921161999999</c:v>
                </c:pt>
                <c:pt idx="85">
                  <c:v>2710.3560791</c:v>
                </c:pt>
                <c:pt idx="86">
                  <c:v>2710.7617199000001</c:v>
                </c:pt>
                <c:pt idx="87">
                  <c:v>2711.5020605999998</c:v>
                </c:pt>
                <c:pt idx="88">
                  <c:v>2711.4720157000002</c:v>
                </c:pt>
                <c:pt idx="89">
                  <c:v>2712.3760336999999</c:v>
                </c:pt>
                <c:pt idx="90">
                  <c:v>2713.4128755000002</c:v>
                </c:pt>
                <c:pt idx="91">
                  <c:v>2713.8171699999998</c:v>
                </c:pt>
                <c:pt idx="92">
                  <c:v>2713.5247081000002</c:v>
                </c:pt>
                <c:pt idx="93">
                  <c:v>2713.5870048000002</c:v>
                </c:pt>
                <c:pt idx="94">
                  <c:v>2714.2223410000001</c:v>
                </c:pt>
                <c:pt idx="95">
                  <c:v>2715.1560433999998</c:v>
                </c:pt>
                <c:pt idx="96">
                  <c:v>2715.2671368000001</c:v>
                </c:pt>
                <c:pt idx="97">
                  <c:v>2715.6046455999999</c:v>
                </c:pt>
                <c:pt idx="98">
                  <c:v>2716.0141425000002</c:v>
                </c:pt>
                <c:pt idx="99">
                  <c:v>2715.5176182</c:v>
                </c:pt>
                <c:pt idx="100">
                  <c:v>2715.2669964000002</c:v>
                </c:pt>
                <c:pt idx="101">
                  <c:v>2714.7781675000001</c:v>
                </c:pt>
                <c:pt idx="102">
                  <c:v>2714.6301330000001</c:v>
                </c:pt>
                <c:pt idx="103">
                  <c:v>2713.7335474000001</c:v>
                </c:pt>
                <c:pt idx="104">
                  <c:v>2712.9626736</c:v>
                </c:pt>
                <c:pt idx="105">
                  <c:v>2712.6681683000002</c:v>
                </c:pt>
                <c:pt idx="106">
                  <c:v>2711.8702619000001</c:v>
                </c:pt>
                <c:pt idx="107">
                  <c:v>2710.8418467000001</c:v>
                </c:pt>
                <c:pt idx="108">
                  <c:v>2710.1858957999998</c:v>
                </c:pt>
                <c:pt idx="109">
                  <c:v>2709.4924605000001</c:v>
                </c:pt>
                <c:pt idx="110">
                  <c:v>2708.1699859</c:v>
                </c:pt>
                <c:pt idx="111">
                  <c:v>2707.5765468999998</c:v>
                </c:pt>
                <c:pt idx="112">
                  <c:v>2707.1397459999998</c:v>
                </c:pt>
                <c:pt idx="113">
                  <c:v>2706.7777593000001</c:v>
                </c:pt>
                <c:pt idx="114">
                  <c:v>2706.0555027</c:v>
                </c:pt>
                <c:pt idx="115">
                  <c:v>2704.8593206</c:v>
                </c:pt>
                <c:pt idx="116">
                  <c:v>2703.7051105</c:v>
                </c:pt>
                <c:pt idx="117">
                  <c:v>2703.1158971</c:v>
                </c:pt>
                <c:pt idx="118">
                  <c:v>2702.2904847999998</c:v>
                </c:pt>
                <c:pt idx="119">
                  <c:v>2701.8600594</c:v>
                </c:pt>
                <c:pt idx="120">
                  <c:v>2701.2740392000001</c:v>
                </c:pt>
                <c:pt idx="121">
                  <c:v>2700.5965634999998</c:v>
                </c:pt>
                <c:pt idx="122">
                  <c:v>2700.3935305999998</c:v>
                </c:pt>
                <c:pt idx="123">
                  <c:v>2699.4688237999999</c:v>
                </c:pt>
                <c:pt idx="124">
                  <c:v>2698.8178317000002</c:v>
                </c:pt>
                <c:pt idx="125">
                  <c:v>2698.666166</c:v>
                </c:pt>
                <c:pt idx="126">
                  <c:v>2697.9982845</c:v>
                </c:pt>
                <c:pt idx="127">
                  <c:v>2697.1828341999999</c:v>
                </c:pt>
                <c:pt idx="128">
                  <c:v>2696.3318622000002</c:v>
                </c:pt>
                <c:pt idx="129">
                  <c:v>2695.6452307999998</c:v>
                </c:pt>
                <c:pt idx="130">
                  <c:v>2695.3020384000001</c:v>
                </c:pt>
                <c:pt idx="131">
                  <c:v>2694.8929702999999</c:v>
                </c:pt>
                <c:pt idx="132">
                  <c:v>2694.2781141999999</c:v>
                </c:pt>
                <c:pt idx="133">
                  <c:v>2693.9396731000002</c:v>
                </c:pt>
                <c:pt idx="134">
                  <c:v>2693.6205319000001</c:v>
                </c:pt>
                <c:pt idx="135">
                  <c:v>2693.1647512</c:v>
                </c:pt>
                <c:pt idx="136">
                  <c:v>2692.4145951</c:v>
                </c:pt>
                <c:pt idx="137">
                  <c:v>2691.7075761999999</c:v>
                </c:pt>
                <c:pt idx="138">
                  <c:v>2690.7875309000001</c:v>
                </c:pt>
                <c:pt idx="139">
                  <c:v>2690.1632685</c:v>
                </c:pt>
                <c:pt idx="140">
                  <c:v>2689.5653480999999</c:v>
                </c:pt>
                <c:pt idx="141">
                  <c:v>2689.3325642999998</c:v>
                </c:pt>
                <c:pt idx="142">
                  <c:v>2689.0435754</c:v>
                </c:pt>
                <c:pt idx="143">
                  <c:v>2689.0029125999999</c:v>
                </c:pt>
                <c:pt idx="144">
                  <c:v>2688.0172763</c:v>
                </c:pt>
                <c:pt idx="145">
                  <c:v>2687.0014974000001</c:v>
                </c:pt>
                <c:pt idx="146">
                  <c:v>2686.3404612999998</c:v>
                </c:pt>
                <c:pt idx="147">
                  <c:v>2685.68</c:v>
                </c:pt>
                <c:pt idx="148">
                  <c:v>2685.2813630000001</c:v>
                </c:pt>
                <c:pt idx="149">
                  <c:v>2684.7104404000002</c:v>
                </c:pt>
                <c:pt idx="150">
                  <c:v>2684.6091394999999</c:v>
                </c:pt>
                <c:pt idx="151">
                  <c:v>2684.3082347</c:v>
                </c:pt>
                <c:pt idx="152">
                  <c:v>2683.8665454000002</c:v>
                </c:pt>
                <c:pt idx="153">
                  <c:v>2683.4857244999998</c:v>
                </c:pt>
                <c:pt idx="154">
                  <c:v>2682.5465085000001</c:v>
                </c:pt>
                <c:pt idx="155">
                  <c:v>2682.0146187999999</c:v>
                </c:pt>
                <c:pt idx="156">
                  <c:v>2681.2584007</c:v>
                </c:pt>
                <c:pt idx="157">
                  <c:v>2680.1159385999999</c:v>
                </c:pt>
                <c:pt idx="158">
                  <c:v>2679.5259053999998</c:v>
                </c:pt>
                <c:pt idx="159">
                  <c:v>2679.2430764000001</c:v>
                </c:pt>
                <c:pt idx="160">
                  <c:v>2678.7703077000001</c:v>
                </c:pt>
                <c:pt idx="161">
                  <c:v>2678.2087262999999</c:v>
                </c:pt>
                <c:pt idx="162">
                  <c:v>2678.0409539000002</c:v>
                </c:pt>
                <c:pt idx="163">
                  <c:v>2677.7748663000002</c:v>
                </c:pt>
                <c:pt idx="164">
                  <c:v>2677.7827238</c:v>
                </c:pt>
                <c:pt idx="165">
                  <c:v>2677.6770843999998</c:v>
                </c:pt>
                <c:pt idx="166">
                  <c:v>2677.7603263000001</c:v>
                </c:pt>
                <c:pt idx="167">
                  <c:v>2678.1618088999999</c:v>
                </c:pt>
                <c:pt idx="168">
                  <c:v>2677.8899504000001</c:v>
                </c:pt>
                <c:pt idx="169">
                  <c:v>2677.3496218</c:v>
                </c:pt>
                <c:pt idx="170">
                  <c:v>2677.3254634</c:v>
                </c:pt>
                <c:pt idx="171">
                  <c:v>2677.4881580000001</c:v>
                </c:pt>
                <c:pt idx="172">
                  <c:v>2677.7970037</c:v>
                </c:pt>
                <c:pt idx="173">
                  <c:v>2678.4872298999999</c:v>
                </c:pt>
                <c:pt idx="174">
                  <c:v>2678.6798936</c:v>
                </c:pt>
                <c:pt idx="175">
                  <c:v>2679.0730242999998</c:v>
                </c:pt>
                <c:pt idx="176">
                  <c:v>2679.2828282</c:v>
                </c:pt>
                <c:pt idx="177">
                  <c:v>2679.4311008999998</c:v>
                </c:pt>
                <c:pt idx="178">
                  <c:v>2679.8257389</c:v>
                </c:pt>
                <c:pt idx="179">
                  <c:v>2680.2910476000002</c:v>
                </c:pt>
                <c:pt idx="180">
                  <c:v>2680.4001155999999</c:v>
                </c:pt>
                <c:pt idx="181">
                  <c:v>2680.1374623000002</c:v>
                </c:pt>
                <c:pt idx="182">
                  <c:v>2680.2390497000001</c:v>
                </c:pt>
                <c:pt idx="183">
                  <c:v>2680.2007758999998</c:v>
                </c:pt>
                <c:pt idx="184">
                  <c:v>2680.4378929999998</c:v>
                </c:pt>
                <c:pt idx="185">
                  <c:v>2680.8308313000002</c:v>
                </c:pt>
                <c:pt idx="186">
                  <c:v>2680.9933550999999</c:v>
                </c:pt>
                <c:pt idx="187">
                  <c:v>2681.2328075999999</c:v>
                </c:pt>
                <c:pt idx="188">
                  <c:v>2681.4678474000002</c:v>
                </c:pt>
                <c:pt idx="189">
                  <c:v>2681.7063549999998</c:v>
                </c:pt>
                <c:pt idx="190">
                  <c:v>2682.1692929000001</c:v>
                </c:pt>
                <c:pt idx="191">
                  <c:v>2682.2041390999998</c:v>
                </c:pt>
                <c:pt idx="192">
                  <c:v>2682.5117627999998</c:v>
                </c:pt>
                <c:pt idx="193">
                  <c:v>2682.3322492000002</c:v>
                </c:pt>
                <c:pt idx="194">
                  <c:v>2682.2803008999999</c:v>
                </c:pt>
                <c:pt idx="195">
                  <c:v>2682.0183814000002</c:v>
                </c:pt>
                <c:pt idx="196">
                  <c:v>2682.2922140000001</c:v>
                </c:pt>
                <c:pt idx="197">
                  <c:v>2682.2748439000002</c:v>
                </c:pt>
                <c:pt idx="198">
                  <c:v>2682.7351380999999</c:v>
                </c:pt>
                <c:pt idx="199">
                  <c:v>2682.7181761000002</c:v>
                </c:pt>
                <c:pt idx="200">
                  <c:v>2682.7666849000002</c:v>
                </c:pt>
                <c:pt idx="201">
                  <c:v>2682.84339</c:v>
                </c:pt>
                <c:pt idx="202">
                  <c:v>2682.8804734</c:v>
                </c:pt>
                <c:pt idx="203">
                  <c:v>2682.9272787</c:v>
                </c:pt>
                <c:pt idx="204">
                  <c:v>2683.2272791999999</c:v>
                </c:pt>
                <c:pt idx="205">
                  <c:v>2683.3518539000002</c:v>
                </c:pt>
                <c:pt idx="206">
                  <c:v>2683.7190476000001</c:v>
                </c:pt>
                <c:pt idx="207">
                  <c:v>2683.9637981000001</c:v>
                </c:pt>
                <c:pt idx="208">
                  <c:v>2684.3183518999999</c:v>
                </c:pt>
                <c:pt idx="209">
                  <c:v>2684.7989659</c:v>
                </c:pt>
                <c:pt idx="210">
                  <c:v>2685.1871255999999</c:v>
                </c:pt>
                <c:pt idx="211">
                  <c:v>2685.2140451999999</c:v>
                </c:pt>
                <c:pt idx="212">
                  <c:v>2685.4039011999998</c:v>
                </c:pt>
                <c:pt idx="213">
                  <c:v>2685.7329476999998</c:v>
                </c:pt>
                <c:pt idx="214">
                  <c:v>2685.9912503</c:v>
                </c:pt>
                <c:pt idx="215">
                  <c:v>2686.2483745</c:v>
                </c:pt>
              </c:numCache>
            </c:numRef>
          </c:val>
          <c:smooth val="1"/>
          <c:extLst>
            <c:ext xmlns:c16="http://schemas.microsoft.com/office/drawing/2014/chart" uri="{C3380CC4-5D6E-409C-BE32-E72D297353CC}">
              <c16:uniqueId val="{00000005-DED1-4CF3-99AE-6DB61129A105}"/>
            </c:ext>
          </c:extLst>
        </c:ser>
        <c:ser>
          <c:idx val="6"/>
          <c:order val="6"/>
          <c:tx>
            <c:strRef>
              <c:f>'4.1b'!$I$2</c:f>
              <c:strCache>
                <c:ptCount val="1"/>
                <c:pt idx="0">
                  <c:v>Light fleet average </c:v>
                </c:pt>
              </c:strCache>
            </c:strRef>
          </c:tx>
          <c:spPr>
            <a:ln w="38100" cmpd="sng">
              <a:solidFill>
                <a:srgbClr val="EEA259"/>
              </a:solidFill>
              <a:prstDash val="sysDot"/>
            </a:ln>
          </c:spPr>
          <c:marker>
            <c:symbol val="none"/>
          </c:marker>
          <c:cat>
            <c:numRef>
              <c:f>'4.1b'!$A$3:$A$218</c:f>
              <c:numCache>
                <c:formatCode>General</c:formatCode>
                <c:ptCount val="216"/>
                <c:pt idx="0">
                  <c:v>2000</c:v>
                </c:pt>
                <c:pt idx="24">
                  <c:v>2002</c:v>
                </c:pt>
                <c:pt idx="48">
                  <c:v>2004</c:v>
                </c:pt>
                <c:pt idx="72">
                  <c:v>2006</c:v>
                </c:pt>
                <c:pt idx="96">
                  <c:v>2008</c:v>
                </c:pt>
                <c:pt idx="120">
                  <c:v>2010</c:v>
                </c:pt>
                <c:pt idx="144">
                  <c:v>2012</c:v>
                </c:pt>
                <c:pt idx="168">
                  <c:v>2014</c:v>
                </c:pt>
                <c:pt idx="192">
                  <c:v>2016</c:v>
                </c:pt>
              </c:numCache>
            </c:numRef>
          </c:cat>
          <c:val>
            <c:numRef>
              <c:f>'4.1b'!$I$3:$I$218</c:f>
              <c:numCache>
                <c:formatCode>0</c:formatCode>
                <c:ptCount val="216"/>
                <c:pt idx="0">
                  <c:v>2070.3318098</c:v>
                </c:pt>
                <c:pt idx="1">
                  <c:v>2072.205238</c:v>
                </c:pt>
                <c:pt idx="2">
                  <c:v>2074.5316902</c:v>
                </c:pt>
                <c:pt idx="3">
                  <c:v>2076.7794383999999</c:v>
                </c:pt>
                <c:pt idx="4">
                  <c:v>2078.6490832999998</c:v>
                </c:pt>
                <c:pt idx="5">
                  <c:v>2080.6342356999999</c:v>
                </c:pt>
                <c:pt idx="6">
                  <c:v>2082.7708188000001</c:v>
                </c:pt>
                <c:pt idx="7">
                  <c:v>2084.6677165000001</c:v>
                </c:pt>
                <c:pt idx="8">
                  <c:v>2086.9804260999999</c:v>
                </c:pt>
                <c:pt idx="9">
                  <c:v>2088.5822595</c:v>
                </c:pt>
                <c:pt idx="10">
                  <c:v>2090.4357292</c:v>
                </c:pt>
                <c:pt idx="11">
                  <c:v>2092.6639653000002</c:v>
                </c:pt>
                <c:pt idx="12">
                  <c:v>2094.4044733000001</c:v>
                </c:pt>
                <c:pt idx="13">
                  <c:v>2096.4243798000002</c:v>
                </c:pt>
                <c:pt idx="14">
                  <c:v>2098.1814359999998</c:v>
                </c:pt>
                <c:pt idx="15">
                  <c:v>2100.2517806000001</c:v>
                </c:pt>
                <c:pt idx="16">
                  <c:v>2102.1013204999999</c:v>
                </c:pt>
                <c:pt idx="17">
                  <c:v>2104.4559838</c:v>
                </c:pt>
                <c:pt idx="18">
                  <c:v>2106.3906044</c:v>
                </c:pt>
                <c:pt idx="19">
                  <c:v>2108.2566922000001</c:v>
                </c:pt>
                <c:pt idx="20">
                  <c:v>2110.2998044000001</c:v>
                </c:pt>
                <c:pt idx="21">
                  <c:v>2111.7769825999999</c:v>
                </c:pt>
                <c:pt idx="22">
                  <c:v>2114.1221867999998</c:v>
                </c:pt>
                <c:pt idx="23">
                  <c:v>2116.4761878999998</c:v>
                </c:pt>
                <c:pt idx="24">
                  <c:v>2118.3767074000002</c:v>
                </c:pt>
                <c:pt idx="25">
                  <c:v>2120.3509499000002</c:v>
                </c:pt>
                <c:pt idx="26">
                  <c:v>2122.6834613999999</c:v>
                </c:pt>
                <c:pt idx="27">
                  <c:v>2124.4651358000001</c:v>
                </c:pt>
                <c:pt idx="28">
                  <c:v>2126.7878586000002</c:v>
                </c:pt>
                <c:pt idx="29">
                  <c:v>2129.5722885999999</c:v>
                </c:pt>
                <c:pt idx="30">
                  <c:v>2131.5519027</c:v>
                </c:pt>
                <c:pt idx="31">
                  <c:v>2133.9310755000001</c:v>
                </c:pt>
                <c:pt idx="32">
                  <c:v>2136.4714623999998</c:v>
                </c:pt>
                <c:pt idx="33">
                  <c:v>2138.4317452999999</c:v>
                </c:pt>
                <c:pt idx="34">
                  <c:v>2141.1102768999999</c:v>
                </c:pt>
                <c:pt idx="35">
                  <c:v>2143.5052876999998</c:v>
                </c:pt>
                <c:pt idx="36">
                  <c:v>2145.8415553999998</c:v>
                </c:pt>
                <c:pt idx="37">
                  <c:v>2148.5572413</c:v>
                </c:pt>
                <c:pt idx="38">
                  <c:v>2150.7772135</c:v>
                </c:pt>
                <c:pt idx="39">
                  <c:v>2152.8989780000002</c:v>
                </c:pt>
                <c:pt idx="40">
                  <c:v>2155.4239189</c:v>
                </c:pt>
                <c:pt idx="41">
                  <c:v>2158.188247</c:v>
                </c:pt>
                <c:pt idx="42">
                  <c:v>2160.5916842000001</c:v>
                </c:pt>
                <c:pt idx="43">
                  <c:v>2163.3859410999999</c:v>
                </c:pt>
                <c:pt idx="44">
                  <c:v>2165.9617186999999</c:v>
                </c:pt>
                <c:pt idx="45">
                  <c:v>2168.3872629000002</c:v>
                </c:pt>
                <c:pt idx="46">
                  <c:v>2171.6263236999998</c:v>
                </c:pt>
                <c:pt idx="47">
                  <c:v>2173.9173353000001</c:v>
                </c:pt>
                <c:pt idx="48">
                  <c:v>2176.1599919</c:v>
                </c:pt>
                <c:pt idx="49">
                  <c:v>2178.7283674999999</c:v>
                </c:pt>
                <c:pt idx="50">
                  <c:v>2180.8894565999999</c:v>
                </c:pt>
                <c:pt idx="51">
                  <c:v>2183.5582290000002</c:v>
                </c:pt>
                <c:pt idx="52">
                  <c:v>2186.2295663999998</c:v>
                </c:pt>
                <c:pt idx="53">
                  <c:v>2188.7214921</c:v>
                </c:pt>
                <c:pt idx="54">
                  <c:v>2191.4740975999998</c:v>
                </c:pt>
                <c:pt idx="55">
                  <c:v>2194.2128947000001</c:v>
                </c:pt>
                <c:pt idx="56">
                  <c:v>2196.9999220999998</c:v>
                </c:pt>
                <c:pt idx="57">
                  <c:v>2199.3991577000002</c:v>
                </c:pt>
                <c:pt idx="58">
                  <c:v>2201.8838526</c:v>
                </c:pt>
                <c:pt idx="59">
                  <c:v>2204.4973786999999</c:v>
                </c:pt>
                <c:pt idx="60">
                  <c:v>2206.8172921999999</c:v>
                </c:pt>
                <c:pt idx="61">
                  <c:v>2209.1061536000002</c:v>
                </c:pt>
                <c:pt idx="62">
                  <c:v>2211.0084187000002</c:v>
                </c:pt>
                <c:pt idx="63">
                  <c:v>2213.3374746999998</c:v>
                </c:pt>
                <c:pt idx="64">
                  <c:v>2215.6793517000001</c:v>
                </c:pt>
                <c:pt idx="65">
                  <c:v>2218.0014996</c:v>
                </c:pt>
                <c:pt idx="66">
                  <c:v>2220.0646001</c:v>
                </c:pt>
                <c:pt idx="67">
                  <c:v>2222.1019110000002</c:v>
                </c:pt>
                <c:pt idx="68">
                  <c:v>2223.8782101000002</c:v>
                </c:pt>
                <c:pt idx="69">
                  <c:v>2225.5916126000002</c:v>
                </c:pt>
                <c:pt idx="70">
                  <c:v>2227.4245391999998</c:v>
                </c:pt>
                <c:pt idx="71">
                  <c:v>2229.0928002999999</c:v>
                </c:pt>
                <c:pt idx="72">
                  <c:v>2230.7764354000001</c:v>
                </c:pt>
                <c:pt idx="73">
                  <c:v>2232.5784303</c:v>
                </c:pt>
                <c:pt idx="74">
                  <c:v>2234.0179827000002</c:v>
                </c:pt>
                <c:pt idx="75">
                  <c:v>2235.6829472999998</c:v>
                </c:pt>
                <c:pt idx="76">
                  <c:v>2236.7332233000002</c:v>
                </c:pt>
                <c:pt idx="77">
                  <c:v>2238.1268897999998</c:v>
                </c:pt>
                <c:pt idx="78">
                  <c:v>2239.6386136000001</c:v>
                </c:pt>
                <c:pt idx="79">
                  <c:v>2240.8326474</c:v>
                </c:pt>
                <c:pt idx="80">
                  <c:v>2242.7368542999998</c:v>
                </c:pt>
                <c:pt idx="81">
                  <c:v>2244.1155930999998</c:v>
                </c:pt>
                <c:pt idx="82">
                  <c:v>2245.6658004999999</c:v>
                </c:pt>
                <c:pt idx="83">
                  <c:v>2247.2081401</c:v>
                </c:pt>
                <c:pt idx="84">
                  <c:v>2248.5448873999999</c:v>
                </c:pt>
                <c:pt idx="85">
                  <c:v>2250.0778596</c:v>
                </c:pt>
                <c:pt idx="86">
                  <c:v>2251.4650397999999</c:v>
                </c:pt>
                <c:pt idx="87">
                  <c:v>2253.0628929</c:v>
                </c:pt>
                <c:pt idx="88">
                  <c:v>2254.5403099</c:v>
                </c:pt>
                <c:pt idx="89">
                  <c:v>2256.2965819000001</c:v>
                </c:pt>
                <c:pt idx="90">
                  <c:v>2257.9318294</c:v>
                </c:pt>
                <c:pt idx="91">
                  <c:v>2259.4101596999999</c:v>
                </c:pt>
                <c:pt idx="92">
                  <c:v>2261.2693192000002</c:v>
                </c:pt>
                <c:pt idx="93">
                  <c:v>2262.4602374999999</c:v>
                </c:pt>
                <c:pt idx="94">
                  <c:v>2264.2098790999999</c:v>
                </c:pt>
                <c:pt idx="95">
                  <c:v>2265.7345602</c:v>
                </c:pt>
                <c:pt idx="96">
                  <c:v>2266.9836768</c:v>
                </c:pt>
                <c:pt idx="97">
                  <c:v>2268.3037841</c:v>
                </c:pt>
                <c:pt idx="98">
                  <c:v>2269.4534053000002</c:v>
                </c:pt>
                <c:pt idx="99">
                  <c:v>2270.3934777999998</c:v>
                </c:pt>
                <c:pt idx="100">
                  <c:v>2271.5041191</c:v>
                </c:pt>
                <c:pt idx="101">
                  <c:v>2272.6188477999999</c:v>
                </c:pt>
                <c:pt idx="102">
                  <c:v>2273.5745702999998</c:v>
                </c:pt>
                <c:pt idx="103">
                  <c:v>2274.6480646999998</c:v>
                </c:pt>
                <c:pt idx="104">
                  <c:v>2275.5580484000002</c:v>
                </c:pt>
                <c:pt idx="105">
                  <c:v>2276.3879821999999</c:v>
                </c:pt>
                <c:pt idx="106">
                  <c:v>2277.4959703999998</c:v>
                </c:pt>
                <c:pt idx="107">
                  <c:v>2278.3681093999999</c:v>
                </c:pt>
                <c:pt idx="108">
                  <c:v>2279.2896215000001</c:v>
                </c:pt>
                <c:pt idx="109">
                  <c:v>2280.3465150000002</c:v>
                </c:pt>
                <c:pt idx="110">
                  <c:v>2281.0158609999999</c:v>
                </c:pt>
                <c:pt idx="111">
                  <c:v>2281.5772670000001</c:v>
                </c:pt>
                <c:pt idx="112">
                  <c:v>2282.2217154999998</c:v>
                </c:pt>
                <c:pt idx="113">
                  <c:v>2282.8107994000002</c:v>
                </c:pt>
                <c:pt idx="114">
                  <c:v>2283.2069216</c:v>
                </c:pt>
                <c:pt idx="115">
                  <c:v>2283.6710779</c:v>
                </c:pt>
                <c:pt idx="116">
                  <c:v>2284.1838385000001</c:v>
                </c:pt>
                <c:pt idx="117">
                  <c:v>2284.453438</c:v>
                </c:pt>
                <c:pt idx="118">
                  <c:v>2284.8727057999999</c:v>
                </c:pt>
                <c:pt idx="119">
                  <c:v>2285.0299034</c:v>
                </c:pt>
                <c:pt idx="120">
                  <c:v>2285.2501464000002</c:v>
                </c:pt>
                <c:pt idx="121">
                  <c:v>2285.5568330999999</c:v>
                </c:pt>
                <c:pt idx="122">
                  <c:v>2285.7625607999998</c:v>
                </c:pt>
                <c:pt idx="123">
                  <c:v>2285.9938195</c:v>
                </c:pt>
                <c:pt idx="124">
                  <c:v>2286.5545103999998</c:v>
                </c:pt>
                <c:pt idx="125">
                  <c:v>2287.1489909000002</c:v>
                </c:pt>
                <c:pt idx="126">
                  <c:v>2287.6619071999999</c:v>
                </c:pt>
                <c:pt idx="127">
                  <c:v>2288.1666805999998</c:v>
                </c:pt>
                <c:pt idx="128">
                  <c:v>2288.4812141000002</c:v>
                </c:pt>
                <c:pt idx="129">
                  <c:v>2288.9302493999999</c:v>
                </c:pt>
                <c:pt idx="130">
                  <c:v>2289.3716089</c:v>
                </c:pt>
                <c:pt idx="131">
                  <c:v>2289.7307307999999</c:v>
                </c:pt>
                <c:pt idx="132">
                  <c:v>2290.0595056000002</c:v>
                </c:pt>
                <c:pt idx="133">
                  <c:v>2290.3964495</c:v>
                </c:pt>
                <c:pt idx="134">
                  <c:v>2290.7216113999998</c:v>
                </c:pt>
                <c:pt idx="135">
                  <c:v>2291.2110257999998</c:v>
                </c:pt>
                <c:pt idx="136">
                  <c:v>2291.6487053999999</c:v>
                </c:pt>
                <c:pt idx="137">
                  <c:v>2292.1725575999999</c:v>
                </c:pt>
                <c:pt idx="138">
                  <c:v>2292.8065707999999</c:v>
                </c:pt>
                <c:pt idx="139">
                  <c:v>2293.3482815000002</c:v>
                </c:pt>
                <c:pt idx="140">
                  <c:v>2293.8481999000001</c:v>
                </c:pt>
                <c:pt idx="141">
                  <c:v>2294.1669505999998</c:v>
                </c:pt>
                <c:pt idx="142">
                  <c:v>2294.4116131999999</c:v>
                </c:pt>
                <c:pt idx="143">
                  <c:v>2294.7292978</c:v>
                </c:pt>
                <c:pt idx="144">
                  <c:v>2294.6500845</c:v>
                </c:pt>
                <c:pt idx="145">
                  <c:v>2294.7185291999999</c:v>
                </c:pt>
                <c:pt idx="146">
                  <c:v>2294.9198113000002</c:v>
                </c:pt>
                <c:pt idx="147">
                  <c:v>2294.9004113999999</c:v>
                </c:pt>
                <c:pt idx="148">
                  <c:v>2294.9753458999999</c:v>
                </c:pt>
                <c:pt idx="149">
                  <c:v>2295.3175719000001</c:v>
                </c:pt>
                <c:pt idx="150">
                  <c:v>2295.6746073999998</c:v>
                </c:pt>
                <c:pt idx="151">
                  <c:v>2295.8149957000001</c:v>
                </c:pt>
                <c:pt idx="152">
                  <c:v>2295.8971956999999</c:v>
                </c:pt>
                <c:pt idx="153">
                  <c:v>2295.8549582999999</c:v>
                </c:pt>
                <c:pt idx="154">
                  <c:v>2295.6095925999998</c:v>
                </c:pt>
                <c:pt idx="155">
                  <c:v>2295.4146492</c:v>
                </c:pt>
                <c:pt idx="156">
                  <c:v>2295.2987557000001</c:v>
                </c:pt>
                <c:pt idx="157">
                  <c:v>2295.0559360000002</c:v>
                </c:pt>
                <c:pt idx="158">
                  <c:v>2294.9822881999999</c:v>
                </c:pt>
                <c:pt idx="159">
                  <c:v>2294.9578078</c:v>
                </c:pt>
                <c:pt idx="160">
                  <c:v>2295.0291996999999</c:v>
                </c:pt>
                <c:pt idx="161">
                  <c:v>2295.1639666999999</c:v>
                </c:pt>
                <c:pt idx="162">
                  <c:v>2294.9897526</c:v>
                </c:pt>
                <c:pt idx="163">
                  <c:v>2294.9432526999999</c:v>
                </c:pt>
                <c:pt idx="164">
                  <c:v>2294.9701595000001</c:v>
                </c:pt>
                <c:pt idx="165">
                  <c:v>2295.0219155999998</c:v>
                </c:pt>
                <c:pt idx="166">
                  <c:v>2295.0660822</c:v>
                </c:pt>
                <c:pt idx="167">
                  <c:v>2295.1132443000001</c:v>
                </c:pt>
                <c:pt idx="168">
                  <c:v>2294.8962234000001</c:v>
                </c:pt>
                <c:pt idx="169">
                  <c:v>2294.6702635000001</c:v>
                </c:pt>
                <c:pt idx="170">
                  <c:v>2294.4976058000002</c:v>
                </c:pt>
                <c:pt idx="171">
                  <c:v>2294.4896342000002</c:v>
                </c:pt>
                <c:pt idx="172">
                  <c:v>2294.4981066999999</c:v>
                </c:pt>
                <c:pt idx="173">
                  <c:v>2294.7615173999998</c:v>
                </c:pt>
                <c:pt idx="174">
                  <c:v>2294.5516042999998</c:v>
                </c:pt>
                <c:pt idx="175">
                  <c:v>2294.5289796000002</c:v>
                </c:pt>
                <c:pt idx="176">
                  <c:v>2294.4770345000002</c:v>
                </c:pt>
                <c:pt idx="177">
                  <c:v>2294.1689603999998</c:v>
                </c:pt>
                <c:pt idx="178">
                  <c:v>2293.8016203000002</c:v>
                </c:pt>
                <c:pt idx="179">
                  <c:v>2293.7085096999999</c:v>
                </c:pt>
                <c:pt idx="180">
                  <c:v>2293.5403454000002</c:v>
                </c:pt>
                <c:pt idx="181">
                  <c:v>2293.4482084000001</c:v>
                </c:pt>
                <c:pt idx="182">
                  <c:v>2293.3426691999998</c:v>
                </c:pt>
                <c:pt idx="183">
                  <c:v>2293.3026844000001</c:v>
                </c:pt>
                <c:pt idx="184">
                  <c:v>2293.3373182</c:v>
                </c:pt>
                <c:pt idx="185">
                  <c:v>2293.4828536</c:v>
                </c:pt>
                <c:pt idx="186">
                  <c:v>2293.4422607000001</c:v>
                </c:pt>
                <c:pt idx="187">
                  <c:v>2293.3930808</c:v>
                </c:pt>
                <c:pt idx="188">
                  <c:v>2293.2923993999998</c:v>
                </c:pt>
                <c:pt idx="189">
                  <c:v>2293.3013587999999</c:v>
                </c:pt>
                <c:pt idx="190">
                  <c:v>2293.1198700999998</c:v>
                </c:pt>
                <c:pt idx="191">
                  <c:v>2293.0710325</c:v>
                </c:pt>
                <c:pt idx="192">
                  <c:v>2293.2847178000002</c:v>
                </c:pt>
                <c:pt idx="193">
                  <c:v>2293.0039335000001</c:v>
                </c:pt>
                <c:pt idx="194">
                  <c:v>2292.8255009999998</c:v>
                </c:pt>
                <c:pt idx="195">
                  <c:v>2292.5644317000001</c:v>
                </c:pt>
                <c:pt idx="196">
                  <c:v>2292.5105282</c:v>
                </c:pt>
                <c:pt idx="197">
                  <c:v>2292.3478854999998</c:v>
                </c:pt>
                <c:pt idx="198">
                  <c:v>2292.4520799000002</c:v>
                </c:pt>
                <c:pt idx="199">
                  <c:v>2292.417273</c:v>
                </c:pt>
                <c:pt idx="200">
                  <c:v>2292.4236179999998</c:v>
                </c:pt>
                <c:pt idx="201">
                  <c:v>2292.2997375999998</c:v>
                </c:pt>
                <c:pt idx="202">
                  <c:v>2291.8872990999998</c:v>
                </c:pt>
                <c:pt idx="203">
                  <c:v>2291.5384119</c:v>
                </c:pt>
                <c:pt idx="204">
                  <c:v>2291.5365522000002</c:v>
                </c:pt>
                <c:pt idx="205">
                  <c:v>2291.2834452000002</c:v>
                </c:pt>
                <c:pt idx="206">
                  <c:v>2291.1188966999998</c:v>
                </c:pt>
                <c:pt idx="207">
                  <c:v>2291.1781298999999</c:v>
                </c:pt>
                <c:pt idx="208">
                  <c:v>2291.2338642999998</c:v>
                </c:pt>
                <c:pt idx="209">
                  <c:v>2291.1400872999998</c:v>
                </c:pt>
                <c:pt idx="210">
                  <c:v>2291.0594884000002</c:v>
                </c:pt>
                <c:pt idx="211">
                  <c:v>2290.6378620999999</c:v>
                </c:pt>
                <c:pt idx="212">
                  <c:v>2290.2763708000002</c:v>
                </c:pt>
                <c:pt idx="213">
                  <c:v>2289.7317429999998</c:v>
                </c:pt>
                <c:pt idx="214">
                  <c:v>2288.9060593999998</c:v>
                </c:pt>
                <c:pt idx="215">
                  <c:v>2288.1515886000002</c:v>
                </c:pt>
              </c:numCache>
            </c:numRef>
          </c:val>
          <c:smooth val="1"/>
          <c:extLst>
            <c:ext xmlns:c16="http://schemas.microsoft.com/office/drawing/2014/chart" uri="{C3380CC4-5D6E-409C-BE32-E72D297353CC}">
              <c16:uniqueId val="{00000006-DED1-4CF3-99AE-6DB61129A105}"/>
            </c:ext>
          </c:extLst>
        </c:ser>
        <c:dLbls>
          <c:showLegendKey val="0"/>
          <c:showVal val="0"/>
          <c:showCatName val="0"/>
          <c:showSerName val="0"/>
          <c:showPercent val="0"/>
          <c:showBubbleSize val="0"/>
        </c:dLbls>
        <c:smooth val="0"/>
        <c:axId val="158618368"/>
        <c:axId val="158619904"/>
      </c:lineChart>
      <c:catAx>
        <c:axId val="158618368"/>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619904"/>
        <c:crosses val="autoZero"/>
        <c:auto val="1"/>
        <c:lblAlgn val="ctr"/>
        <c:lblOffset val="100"/>
        <c:tickLblSkip val="6"/>
        <c:tickMarkSkip val="12"/>
        <c:noMultiLvlLbl val="0"/>
      </c:catAx>
      <c:valAx>
        <c:axId val="158619904"/>
        <c:scaling>
          <c:orientation val="minMax"/>
          <c:max val="3000"/>
          <c:min val="175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CC</a:t>
                </a:r>
              </a:p>
            </c:rich>
          </c:tx>
          <c:layout>
            <c:manualLayout>
              <c:xMode val="edge"/>
              <c:yMode val="edge"/>
              <c:x val="7.2527777777777814E-4"/>
              <c:y val="0.3004592592592652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58618368"/>
        <c:crosses val="autoZero"/>
        <c:crossBetween val="midCat"/>
        <c:majorUnit val="250"/>
      </c:valAx>
      <c:spPr>
        <a:solidFill>
          <a:srgbClr val="FFFFFF"/>
        </a:solidFill>
        <a:ln w="25400">
          <a:noFill/>
        </a:ln>
      </c:spPr>
    </c:plotArea>
    <c:legend>
      <c:legendPos val="r"/>
      <c:layout>
        <c:manualLayout>
          <c:xMode val="edge"/>
          <c:yMode val="edge"/>
          <c:x val="8.2493055555555486E-2"/>
          <c:y val="0.78270555555555565"/>
          <c:w val="0.87534555555556548"/>
          <c:h val="0.19679490740740926"/>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4.2a : Light fleet engine size trend</a:t>
            </a:r>
          </a:p>
        </c:rich>
      </c:tx>
      <c:layout>
        <c:manualLayout>
          <c:xMode val="edge"/>
          <c:yMode val="edge"/>
          <c:x val="0.18627416666666671"/>
          <c:y val="8.9004629629630266E-3"/>
        </c:manualLayout>
      </c:layout>
      <c:overlay val="0"/>
      <c:spPr>
        <a:noFill/>
        <a:ln w="25400">
          <a:noFill/>
        </a:ln>
      </c:spPr>
    </c:title>
    <c:autoTitleDeleted val="0"/>
    <c:plotArea>
      <c:layout>
        <c:manualLayout>
          <c:layoutTarget val="inner"/>
          <c:xMode val="edge"/>
          <c:yMode val="edge"/>
          <c:x val="0.18420611111111379"/>
          <c:y val="0.10366342592592721"/>
          <c:w val="0.77628027777777775"/>
          <c:h val="0.67688518518519514"/>
        </c:manualLayout>
      </c:layout>
      <c:areaChart>
        <c:grouping val="stacked"/>
        <c:varyColors val="0"/>
        <c:ser>
          <c:idx val="0"/>
          <c:order val="0"/>
          <c:tx>
            <c:strRef>
              <c:f>'4.2a,b'!$C$2</c:f>
              <c:strCache>
                <c:ptCount val="1"/>
                <c:pt idx="0">
                  <c:v>&lt; 1350</c:v>
                </c:pt>
              </c:strCache>
            </c:strRef>
          </c:tx>
          <c:spPr>
            <a:solidFill>
              <a:srgbClr val="C0C0C0"/>
            </a:solidFill>
            <a:ln w="25400">
              <a:noFill/>
            </a:ln>
          </c:spP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'4.2a,b'!$C$3:$C$218</c:f>
              <c:numCache>
                <c:formatCode>General</c:formatCode>
                <c:ptCount val="216"/>
                <c:pt idx="0">
                  <c:v>360366</c:v>
                </c:pt>
                <c:pt idx="1">
                  <c:v>358259</c:v>
                </c:pt>
                <c:pt idx="2">
                  <c:v>355582</c:v>
                </c:pt>
                <c:pt idx="3">
                  <c:v>353567</c:v>
                </c:pt>
                <c:pt idx="4">
                  <c:v>351297</c:v>
                </c:pt>
                <c:pt idx="5">
                  <c:v>348883</c:v>
                </c:pt>
                <c:pt idx="6">
                  <c:v>346558</c:v>
                </c:pt>
                <c:pt idx="7">
                  <c:v>344395</c:v>
                </c:pt>
                <c:pt idx="8">
                  <c:v>341573</c:v>
                </c:pt>
                <c:pt idx="9">
                  <c:v>339917</c:v>
                </c:pt>
                <c:pt idx="10">
                  <c:v>338002</c:v>
                </c:pt>
                <c:pt idx="11">
                  <c:v>336270</c:v>
                </c:pt>
                <c:pt idx="12">
                  <c:v>334459</c:v>
                </c:pt>
                <c:pt idx="13">
                  <c:v>332471</c:v>
                </c:pt>
                <c:pt idx="14">
                  <c:v>330278</c:v>
                </c:pt>
                <c:pt idx="15">
                  <c:v>328464</c:v>
                </c:pt>
                <c:pt idx="16">
                  <c:v>326530</c:v>
                </c:pt>
                <c:pt idx="17">
                  <c:v>324593</c:v>
                </c:pt>
                <c:pt idx="18">
                  <c:v>322749</c:v>
                </c:pt>
                <c:pt idx="19">
                  <c:v>321044</c:v>
                </c:pt>
                <c:pt idx="20">
                  <c:v>318703</c:v>
                </c:pt>
                <c:pt idx="21">
                  <c:v>317298</c:v>
                </c:pt>
                <c:pt idx="22">
                  <c:v>315681</c:v>
                </c:pt>
                <c:pt idx="23">
                  <c:v>314187</c:v>
                </c:pt>
                <c:pt idx="24">
                  <c:v>312583</c:v>
                </c:pt>
                <c:pt idx="25">
                  <c:v>310817</c:v>
                </c:pt>
                <c:pt idx="26">
                  <c:v>309083</c:v>
                </c:pt>
                <c:pt idx="27">
                  <c:v>307517</c:v>
                </c:pt>
                <c:pt idx="28">
                  <c:v>305958</c:v>
                </c:pt>
                <c:pt idx="29">
                  <c:v>304438</c:v>
                </c:pt>
                <c:pt idx="30">
                  <c:v>303116</c:v>
                </c:pt>
                <c:pt idx="31">
                  <c:v>301735</c:v>
                </c:pt>
                <c:pt idx="32">
                  <c:v>299766</c:v>
                </c:pt>
                <c:pt idx="33">
                  <c:v>298997</c:v>
                </c:pt>
                <c:pt idx="34">
                  <c:v>297902</c:v>
                </c:pt>
                <c:pt idx="35">
                  <c:v>296853</c:v>
                </c:pt>
                <c:pt idx="36">
                  <c:v>295841</c:v>
                </c:pt>
                <c:pt idx="37">
                  <c:v>294745</c:v>
                </c:pt>
                <c:pt idx="38">
                  <c:v>293622</c:v>
                </c:pt>
                <c:pt idx="39">
                  <c:v>292700</c:v>
                </c:pt>
                <c:pt idx="40">
                  <c:v>291636</c:v>
                </c:pt>
                <c:pt idx="41">
                  <c:v>290738</c:v>
                </c:pt>
                <c:pt idx="42">
                  <c:v>289888</c:v>
                </c:pt>
                <c:pt idx="43">
                  <c:v>288715</c:v>
                </c:pt>
                <c:pt idx="44">
                  <c:v>287624</c:v>
                </c:pt>
                <c:pt idx="45">
                  <c:v>286866</c:v>
                </c:pt>
                <c:pt idx="46">
                  <c:v>285901</c:v>
                </c:pt>
                <c:pt idx="47">
                  <c:v>285074</c:v>
                </c:pt>
                <c:pt idx="48">
                  <c:v>284197</c:v>
                </c:pt>
                <c:pt idx="49">
                  <c:v>283356</c:v>
                </c:pt>
                <c:pt idx="50">
                  <c:v>282332</c:v>
                </c:pt>
                <c:pt idx="51">
                  <c:v>281609</c:v>
                </c:pt>
                <c:pt idx="52">
                  <c:v>280620</c:v>
                </c:pt>
                <c:pt idx="53">
                  <c:v>279756</c:v>
                </c:pt>
                <c:pt idx="54">
                  <c:v>278939</c:v>
                </c:pt>
                <c:pt idx="55">
                  <c:v>277967</c:v>
                </c:pt>
                <c:pt idx="56">
                  <c:v>277134</c:v>
                </c:pt>
                <c:pt idx="57">
                  <c:v>276562</c:v>
                </c:pt>
                <c:pt idx="58">
                  <c:v>275749</c:v>
                </c:pt>
                <c:pt idx="59">
                  <c:v>275017</c:v>
                </c:pt>
                <c:pt idx="60">
                  <c:v>274276</c:v>
                </c:pt>
                <c:pt idx="61">
                  <c:v>273506</c:v>
                </c:pt>
                <c:pt idx="62">
                  <c:v>272708</c:v>
                </c:pt>
                <c:pt idx="63">
                  <c:v>272163</c:v>
                </c:pt>
                <c:pt idx="64">
                  <c:v>271185</c:v>
                </c:pt>
                <c:pt idx="65">
                  <c:v>270677</c:v>
                </c:pt>
                <c:pt idx="66">
                  <c:v>270043</c:v>
                </c:pt>
                <c:pt idx="67">
                  <c:v>269295</c:v>
                </c:pt>
                <c:pt idx="68">
                  <c:v>268996</c:v>
                </c:pt>
                <c:pt idx="69">
                  <c:v>268587</c:v>
                </c:pt>
                <c:pt idx="70">
                  <c:v>267971</c:v>
                </c:pt>
                <c:pt idx="71">
                  <c:v>267498</c:v>
                </c:pt>
                <c:pt idx="72">
                  <c:v>267014</c:v>
                </c:pt>
                <c:pt idx="73">
                  <c:v>266646</c:v>
                </c:pt>
                <c:pt idx="74">
                  <c:v>266113</c:v>
                </c:pt>
                <c:pt idx="75">
                  <c:v>266043</c:v>
                </c:pt>
                <c:pt idx="76">
                  <c:v>265662</c:v>
                </c:pt>
                <c:pt idx="77">
                  <c:v>265372</c:v>
                </c:pt>
                <c:pt idx="78">
                  <c:v>265041</c:v>
                </c:pt>
                <c:pt idx="79">
                  <c:v>264641</c:v>
                </c:pt>
                <c:pt idx="80">
                  <c:v>264318</c:v>
                </c:pt>
                <c:pt idx="81">
                  <c:v>264050</c:v>
                </c:pt>
                <c:pt idx="82">
                  <c:v>263873</c:v>
                </c:pt>
                <c:pt idx="83">
                  <c:v>263681</c:v>
                </c:pt>
                <c:pt idx="84">
                  <c:v>263316</c:v>
                </c:pt>
                <c:pt idx="85">
                  <c:v>263164</c:v>
                </c:pt>
                <c:pt idx="86">
                  <c:v>262877</c:v>
                </c:pt>
                <c:pt idx="87">
                  <c:v>262785</c:v>
                </c:pt>
                <c:pt idx="88">
                  <c:v>262496</c:v>
                </c:pt>
                <c:pt idx="89">
                  <c:v>262151</c:v>
                </c:pt>
                <c:pt idx="90">
                  <c:v>261940</c:v>
                </c:pt>
                <c:pt idx="91">
                  <c:v>261979</c:v>
                </c:pt>
                <c:pt idx="92">
                  <c:v>261855</c:v>
                </c:pt>
                <c:pt idx="93">
                  <c:v>261571</c:v>
                </c:pt>
                <c:pt idx="94">
                  <c:v>261415</c:v>
                </c:pt>
                <c:pt idx="95">
                  <c:v>261371</c:v>
                </c:pt>
                <c:pt idx="96">
                  <c:v>261222</c:v>
                </c:pt>
                <c:pt idx="97">
                  <c:v>261222</c:v>
                </c:pt>
                <c:pt idx="98">
                  <c:v>260967</c:v>
                </c:pt>
                <c:pt idx="99">
                  <c:v>260788</c:v>
                </c:pt>
                <c:pt idx="100">
                  <c:v>260506</c:v>
                </c:pt>
                <c:pt idx="101">
                  <c:v>260305</c:v>
                </c:pt>
                <c:pt idx="102">
                  <c:v>260238</c:v>
                </c:pt>
                <c:pt idx="103">
                  <c:v>259970</c:v>
                </c:pt>
                <c:pt idx="104">
                  <c:v>259701</c:v>
                </c:pt>
                <c:pt idx="105">
                  <c:v>259539</c:v>
                </c:pt>
                <c:pt idx="106">
                  <c:v>259251</c:v>
                </c:pt>
                <c:pt idx="107">
                  <c:v>258859</c:v>
                </c:pt>
                <c:pt idx="108">
                  <c:v>258339</c:v>
                </c:pt>
                <c:pt idx="109">
                  <c:v>257720</c:v>
                </c:pt>
                <c:pt idx="110">
                  <c:v>257297</c:v>
                </c:pt>
                <c:pt idx="111">
                  <c:v>257033</c:v>
                </c:pt>
                <c:pt idx="112">
                  <c:v>256863</c:v>
                </c:pt>
                <c:pt idx="113">
                  <c:v>256758</c:v>
                </c:pt>
                <c:pt idx="114">
                  <c:v>256750</c:v>
                </c:pt>
                <c:pt idx="115">
                  <c:v>256722</c:v>
                </c:pt>
                <c:pt idx="116">
                  <c:v>256661</c:v>
                </c:pt>
                <c:pt idx="117">
                  <c:v>256796</c:v>
                </c:pt>
                <c:pt idx="118">
                  <c:v>256871</c:v>
                </c:pt>
                <c:pt idx="119">
                  <c:v>257167</c:v>
                </c:pt>
                <c:pt idx="120">
                  <c:v>257424</c:v>
                </c:pt>
                <c:pt idx="121">
                  <c:v>257572</c:v>
                </c:pt>
                <c:pt idx="122">
                  <c:v>257687</c:v>
                </c:pt>
                <c:pt idx="123">
                  <c:v>257817</c:v>
                </c:pt>
                <c:pt idx="124">
                  <c:v>257758</c:v>
                </c:pt>
                <c:pt idx="125">
                  <c:v>257710</c:v>
                </c:pt>
                <c:pt idx="126">
                  <c:v>257710</c:v>
                </c:pt>
                <c:pt idx="127">
                  <c:v>257633</c:v>
                </c:pt>
                <c:pt idx="128">
                  <c:v>257755</c:v>
                </c:pt>
                <c:pt idx="129">
                  <c:v>257809</c:v>
                </c:pt>
                <c:pt idx="130">
                  <c:v>257921</c:v>
                </c:pt>
                <c:pt idx="131">
                  <c:v>258173</c:v>
                </c:pt>
                <c:pt idx="132">
                  <c:v>258387</c:v>
                </c:pt>
                <c:pt idx="133">
                  <c:v>258434</c:v>
                </c:pt>
                <c:pt idx="134">
                  <c:v>258454</c:v>
                </c:pt>
                <c:pt idx="135">
                  <c:v>258530</c:v>
                </c:pt>
                <c:pt idx="136">
                  <c:v>258389</c:v>
                </c:pt>
                <c:pt idx="137">
                  <c:v>258256</c:v>
                </c:pt>
                <c:pt idx="138">
                  <c:v>258160</c:v>
                </c:pt>
                <c:pt idx="139">
                  <c:v>258011</c:v>
                </c:pt>
                <c:pt idx="140">
                  <c:v>258095</c:v>
                </c:pt>
                <c:pt idx="141">
                  <c:v>258490</c:v>
                </c:pt>
                <c:pt idx="142">
                  <c:v>258851</c:v>
                </c:pt>
                <c:pt idx="143">
                  <c:v>259341</c:v>
                </c:pt>
                <c:pt idx="144">
                  <c:v>259660</c:v>
                </c:pt>
                <c:pt idx="145">
                  <c:v>259998</c:v>
                </c:pt>
                <c:pt idx="146">
                  <c:v>260314</c:v>
                </c:pt>
                <c:pt idx="147">
                  <c:v>260758</c:v>
                </c:pt>
                <c:pt idx="148">
                  <c:v>261429</c:v>
                </c:pt>
                <c:pt idx="149">
                  <c:v>261931</c:v>
                </c:pt>
                <c:pt idx="150">
                  <c:v>262357</c:v>
                </c:pt>
                <c:pt idx="151">
                  <c:v>262813</c:v>
                </c:pt>
                <c:pt idx="152">
                  <c:v>263515</c:v>
                </c:pt>
                <c:pt idx="153">
                  <c:v>264041</c:v>
                </c:pt>
                <c:pt idx="154">
                  <c:v>264897</c:v>
                </c:pt>
                <c:pt idx="155">
                  <c:v>265655</c:v>
                </c:pt>
                <c:pt idx="156">
                  <c:v>266357</c:v>
                </c:pt>
                <c:pt idx="157">
                  <c:v>267420</c:v>
                </c:pt>
                <c:pt idx="158">
                  <c:v>268378</c:v>
                </c:pt>
                <c:pt idx="159">
                  <c:v>268923</c:v>
                </c:pt>
                <c:pt idx="160">
                  <c:v>269784</c:v>
                </c:pt>
                <c:pt idx="161">
                  <c:v>270986</c:v>
                </c:pt>
                <c:pt idx="162">
                  <c:v>272053</c:v>
                </c:pt>
                <c:pt idx="163">
                  <c:v>273203</c:v>
                </c:pt>
                <c:pt idx="164">
                  <c:v>274370</c:v>
                </c:pt>
                <c:pt idx="165">
                  <c:v>275316</c:v>
                </c:pt>
                <c:pt idx="166">
                  <c:v>276786</c:v>
                </c:pt>
                <c:pt idx="167">
                  <c:v>278055</c:v>
                </c:pt>
                <c:pt idx="168">
                  <c:v>279203</c:v>
                </c:pt>
                <c:pt idx="169">
                  <c:v>280582</c:v>
                </c:pt>
                <c:pt idx="170">
                  <c:v>281709</c:v>
                </c:pt>
                <c:pt idx="171">
                  <c:v>282778</c:v>
                </c:pt>
                <c:pt idx="172">
                  <c:v>283900</c:v>
                </c:pt>
                <c:pt idx="173">
                  <c:v>285147</c:v>
                </c:pt>
                <c:pt idx="174">
                  <c:v>286621</c:v>
                </c:pt>
                <c:pt idx="175">
                  <c:v>287888</c:v>
                </c:pt>
                <c:pt idx="176">
                  <c:v>289056</c:v>
                </c:pt>
                <c:pt idx="177">
                  <c:v>290599</c:v>
                </c:pt>
                <c:pt idx="178">
                  <c:v>292499</c:v>
                </c:pt>
                <c:pt idx="179">
                  <c:v>293787</c:v>
                </c:pt>
                <c:pt idx="180">
                  <c:v>295357</c:v>
                </c:pt>
                <c:pt idx="181">
                  <c:v>296937</c:v>
                </c:pt>
                <c:pt idx="182">
                  <c:v>298059</c:v>
                </c:pt>
                <c:pt idx="183">
                  <c:v>299272</c:v>
                </c:pt>
                <c:pt idx="184">
                  <c:v>300617</c:v>
                </c:pt>
                <c:pt idx="185">
                  <c:v>301918</c:v>
                </c:pt>
                <c:pt idx="186">
                  <c:v>303289</c:v>
                </c:pt>
                <c:pt idx="187">
                  <c:v>304690</c:v>
                </c:pt>
                <c:pt idx="188">
                  <c:v>306070</c:v>
                </c:pt>
                <c:pt idx="189">
                  <c:v>307218</c:v>
                </c:pt>
                <c:pt idx="190">
                  <c:v>308808</c:v>
                </c:pt>
                <c:pt idx="191">
                  <c:v>310148</c:v>
                </c:pt>
                <c:pt idx="192">
                  <c:v>311371</c:v>
                </c:pt>
                <c:pt idx="193">
                  <c:v>312842</c:v>
                </c:pt>
                <c:pt idx="194">
                  <c:v>314066</c:v>
                </c:pt>
                <c:pt idx="195">
                  <c:v>315680</c:v>
                </c:pt>
                <c:pt idx="196">
                  <c:v>316955</c:v>
                </c:pt>
                <c:pt idx="197">
                  <c:v>318569</c:v>
                </c:pt>
                <c:pt idx="198">
                  <c:v>319451</c:v>
                </c:pt>
                <c:pt idx="199">
                  <c:v>320453</c:v>
                </c:pt>
                <c:pt idx="200">
                  <c:v>321793</c:v>
                </c:pt>
                <c:pt idx="201">
                  <c:v>323362</c:v>
                </c:pt>
                <c:pt idx="202">
                  <c:v>325150</c:v>
                </c:pt>
                <c:pt idx="203">
                  <c:v>326914</c:v>
                </c:pt>
                <c:pt idx="204">
                  <c:v>328047</c:v>
                </c:pt>
                <c:pt idx="205">
                  <c:v>329833</c:v>
                </c:pt>
                <c:pt idx="206">
                  <c:v>331303</c:v>
                </c:pt>
                <c:pt idx="207">
                  <c:v>332672</c:v>
                </c:pt>
                <c:pt idx="208">
                  <c:v>333851</c:v>
                </c:pt>
                <c:pt idx="209">
                  <c:v>335858</c:v>
                </c:pt>
                <c:pt idx="210">
                  <c:v>336843</c:v>
                </c:pt>
                <c:pt idx="211">
                  <c:v>338117</c:v>
                </c:pt>
                <c:pt idx="212">
                  <c:v>339518</c:v>
                </c:pt>
                <c:pt idx="213">
                  <c:v>341267</c:v>
                </c:pt>
                <c:pt idx="214">
                  <c:v>343777</c:v>
                </c:pt>
                <c:pt idx="215">
                  <c:v>346338</c:v>
                </c:pt>
              </c:numCache>
            </c:numRef>
          </c:val>
          <c:extLst>
            <c:ext xmlns:c16="http://schemas.microsoft.com/office/drawing/2014/chart" uri="{C3380CC4-5D6E-409C-BE32-E72D297353CC}">
              <c16:uniqueId val="{00000000-7859-4E8F-A1AB-03C4F92EFCA6}"/>
            </c:ext>
          </c:extLst>
        </c:ser>
        <c:ser>
          <c:idx val="1"/>
          <c:order val="1"/>
          <c:tx>
            <c:strRef>
              <c:f>'4.2a,b'!$D$2</c:f>
              <c:strCache>
                <c:ptCount val="1"/>
                <c:pt idx="0">
                  <c:v>1350-1599</c:v>
                </c:pt>
              </c:strCache>
            </c:strRef>
          </c:tx>
          <c:spPr>
            <a:solidFill>
              <a:srgbClr val="A6B9D0"/>
            </a:solidFill>
            <a:ln w="25400">
              <a:noFill/>
            </a:ln>
          </c:spP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'4.2a,b'!$D$3:$D$218</c:f>
              <c:numCache>
                <c:formatCode>General</c:formatCode>
                <c:ptCount val="216"/>
                <c:pt idx="0">
                  <c:v>490345</c:v>
                </c:pt>
                <c:pt idx="1">
                  <c:v>491776</c:v>
                </c:pt>
                <c:pt idx="2">
                  <c:v>492812</c:v>
                </c:pt>
                <c:pt idx="3">
                  <c:v>494542</c:v>
                </c:pt>
                <c:pt idx="4">
                  <c:v>495407</c:v>
                </c:pt>
                <c:pt idx="5">
                  <c:v>496591</c:v>
                </c:pt>
                <c:pt idx="6">
                  <c:v>497645</c:v>
                </c:pt>
                <c:pt idx="7">
                  <c:v>498536</c:v>
                </c:pt>
                <c:pt idx="8">
                  <c:v>499671</c:v>
                </c:pt>
                <c:pt idx="9">
                  <c:v>501222</c:v>
                </c:pt>
                <c:pt idx="10">
                  <c:v>502590</c:v>
                </c:pt>
                <c:pt idx="11">
                  <c:v>503529</c:v>
                </c:pt>
                <c:pt idx="12">
                  <c:v>504403</c:v>
                </c:pt>
                <c:pt idx="13">
                  <c:v>505658</c:v>
                </c:pt>
                <c:pt idx="14">
                  <c:v>506301</c:v>
                </c:pt>
                <c:pt idx="15">
                  <c:v>507397</c:v>
                </c:pt>
                <c:pt idx="16">
                  <c:v>508507</c:v>
                </c:pt>
                <c:pt idx="17">
                  <c:v>509744</c:v>
                </c:pt>
                <c:pt idx="18">
                  <c:v>511061</c:v>
                </c:pt>
                <c:pt idx="19">
                  <c:v>512550</c:v>
                </c:pt>
                <c:pt idx="20">
                  <c:v>513932</c:v>
                </c:pt>
                <c:pt idx="21">
                  <c:v>515118</c:v>
                </c:pt>
                <c:pt idx="22">
                  <c:v>516575</c:v>
                </c:pt>
                <c:pt idx="23">
                  <c:v>517809</c:v>
                </c:pt>
                <c:pt idx="24">
                  <c:v>518670</c:v>
                </c:pt>
                <c:pt idx="25">
                  <c:v>520296</c:v>
                </c:pt>
                <c:pt idx="26">
                  <c:v>521323</c:v>
                </c:pt>
                <c:pt idx="27">
                  <c:v>521914</c:v>
                </c:pt>
                <c:pt idx="28">
                  <c:v>522548</c:v>
                </c:pt>
                <c:pt idx="29">
                  <c:v>523367</c:v>
                </c:pt>
                <c:pt idx="30">
                  <c:v>524102</c:v>
                </c:pt>
                <c:pt idx="31">
                  <c:v>525068</c:v>
                </c:pt>
                <c:pt idx="32">
                  <c:v>525699</c:v>
                </c:pt>
                <c:pt idx="33">
                  <c:v>526352</c:v>
                </c:pt>
                <c:pt idx="34">
                  <c:v>527471</c:v>
                </c:pt>
                <c:pt idx="35">
                  <c:v>528381</c:v>
                </c:pt>
                <c:pt idx="36">
                  <c:v>529200</c:v>
                </c:pt>
                <c:pt idx="37">
                  <c:v>530200</c:v>
                </c:pt>
                <c:pt idx="38">
                  <c:v>530681</c:v>
                </c:pt>
                <c:pt idx="39">
                  <c:v>531423</c:v>
                </c:pt>
                <c:pt idx="40">
                  <c:v>532276</c:v>
                </c:pt>
                <c:pt idx="41">
                  <c:v>532984</c:v>
                </c:pt>
                <c:pt idx="42">
                  <c:v>533997</c:v>
                </c:pt>
                <c:pt idx="43">
                  <c:v>534685</c:v>
                </c:pt>
                <c:pt idx="44">
                  <c:v>535400</c:v>
                </c:pt>
                <c:pt idx="45">
                  <c:v>536387</c:v>
                </c:pt>
                <c:pt idx="46">
                  <c:v>537375</c:v>
                </c:pt>
                <c:pt idx="47">
                  <c:v>537804</c:v>
                </c:pt>
                <c:pt idx="48">
                  <c:v>538467</c:v>
                </c:pt>
                <c:pt idx="49">
                  <c:v>539175</c:v>
                </c:pt>
                <c:pt idx="50">
                  <c:v>539465</c:v>
                </c:pt>
                <c:pt idx="51">
                  <c:v>540033</c:v>
                </c:pt>
                <c:pt idx="52">
                  <c:v>540476</c:v>
                </c:pt>
                <c:pt idx="53">
                  <c:v>540877</c:v>
                </c:pt>
                <c:pt idx="54">
                  <c:v>541231</c:v>
                </c:pt>
                <c:pt idx="55">
                  <c:v>541293</c:v>
                </c:pt>
                <c:pt idx="56">
                  <c:v>541538</c:v>
                </c:pt>
                <c:pt idx="57">
                  <c:v>541907</c:v>
                </c:pt>
                <c:pt idx="58">
                  <c:v>541979</c:v>
                </c:pt>
                <c:pt idx="59">
                  <c:v>542480</c:v>
                </c:pt>
                <c:pt idx="60">
                  <c:v>542602</c:v>
                </c:pt>
                <c:pt idx="61">
                  <c:v>543172</c:v>
                </c:pt>
                <c:pt idx="62">
                  <c:v>542971</c:v>
                </c:pt>
                <c:pt idx="63">
                  <c:v>543313</c:v>
                </c:pt>
                <c:pt idx="64">
                  <c:v>543333</c:v>
                </c:pt>
                <c:pt idx="65">
                  <c:v>543434</c:v>
                </c:pt>
                <c:pt idx="66">
                  <c:v>544022</c:v>
                </c:pt>
                <c:pt idx="67">
                  <c:v>544289</c:v>
                </c:pt>
                <c:pt idx="68">
                  <c:v>544884</c:v>
                </c:pt>
                <c:pt idx="69">
                  <c:v>545468</c:v>
                </c:pt>
                <c:pt idx="70">
                  <c:v>545989</c:v>
                </c:pt>
                <c:pt idx="71">
                  <c:v>546366</c:v>
                </c:pt>
                <c:pt idx="72">
                  <c:v>546524</c:v>
                </c:pt>
                <c:pt idx="73">
                  <c:v>546870</c:v>
                </c:pt>
                <c:pt idx="74">
                  <c:v>546675</c:v>
                </c:pt>
                <c:pt idx="75">
                  <c:v>546767</c:v>
                </c:pt>
                <c:pt idx="76">
                  <c:v>546727</c:v>
                </c:pt>
                <c:pt idx="77">
                  <c:v>546949</c:v>
                </c:pt>
                <c:pt idx="78">
                  <c:v>546748</c:v>
                </c:pt>
                <c:pt idx="79">
                  <c:v>546601</c:v>
                </c:pt>
                <c:pt idx="80">
                  <c:v>546405</c:v>
                </c:pt>
                <c:pt idx="81">
                  <c:v>546255</c:v>
                </c:pt>
                <c:pt idx="82">
                  <c:v>546311</c:v>
                </c:pt>
                <c:pt idx="83">
                  <c:v>546212</c:v>
                </c:pt>
                <c:pt idx="84">
                  <c:v>545900</c:v>
                </c:pt>
                <c:pt idx="85">
                  <c:v>545834</c:v>
                </c:pt>
                <c:pt idx="86">
                  <c:v>545388</c:v>
                </c:pt>
                <c:pt idx="87">
                  <c:v>545301</c:v>
                </c:pt>
                <c:pt idx="88">
                  <c:v>544900</c:v>
                </c:pt>
                <c:pt idx="89">
                  <c:v>544673</c:v>
                </c:pt>
                <c:pt idx="90">
                  <c:v>544358</c:v>
                </c:pt>
                <c:pt idx="91">
                  <c:v>544238</c:v>
                </c:pt>
                <c:pt idx="92">
                  <c:v>544187</c:v>
                </c:pt>
                <c:pt idx="93">
                  <c:v>543903</c:v>
                </c:pt>
                <c:pt idx="94">
                  <c:v>544099</c:v>
                </c:pt>
                <c:pt idx="95">
                  <c:v>544305</c:v>
                </c:pt>
                <c:pt idx="96">
                  <c:v>544234</c:v>
                </c:pt>
                <c:pt idx="97">
                  <c:v>544725</c:v>
                </c:pt>
                <c:pt idx="98">
                  <c:v>544784</c:v>
                </c:pt>
                <c:pt idx="99">
                  <c:v>545097</c:v>
                </c:pt>
                <c:pt idx="100">
                  <c:v>544879</c:v>
                </c:pt>
                <c:pt idx="101">
                  <c:v>544677</c:v>
                </c:pt>
                <c:pt idx="102">
                  <c:v>544454</c:v>
                </c:pt>
                <c:pt idx="103">
                  <c:v>544198</c:v>
                </c:pt>
                <c:pt idx="104">
                  <c:v>543644</c:v>
                </c:pt>
                <c:pt idx="105">
                  <c:v>543366</c:v>
                </c:pt>
                <c:pt idx="106">
                  <c:v>543538</c:v>
                </c:pt>
                <c:pt idx="107">
                  <c:v>543215</c:v>
                </c:pt>
                <c:pt idx="108">
                  <c:v>542654</c:v>
                </c:pt>
                <c:pt idx="109">
                  <c:v>541842</c:v>
                </c:pt>
                <c:pt idx="110">
                  <c:v>541091</c:v>
                </c:pt>
                <c:pt idx="111">
                  <c:v>540716</c:v>
                </c:pt>
                <c:pt idx="112">
                  <c:v>540467</c:v>
                </c:pt>
                <c:pt idx="113">
                  <c:v>539868</c:v>
                </c:pt>
                <c:pt idx="114">
                  <c:v>539745</c:v>
                </c:pt>
                <c:pt idx="115">
                  <c:v>539642</c:v>
                </c:pt>
                <c:pt idx="116">
                  <c:v>539530</c:v>
                </c:pt>
                <c:pt idx="117">
                  <c:v>539622</c:v>
                </c:pt>
                <c:pt idx="118">
                  <c:v>539961</c:v>
                </c:pt>
                <c:pt idx="119">
                  <c:v>540487</c:v>
                </c:pt>
                <c:pt idx="120">
                  <c:v>540813</c:v>
                </c:pt>
                <c:pt idx="121">
                  <c:v>541202</c:v>
                </c:pt>
                <c:pt idx="122">
                  <c:v>541350</c:v>
                </c:pt>
                <c:pt idx="123">
                  <c:v>541855</c:v>
                </c:pt>
                <c:pt idx="124">
                  <c:v>542003</c:v>
                </c:pt>
                <c:pt idx="125">
                  <c:v>541965</c:v>
                </c:pt>
                <c:pt idx="126">
                  <c:v>542042</c:v>
                </c:pt>
                <c:pt idx="127">
                  <c:v>541911</c:v>
                </c:pt>
                <c:pt idx="128">
                  <c:v>542276</c:v>
                </c:pt>
                <c:pt idx="129">
                  <c:v>542390</c:v>
                </c:pt>
                <c:pt idx="130">
                  <c:v>542580</c:v>
                </c:pt>
                <c:pt idx="131">
                  <c:v>542892</c:v>
                </c:pt>
                <c:pt idx="132">
                  <c:v>543080</c:v>
                </c:pt>
                <c:pt idx="133">
                  <c:v>543351</c:v>
                </c:pt>
                <c:pt idx="134">
                  <c:v>543112</c:v>
                </c:pt>
                <c:pt idx="135">
                  <c:v>542835</c:v>
                </c:pt>
                <c:pt idx="136">
                  <c:v>542344</c:v>
                </c:pt>
                <c:pt idx="137">
                  <c:v>541730</c:v>
                </c:pt>
                <c:pt idx="138">
                  <c:v>541046</c:v>
                </c:pt>
                <c:pt idx="139">
                  <c:v>540095</c:v>
                </c:pt>
                <c:pt idx="140">
                  <c:v>539596</c:v>
                </c:pt>
                <c:pt idx="141">
                  <c:v>539630</c:v>
                </c:pt>
                <c:pt idx="142">
                  <c:v>539882</c:v>
                </c:pt>
                <c:pt idx="143">
                  <c:v>540342</c:v>
                </c:pt>
                <c:pt idx="144">
                  <c:v>540976</c:v>
                </c:pt>
                <c:pt idx="145">
                  <c:v>541384</c:v>
                </c:pt>
                <c:pt idx="146">
                  <c:v>541692</c:v>
                </c:pt>
                <c:pt idx="147">
                  <c:v>542386</c:v>
                </c:pt>
                <c:pt idx="148">
                  <c:v>542860</c:v>
                </c:pt>
                <c:pt idx="149">
                  <c:v>543515</c:v>
                </c:pt>
                <c:pt idx="150">
                  <c:v>543851</c:v>
                </c:pt>
                <c:pt idx="151">
                  <c:v>544375</c:v>
                </c:pt>
                <c:pt idx="152">
                  <c:v>545933</c:v>
                </c:pt>
                <c:pt idx="153">
                  <c:v>546841</c:v>
                </c:pt>
                <c:pt idx="154">
                  <c:v>548702</c:v>
                </c:pt>
                <c:pt idx="155">
                  <c:v>550335</c:v>
                </c:pt>
                <c:pt idx="156">
                  <c:v>551202</c:v>
                </c:pt>
                <c:pt idx="157">
                  <c:v>552872</c:v>
                </c:pt>
                <c:pt idx="158">
                  <c:v>553952</c:v>
                </c:pt>
                <c:pt idx="159">
                  <c:v>554315</c:v>
                </c:pt>
                <c:pt idx="160">
                  <c:v>555173</c:v>
                </c:pt>
                <c:pt idx="161">
                  <c:v>556714</c:v>
                </c:pt>
                <c:pt idx="162">
                  <c:v>557404</c:v>
                </c:pt>
                <c:pt idx="163">
                  <c:v>558641</c:v>
                </c:pt>
                <c:pt idx="164">
                  <c:v>559567</c:v>
                </c:pt>
                <c:pt idx="165">
                  <c:v>560283</c:v>
                </c:pt>
                <c:pt idx="166">
                  <c:v>561935</c:v>
                </c:pt>
                <c:pt idx="167">
                  <c:v>563245</c:v>
                </c:pt>
                <c:pt idx="168">
                  <c:v>564335</c:v>
                </c:pt>
                <c:pt idx="169">
                  <c:v>566346</c:v>
                </c:pt>
                <c:pt idx="170">
                  <c:v>567604</c:v>
                </c:pt>
                <c:pt idx="171">
                  <c:v>568912</c:v>
                </c:pt>
                <c:pt idx="172">
                  <c:v>570569</c:v>
                </c:pt>
                <c:pt idx="173">
                  <c:v>572286</c:v>
                </c:pt>
                <c:pt idx="174">
                  <c:v>574080</c:v>
                </c:pt>
                <c:pt idx="175">
                  <c:v>576039</c:v>
                </c:pt>
                <c:pt idx="176">
                  <c:v>577704</c:v>
                </c:pt>
                <c:pt idx="177">
                  <c:v>579518</c:v>
                </c:pt>
                <c:pt idx="178">
                  <c:v>582444</c:v>
                </c:pt>
                <c:pt idx="179">
                  <c:v>583997</c:v>
                </c:pt>
                <c:pt idx="180">
                  <c:v>585719</c:v>
                </c:pt>
                <c:pt idx="181">
                  <c:v>587743</c:v>
                </c:pt>
                <c:pt idx="182">
                  <c:v>588854</c:v>
                </c:pt>
                <c:pt idx="183">
                  <c:v>590400</c:v>
                </c:pt>
                <c:pt idx="184">
                  <c:v>591823</c:v>
                </c:pt>
                <c:pt idx="185">
                  <c:v>593102</c:v>
                </c:pt>
                <c:pt idx="186">
                  <c:v>594174</c:v>
                </c:pt>
                <c:pt idx="187">
                  <c:v>595787</c:v>
                </c:pt>
                <c:pt idx="188">
                  <c:v>597711</c:v>
                </c:pt>
                <c:pt idx="189">
                  <c:v>598724</c:v>
                </c:pt>
                <c:pt idx="190">
                  <c:v>600968</c:v>
                </c:pt>
                <c:pt idx="191">
                  <c:v>603027</c:v>
                </c:pt>
                <c:pt idx="192">
                  <c:v>604047</c:v>
                </c:pt>
                <c:pt idx="193">
                  <c:v>606224</c:v>
                </c:pt>
                <c:pt idx="194">
                  <c:v>608212</c:v>
                </c:pt>
                <c:pt idx="195">
                  <c:v>611037</c:v>
                </c:pt>
                <c:pt idx="196">
                  <c:v>613201</c:v>
                </c:pt>
                <c:pt idx="197">
                  <c:v>615637</c:v>
                </c:pt>
                <c:pt idx="198">
                  <c:v>616663</c:v>
                </c:pt>
                <c:pt idx="199">
                  <c:v>618150</c:v>
                </c:pt>
                <c:pt idx="200">
                  <c:v>620271</c:v>
                </c:pt>
                <c:pt idx="201">
                  <c:v>622355</c:v>
                </c:pt>
                <c:pt idx="202">
                  <c:v>625274</c:v>
                </c:pt>
                <c:pt idx="203">
                  <c:v>628341</c:v>
                </c:pt>
                <c:pt idx="204">
                  <c:v>630104</c:v>
                </c:pt>
                <c:pt idx="205">
                  <c:v>632786</c:v>
                </c:pt>
                <c:pt idx="206">
                  <c:v>634767</c:v>
                </c:pt>
                <c:pt idx="207">
                  <c:v>637370</c:v>
                </c:pt>
                <c:pt idx="208">
                  <c:v>639000</c:v>
                </c:pt>
                <c:pt idx="209">
                  <c:v>642084</c:v>
                </c:pt>
                <c:pt idx="210">
                  <c:v>642801</c:v>
                </c:pt>
                <c:pt idx="211">
                  <c:v>644089</c:v>
                </c:pt>
                <c:pt idx="212">
                  <c:v>645332</c:v>
                </c:pt>
                <c:pt idx="213">
                  <c:v>647484</c:v>
                </c:pt>
                <c:pt idx="214">
                  <c:v>651317</c:v>
                </c:pt>
                <c:pt idx="215">
                  <c:v>653959</c:v>
                </c:pt>
              </c:numCache>
            </c:numRef>
          </c:val>
          <c:extLst>
            <c:ext xmlns:c16="http://schemas.microsoft.com/office/drawing/2014/chart" uri="{C3380CC4-5D6E-409C-BE32-E72D297353CC}">
              <c16:uniqueId val="{00000001-7859-4E8F-A1AB-03C4F92EFCA6}"/>
            </c:ext>
          </c:extLst>
        </c:ser>
        <c:ser>
          <c:idx val="2"/>
          <c:order val="2"/>
          <c:tx>
            <c:strRef>
              <c:f>'4.2a,b'!$E$2</c:f>
              <c:strCache>
                <c:ptCount val="1"/>
                <c:pt idx="0">
                  <c:v>1600-1999</c:v>
                </c:pt>
              </c:strCache>
            </c:strRef>
          </c:tx>
          <c:spPr>
            <a:solidFill>
              <a:srgbClr val="83B1DA"/>
            </a:solidFill>
            <a:ln w="25400">
              <a:noFill/>
            </a:ln>
          </c:spP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'4.2a,b'!$E$3:$E$218</c:f>
              <c:numCache>
                <c:formatCode>General</c:formatCode>
                <c:ptCount val="216"/>
                <c:pt idx="0">
                  <c:v>784884</c:v>
                </c:pt>
                <c:pt idx="1">
                  <c:v>786973</c:v>
                </c:pt>
                <c:pt idx="2">
                  <c:v>788437</c:v>
                </c:pt>
                <c:pt idx="3">
                  <c:v>790964</c:v>
                </c:pt>
                <c:pt idx="4">
                  <c:v>792422</c:v>
                </c:pt>
                <c:pt idx="5">
                  <c:v>794582</c:v>
                </c:pt>
                <c:pt idx="6">
                  <c:v>796317</c:v>
                </c:pt>
                <c:pt idx="7">
                  <c:v>797802</c:v>
                </c:pt>
                <c:pt idx="8">
                  <c:v>799033</c:v>
                </c:pt>
                <c:pt idx="9">
                  <c:v>800717</c:v>
                </c:pt>
                <c:pt idx="10">
                  <c:v>802462</c:v>
                </c:pt>
                <c:pt idx="11">
                  <c:v>804203</c:v>
                </c:pt>
                <c:pt idx="12">
                  <c:v>805384</c:v>
                </c:pt>
                <c:pt idx="13">
                  <c:v>807376</c:v>
                </c:pt>
                <c:pt idx="14">
                  <c:v>808525</c:v>
                </c:pt>
                <c:pt idx="15">
                  <c:v>810471</c:v>
                </c:pt>
                <c:pt idx="16">
                  <c:v>813143</c:v>
                </c:pt>
                <c:pt idx="17">
                  <c:v>816071</c:v>
                </c:pt>
                <c:pt idx="18">
                  <c:v>818786</c:v>
                </c:pt>
                <c:pt idx="19">
                  <c:v>821555</c:v>
                </c:pt>
                <c:pt idx="20">
                  <c:v>823964</c:v>
                </c:pt>
                <c:pt idx="21">
                  <c:v>826350</c:v>
                </c:pt>
                <c:pt idx="22">
                  <c:v>830090</c:v>
                </c:pt>
                <c:pt idx="23">
                  <c:v>833473</c:v>
                </c:pt>
                <c:pt idx="24">
                  <c:v>835841</c:v>
                </c:pt>
                <c:pt idx="25">
                  <c:v>839600</c:v>
                </c:pt>
                <c:pt idx="26">
                  <c:v>842445</c:v>
                </c:pt>
                <c:pt idx="27">
                  <c:v>844196</c:v>
                </c:pt>
                <c:pt idx="28">
                  <c:v>846364</c:v>
                </c:pt>
                <c:pt idx="29">
                  <c:v>848786</c:v>
                </c:pt>
                <c:pt idx="30">
                  <c:v>850443</c:v>
                </c:pt>
                <c:pt idx="31">
                  <c:v>852697</c:v>
                </c:pt>
                <c:pt idx="32">
                  <c:v>854670</c:v>
                </c:pt>
                <c:pt idx="33">
                  <c:v>857334</c:v>
                </c:pt>
                <c:pt idx="34">
                  <c:v>859937</c:v>
                </c:pt>
                <c:pt idx="35">
                  <c:v>862071</c:v>
                </c:pt>
                <c:pt idx="36">
                  <c:v>864176</c:v>
                </c:pt>
                <c:pt idx="37">
                  <c:v>866951</c:v>
                </c:pt>
                <c:pt idx="38">
                  <c:v>868847</c:v>
                </c:pt>
                <c:pt idx="39">
                  <c:v>871307</c:v>
                </c:pt>
                <c:pt idx="40">
                  <c:v>874209</c:v>
                </c:pt>
                <c:pt idx="41">
                  <c:v>877696</c:v>
                </c:pt>
                <c:pt idx="42">
                  <c:v>881123</c:v>
                </c:pt>
                <c:pt idx="43">
                  <c:v>883976</c:v>
                </c:pt>
                <c:pt idx="44">
                  <c:v>886684</c:v>
                </c:pt>
                <c:pt idx="45">
                  <c:v>890155</c:v>
                </c:pt>
                <c:pt idx="46">
                  <c:v>893142</c:v>
                </c:pt>
                <c:pt idx="47">
                  <c:v>895184</c:v>
                </c:pt>
                <c:pt idx="48">
                  <c:v>897209</c:v>
                </c:pt>
                <c:pt idx="49">
                  <c:v>899641</c:v>
                </c:pt>
                <c:pt idx="50">
                  <c:v>901395</c:v>
                </c:pt>
                <c:pt idx="51">
                  <c:v>903956</c:v>
                </c:pt>
                <c:pt idx="52">
                  <c:v>906347</c:v>
                </c:pt>
                <c:pt idx="53">
                  <c:v>908298</c:v>
                </c:pt>
                <c:pt idx="54">
                  <c:v>910702</c:v>
                </c:pt>
                <c:pt idx="55">
                  <c:v>912270</c:v>
                </c:pt>
                <c:pt idx="56">
                  <c:v>914293</c:v>
                </c:pt>
                <c:pt idx="57">
                  <c:v>917094</c:v>
                </c:pt>
                <c:pt idx="58">
                  <c:v>918890</c:v>
                </c:pt>
                <c:pt idx="59">
                  <c:v>921033</c:v>
                </c:pt>
                <c:pt idx="60">
                  <c:v>922635</c:v>
                </c:pt>
                <c:pt idx="61">
                  <c:v>925095</c:v>
                </c:pt>
                <c:pt idx="62">
                  <c:v>926085</c:v>
                </c:pt>
                <c:pt idx="63">
                  <c:v>928892</c:v>
                </c:pt>
                <c:pt idx="64">
                  <c:v>930566</c:v>
                </c:pt>
                <c:pt idx="65">
                  <c:v>932878</c:v>
                </c:pt>
                <c:pt idx="66">
                  <c:v>935650</c:v>
                </c:pt>
                <c:pt idx="67">
                  <c:v>937455</c:v>
                </c:pt>
                <c:pt idx="68">
                  <c:v>940028</c:v>
                </c:pt>
                <c:pt idx="69">
                  <c:v>942539</c:v>
                </c:pt>
                <c:pt idx="70">
                  <c:v>944663</c:v>
                </c:pt>
                <c:pt idx="71">
                  <c:v>947034</c:v>
                </c:pt>
                <c:pt idx="72">
                  <c:v>948484</c:v>
                </c:pt>
                <c:pt idx="73">
                  <c:v>950349</c:v>
                </c:pt>
                <c:pt idx="74">
                  <c:v>951011</c:v>
                </c:pt>
                <c:pt idx="75">
                  <c:v>952660</c:v>
                </c:pt>
                <c:pt idx="76">
                  <c:v>952706</c:v>
                </c:pt>
                <c:pt idx="77">
                  <c:v>953889</c:v>
                </c:pt>
                <c:pt idx="78">
                  <c:v>954650</c:v>
                </c:pt>
                <c:pt idx="79">
                  <c:v>955174</c:v>
                </c:pt>
                <c:pt idx="80">
                  <c:v>955889</c:v>
                </c:pt>
                <c:pt idx="81">
                  <c:v>956922</c:v>
                </c:pt>
                <c:pt idx="82">
                  <c:v>957616</c:v>
                </c:pt>
                <c:pt idx="83">
                  <c:v>958728</c:v>
                </c:pt>
                <c:pt idx="84">
                  <c:v>959026</c:v>
                </c:pt>
                <c:pt idx="85">
                  <c:v>959711</c:v>
                </c:pt>
                <c:pt idx="86">
                  <c:v>959627</c:v>
                </c:pt>
                <c:pt idx="87">
                  <c:v>959884</c:v>
                </c:pt>
                <c:pt idx="88">
                  <c:v>960135</c:v>
                </c:pt>
                <c:pt idx="89">
                  <c:v>960839</c:v>
                </c:pt>
                <c:pt idx="90">
                  <c:v>961160</c:v>
                </c:pt>
                <c:pt idx="91">
                  <c:v>961495</c:v>
                </c:pt>
                <c:pt idx="92">
                  <c:v>962604</c:v>
                </c:pt>
                <c:pt idx="93">
                  <c:v>963022</c:v>
                </c:pt>
                <c:pt idx="94">
                  <c:v>963956</c:v>
                </c:pt>
                <c:pt idx="95">
                  <c:v>964652</c:v>
                </c:pt>
                <c:pt idx="96">
                  <c:v>965596</c:v>
                </c:pt>
                <c:pt idx="97">
                  <c:v>966525</c:v>
                </c:pt>
                <c:pt idx="98">
                  <c:v>966333</c:v>
                </c:pt>
                <c:pt idx="99">
                  <c:v>965953</c:v>
                </c:pt>
                <c:pt idx="100">
                  <c:v>964894</c:v>
                </c:pt>
                <c:pt idx="101">
                  <c:v>964040</c:v>
                </c:pt>
                <c:pt idx="102">
                  <c:v>962430</c:v>
                </c:pt>
                <c:pt idx="103">
                  <c:v>961098</c:v>
                </c:pt>
                <c:pt idx="104">
                  <c:v>959910</c:v>
                </c:pt>
                <c:pt idx="105">
                  <c:v>959804</c:v>
                </c:pt>
                <c:pt idx="106">
                  <c:v>959039</c:v>
                </c:pt>
                <c:pt idx="107">
                  <c:v>957741</c:v>
                </c:pt>
                <c:pt idx="108">
                  <c:v>956551</c:v>
                </c:pt>
                <c:pt idx="109">
                  <c:v>954368</c:v>
                </c:pt>
                <c:pt idx="110">
                  <c:v>951901</c:v>
                </c:pt>
                <c:pt idx="111">
                  <c:v>950264</c:v>
                </c:pt>
                <c:pt idx="112">
                  <c:v>948552</c:v>
                </c:pt>
                <c:pt idx="113">
                  <c:v>947028</c:v>
                </c:pt>
                <c:pt idx="114">
                  <c:v>945973</c:v>
                </c:pt>
                <c:pt idx="115">
                  <c:v>945056</c:v>
                </c:pt>
                <c:pt idx="116">
                  <c:v>944738</c:v>
                </c:pt>
                <c:pt idx="117">
                  <c:v>944869</c:v>
                </c:pt>
                <c:pt idx="118">
                  <c:v>944668</c:v>
                </c:pt>
                <c:pt idx="119">
                  <c:v>944682</c:v>
                </c:pt>
                <c:pt idx="120">
                  <c:v>945324</c:v>
                </c:pt>
                <c:pt idx="121">
                  <c:v>945041</c:v>
                </c:pt>
                <c:pt idx="122">
                  <c:v>944420</c:v>
                </c:pt>
                <c:pt idx="123">
                  <c:v>944454</c:v>
                </c:pt>
                <c:pt idx="124">
                  <c:v>944177</c:v>
                </c:pt>
                <c:pt idx="125">
                  <c:v>943871</c:v>
                </c:pt>
                <c:pt idx="126">
                  <c:v>943579</c:v>
                </c:pt>
                <c:pt idx="127">
                  <c:v>942940</c:v>
                </c:pt>
                <c:pt idx="128">
                  <c:v>943359</c:v>
                </c:pt>
                <c:pt idx="129">
                  <c:v>943759</c:v>
                </c:pt>
                <c:pt idx="130">
                  <c:v>943572</c:v>
                </c:pt>
                <c:pt idx="131">
                  <c:v>943285</c:v>
                </c:pt>
                <c:pt idx="132">
                  <c:v>943667</c:v>
                </c:pt>
                <c:pt idx="133">
                  <c:v>942590</c:v>
                </c:pt>
                <c:pt idx="134">
                  <c:v>940989</c:v>
                </c:pt>
                <c:pt idx="135">
                  <c:v>939312</c:v>
                </c:pt>
                <c:pt idx="136">
                  <c:v>937266</c:v>
                </c:pt>
                <c:pt idx="137">
                  <c:v>935341</c:v>
                </c:pt>
                <c:pt idx="138">
                  <c:v>933470</c:v>
                </c:pt>
                <c:pt idx="139">
                  <c:v>930999</c:v>
                </c:pt>
                <c:pt idx="140">
                  <c:v>929445</c:v>
                </c:pt>
                <c:pt idx="141">
                  <c:v>929208</c:v>
                </c:pt>
                <c:pt idx="142">
                  <c:v>928877</c:v>
                </c:pt>
                <c:pt idx="143">
                  <c:v>929223</c:v>
                </c:pt>
                <c:pt idx="144">
                  <c:v>929638</c:v>
                </c:pt>
                <c:pt idx="145">
                  <c:v>929197</c:v>
                </c:pt>
                <c:pt idx="146">
                  <c:v>928754</c:v>
                </c:pt>
                <c:pt idx="147">
                  <c:v>928391</c:v>
                </c:pt>
                <c:pt idx="148">
                  <c:v>927574</c:v>
                </c:pt>
                <c:pt idx="149">
                  <c:v>927824</c:v>
                </c:pt>
                <c:pt idx="150">
                  <c:v>927341</c:v>
                </c:pt>
                <c:pt idx="151">
                  <c:v>927357</c:v>
                </c:pt>
                <c:pt idx="152">
                  <c:v>928491</c:v>
                </c:pt>
                <c:pt idx="153">
                  <c:v>929231</c:v>
                </c:pt>
                <c:pt idx="154">
                  <c:v>930934</c:v>
                </c:pt>
                <c:pt idx="155">
                  <c:v>932849</c:v>
                </c:pt>
                <c:pt idx="156">
                  <c:v>933617</c:v>
                </c:pt>
                <c:pt idx="157">
                  <c:v>934704</c:v>
                </c:pt>
                <c:pt idx="158">
                  <c:v>935615</c:v>
                </c:pt>
                <c:pt idx="159">
                  <c:v>935091</c:v>
                </c:pt>
                <c:pt idx="160">
                  <c:v>935323</c:v>
                </c:pt>
                <c:pt idx="161">
                  <c:v>936669</c:v>
                </c:pt>
                <c:pt idx="162">
                  <c:v>936733</c:v>
                </c:pt>
                <c:pt idx="163">
                  <c:v>937208</c:v>
                </c:pt>
                <c:pt idx="164">
                  <c:v>937796</c:v>
                </c:pt>
                <c:pt idx="165">
                  <c:v>938866</c:v>
                </c:pt>
                <c:pt idx="166">
                  <c:v>940577</c:v>
                </c:pt>
                <c:pt idx="167">
                  <c:v>941927</c:v>
                </c:pt>
                <c:pt idx="168">
                  <c:v>943360</c:v>
                </c:pt>
                <c:pt idx="169">
                  <c:v>945067</c:v>
                </c:pt>
                <c:pt idx="170">
                  <c:v>945797</c:v>
                </c:pt>
                <c:pt idx="171">
                  <c:v>946520</c:v>
                </c:pt>
                <c:pt idx="172">
                  <c:v>947579</c:v>
                </c:pt>
                <c:pt idx="173">
                  <c:v>949027</c:v>
                </c:pt>
                <c:pt idx="174">
                  <c:v>950628</c:v>
                </c:pt>
                <c:pt idx="175">
                  <c:v>952383</c:v>
                </c:pt>
                <c:pt idx="176">
                  <c:v>954122</c:v>
                </c:pt>
                <c:pt idx="177">
                  <c:v>957042</c:v>
                </c:pt>
                <c:pt idx="178">
                  <c:v>960119</c:v>
                </c:pt>
                <c:pt idx="179">
                  <c:v>961773</c:v>
                </c:pt>
                <c:pt idx="180">
                  <c:v>964031</c:v>
                </c:pt>
                <c:pt idx="181">
                  <c:v>966344</c:v>
                </c:pt>
                <c:pt idx="182">
                  <c:v>967146</c:v>
                </c:pt>
                <c:pt idx="183">
                  <c:v>968461</c:v>
                </c:pt>
                <c:pt idx="184">
                  <c:v>969895</c:v>
                </c:pt>
                <c:pt idx="185">
                  <c:v>971471</c:v>
                </c:pt>
                <c:pt idx="186">
                  <c:v>972285</c:v>
                </c:pt>
                <c:pt idx="187">
                  <c:v>974897</c:v>
                </c:pt>
                <c:pt idx="188">
                  <c:v>977645</c:v>
                </c:pt>
                <c:pt idx="189">
                  <c:v>979519</c:v>
                </c:pt>
                <c:pt idx="190">
                  <c:v>982251</c:v>
                </c:pt>
                <c:pt idx="191">
                  <c:v>984401</c:v>
                </c:pt>
                <c:pt idx="192">
                  <c:v>985470</c:v>
                </c:pt>
                <c:pt idx="193">
                  <c:v>987959</c:v>
                </c:pt>
                <c:pt idx="194">
                  <c:v>990003</c:v>
                </c:pt>
                <c:pt idx="195">
                  <c:v>993121</c:v>
                </c:pt>
                <c:pt idx="196">
                  <c:v>995865</c:v>
                </c:pt>
                <c:pt idx="197">
                  <c:v>999075</c:v>
                </c:pt>
                <c:pt idx="198">
                  <c:v>1000079</c:v>
                </c:pt>
                <c:pt idx="199">
                  <c:v>1001909</c:v>
                </c:pt>
                <c:pt idx="200">
                  <c:v>1004867</c:v>
                </c:pt>
                <c:pt idx="201">
                  <c:v>1009241</c:v>
                </c:pt>
                <c:pt idx="202">
                  <c:v>1013636</c:v>
                </c:pt>
                <c:pt idx="203">
                  <c:v>1018433</c:v>
                </c:pt>
                <c:pt idx="204">
                  <c:v>1020230</c:v>
                </c:pt>
                <c:pt idx="205">
                  <c:v>1024049</c:v>
                </c:pt>
                <c:pt idx="206">
                  <c:v>1026727</c:v>
                </c:pt>
                <c:pt idx="207">
                  <c:v>1030137</c:v>
                </c:pt>
                <c:pt idx="208">
                  <c:v>1032112</c:v>
                </c:pt>
                <c:pt idx="209">
                  <c:v>1036601</c:v>
                </c:pt>
                <c:pt idx="210">
                  <c:v>1037178</c:v>
                </c:pt>
                <c:pt idx="211">
                  <c:v>1038860</c:v>
                </c:pt>
                <c:pt idx="212">
                  <c:v>1041432</c:v>
                </c:pt>
                <c:pt idx="213">
                  <c:v>1045657</c:v>
                </c:pt>
                <c:pt idx="214">
                  <c:v>1051221</c:v>
                </c:pt>
                <c:pt idx="215">
                  <c:v>1056016</c:v>
                </c:pt>
              </c:numCache>
            </c:numRef>
          </c:val>
          <c:extLst>
            <c:ext xmlns:c16="http://schemas.microsoft.com/office/drawing/2014/chart" uri="{C3380CC4-5D6E-409C-BE32-E72D297353CC}">
              <c16:uniqueId val="{00000002-7859-4E8F-A1AB-03C4F92EFCA6}"/>
            </c:ext>
          </c:extLst>
        </c:ser>
        <c:ser>
          <c:idx val="3"/>
          <c:order val="3"/>
          <c:tx>
            <c:strRef>
              <c:f>'4.2a,b'!$F$2</c:f>
              <c:strCache>
                <c:ptCount val="1"/>
                <c:pt idx="0">
                  <c:v>2000-2999</c:v>
                </c:pt>
              </c:strCache>
            </c:strRef>
          </c:tx>
          <c:spPr>
            <a:solidFill>
              <a:srgbClr val="60A9E4"/>
            </a:solidFill>
            <a:ln w="25400">
              <a:noFill/>
            </a:ln>
          </c:spP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'4.2a,b'!$F$3:$F$218</c:f>
              <c:numCache>
                <c:formatCode>General</c:formatCode>
                <c:ptCount val="216"/>
                <c:pt idx="0">
                  <c:v>564074</c:v>
                </c:pt>
                <c:pt idx="1">
                  <c:v>566434</c:v>
                </c:pt>
                <c:pt idx="2">
                  <c:v>568793</c:v>
                </c:pt>
                <c:pt idx="3">
                  <c:v>571761</c:v>
                </c:pt>
                <c:pt idx="4">
                  <c:v>573874</c:v>
                </c:pt>
                <c:pt idx="5">
                  <c:v>576611</c:v>
                </c:pt>
                <c:pt idx="6">
                  <c:v>579109</c:v>
                </c:pt>
                <c:pt idx="7">
                  <c:v>581182</c:v>
                </c:pt>
                <c:pt idx="8">
                  <c:v>583524</c:v>
                </c:pt>
                <c:pt idx="9">
                  <c:v>585595</c:v>
                </c:pt>
                <c:pt idx="10">
                  <c:v>588024</c:v>
                </c:pt>
                <c:pt idx="11">
                  <c:v>590955</c:v>
                </c:pt>
                <c:pt idx="12">
                  <c:v>592512</c:v>
                </c:pt>
                <c:pt idx="13">
                  <c:v>595147</c:v>
                </c:pt>
                <c:pt idx="14">
                  <c:v>596804</c:v>
                </c:pt>
                <c:pt idx="15">
                  <c:v>599384</c:v>
                </c:pt>
                <c:pt idx="16">
                  <c:v>601953</c:v>
                </c:pt>
                <c:pt idx="17">
                  <c:v>605400</c:v>
                </c:pt>
                <c:pt idx="18">
                  <c:v>608349</c:v>
                </c:pt>
                <c:pt idx="19">
                  <c:v>611396</c:v>
                </c:pt>
                <c:pt idx="20">
                  <c:v>614645</c:v>
                </c:pt>
                <c:pt idx="21">
                  <c:v>617013</c:v>
                </c:pt>
                <c:pt idx="22">
                  <c:v>621088</c:v>
                </c:pt>
                <c:pt idx="23">
                  <c:v>624967</c:v>
                </c:pt>
                <c:pt idx="24">
                  <c:v>627490</c:v>
                </c:pt>
                <c:pt idx="25">
                  <c:v>631437</c:v>
                </c:pt>
                <c:pt idx="26">
                  <c:v>635259</c:v>
                </c:pt>
                <c:pt idx="27">
                  <c:v>637796</c:v>
                </c:pt>
                <c:pt idx="28">
                  <c:v>641625</c:v>
                </c:pt>
                <c:pt idx="29">
                  <c:v>646728</c:v>
                </c:pt>
                <c:pt idx="30">
                  <c:v>649591</c:v>
                </c:pt>
                <c:pt idx="31">
                  <c:v>653489</c:v>
                </c:pt>
                <c:pt idx="32">
                  <c:v>657295</c:v>
                </c:pt>
                <c:pt idx="33">
                  <c:v>661116</c:v>
                </c:pt>
                <c:pt idx="34">
                  <c:v>665618</c:v>
                </c:pt>
                <c:pt idx="35">
                  <c:v>669565</c:v>
                </c:pt>
                <c:pt idx="36">
                  <c:v>672958</c:v>
                </c:pt>
                <c:pt idx="37">
                  <c:v>677567</c:v>
                </c:pt>
                <c:pt idx="38">
                  <c:v>681097</c:v>
                </c:pt>
                <c:pt idx="39">
                  <c:v>685097</c:v>
                </c:pt>
                <c:pt idx="40">
                  <c:v>689593</c:v>
                </c:pt>
                <c:pt idx="41">
                  <c:v>695049</c:v>
                </c:pt>
                <c:pt idx="42">
                  <c:v>700383</c:v>
                </c:pt>
                <c:pt idx="43">
                  <c:v>705532</c:v>
                </c:pt>
                <c:pt idx="44">
                  <c:v>710351</c:v>
                </c:pt>
                <c:pt idx="45">
                  <c:v>715618</c:v>
                </c:pt>
                <c:pt idx="46">
                  <c:v>721390</c:v>
                </c:pt>
                <c:pt idx="47">
                  <c:v>725574</c:v>
                </c:pt>
                <c:pt idx="48">
                  <c:v>729690</c:v>
                </c:pt>
                <c:pt idx="49">
                  <c:v>734845</c:v>
                </c:pt>
                <c:pt idx="50">
                  <c:v>739204</c:v>
                </c:pt>
                <c:pt idx="51">
                  <c:v>744591</c:v>
                </c:pt>
                <c:pt idx="52">
                  <c:v>749827</c:v>
                </c:pt>
                <c:pt idx="53">
                  <c:v>755110</c:v>
                </c:pt>
                <c:pt idx="54">
                  <c:v>760801</c:v>
                </c:pt>
                <c:pt idx="55">
                  <c:v>765786</c:v>
                </c:pt>
                <c:pt idx="56">
                  <c:v>770731</c:v>
                </c:pt>
                <c:pt idx="57">
                  <c:v>775535</c:v>
                </c:pt>
                <c:pt idx="58">
                  <c:v>779713</c:v>
                </c:pt>
                <c:pt idx="59">
                  <c:v>784629</c:v>
                </c:pt>
                <c:pt idx="60">
                  <c:v>788741</c:v>
                </c:pt>
                <c:pt idx="61">
                  <c:v>793388</c:v>
                </c:pt>
                <c:pt idx="62">
                  <c:v>796838</c:v>
                </c:pt>
                <c:pt idx="63">
                  <c:v>802317</c:v>
                </c:pt>
                <c:pt idx="64">
                  <c:v>807049</c:v>
                </c:pt>
                <c:pt idx="65">
                  <c:v>812423</c:v>
                </c:pt>
                <c:pt idx="66">
                  <c:v>817838</c:v>
                </c:pt>
                <c:pt idx="67">
                  <c:v>822244</c:v>
                </c:pt>
                <c:pt idx="68">
                  <c:v>827099</c:v>
                </c:pt>
                <c:pt idx="69">
                  <c:v>831444</c:v>
                </c:pt>
                <c:pt idx="70">
                  <c:v>835349</c:v>
                </c:pt>
                <c:pt idx="71">
                  <c:v>839483</c:v>
                </c:pt>
                <c:pt idx="72">
                  <c:v>842425</c:v>
                </c:pt>
                <c:pt idx="73">
                  <c:v>846443</c:v>
                </c:pt>
                <c:pt idx="74">
                  <c:v>849381</c:v>
                </c:pt>
                <c:pt idx="75">
                  <c:v>853432</c:v>
                </c:pt>
                <c:pt idx="76">
                  <c:v>855635</c:v>
                </c:pt>
                <c:pt idx="77">
                  <c:v>859717</c:v>
                </c:pt>
                <c:pt idx="78">
                  <c:v>863402</c:v>
                </c:pt>
                <c:pt idx="79">
                  <c:v>865793</c:v>
                </c:pt>
                <c:pt idx="80">
                  <c:v>868940</c:v>
                </c:pt>
                <c:pt idx="81">
                  <c:v>871409</c:v>
                </c:pt>
                <c:pt idx="82">
                  <c:v>874605</c:v>
                </c:pt>
                <c:pt idx="83">
                  <c:v>877843</c:v>
                </c:pt>
                <c:pt idx="84">
                  <c:v>880013</c:v>
                </c:pt>
                <c:pt idx="85">
                  <c:v>883367</c:v>
                </c:pt>
                <c:pt idx="86">
                  <c:v>885470</c:v>
                </c:pt>
                <c:pt idx="87">
                  <c:v>888479</c:v>
                </c:pt>
                <c:pt idx="88">
                  <c:v>891317</c:v>
                </c:pt>
                <c:pt idx="89">
                  <c:v>895189</c:v>
                </c:pt>
                <c:pt idx="90">
                  <c:v>899103</c:v>
                </c:pt>
                <c:pt idx="91">
                  <c:v>902578</c:v>
                </c:pt>
                <c:pt idx="92">
                  <c:v>907000</c:v>
                </c:pt>
                <c:pt idx="93">
                  <c:v>909089</c:v>
                </c:pt>
                <c:pt idx="94">
                  <c:v>912658</c:v>
                </c:pt>
                <c:pt idx="95">
                  <c:v>916031</c:v>
                </c:pt>
                <c:pt idx="96">
                  <c:v>918138</c:v>
                </c:pt>
                <c:pt idx="97">
                  <c:v>921240</c:v>
                </c:pt>
                <c:pt idx="98">
                  <c:v>923570</c:v>
                </c:pt>
                <c:pt idx="99">
                  <c:v>925555</c:v>
                </c:pt>
                <c:pt idx="100">
                  <c:v>926906</c:v>
                </c:pt>
                <c:pt idx="101">
                  <c:v>928959</c:v>
                </c:pt>
                <c:pt idx="102">
                  <c:v>930105</c:v>
                </c:pt>
                <c:pt idx="103">
                  <c:v>931339</c:v>
                </c:pt>
                <c:pt idx="104">
                  <c:v>932429</c:v>
                </c:pt>
                <c:pt idx="105">
                  <c:v>933533</c:v>
                </c:pt>
                <c:pt idx="106">
                  <c:v>935044</c:v>
                </c:pt>
                <c:pt idx="107">
                  <c:v>935452</c:v>
                </c:pt>
                <c:pt idx="108">
                  <c:v>935706</c:v>
                </c:pt>
                <c:pt idx="109">
                  <c:v>935806</c:v>
                </c:pt>
                <c:pt idx="110">
                  <c:v>935316</c:v>
                </c:pt>
                <c:pt idx="111">
                  <c:v>935408</c:v>
                </c:pt>
                <c:pt idx="112">
                  <c:v>935786</c:v>
                </c:pt>
                <c:pt idx="113">
                  <c:v>936154</c:v>
                </c:pt>
                <c:pt idx="114">
                  <c:v>936790</c:v>
                </c:pt>
                <c:pt idx="115">
                  <c:v>937433</c:v>
                </c:pt>
                <c:pt idx="116">
                  <c:v>938082</c:v>
                </c:pt>
                <c:pt idx="117">
                  <c:v>938882</c:v>
                </c:pt>
                <c:pt idx="118">
                  <c:v>940168</c:v>
                </c:pt>
                <c:pt idx="119">
                  <c:v>941363</c:v>
                </c:pt>
                <c:pt idx="120">
                  <c:v>942561</c:v>
                </c:pt>
                <c:pt idx="121">
                  <c:v>943787</c:v>
                </c:pt>
                <c:pt idx="122">
                  <c:v>944267</c:v>
                </c:pt>
                <c:pt idx="123">
                  <c:v>945629</c:v>
                </c:pt>
                <c:pt idx="124">
                  <c:v>947417</c:v>
                </c:pt>
                <c:pt idx="125">
                  <c:v>949604</c:v>
                </c:pt>
                <c:pt idx="126">
                  <c:v>951585</c:v>
                </c:pt>
                <c:pt idx="127">
                  <c:v>953090</c:v>
                </c:pt>
                <c:pt idx="128">
                  <c:v>955081</c:v>
                </c:pt>
                <c:pt idx="129">
                  <c:v>956566</c:v>
                </c:pt>
                <c:pt idx="130">
                  <c:v>957681</c:v>
                </c:pt>
                <c:pt idx="131">
                  <c:v>959406</c:v>
                </c:pt>
                <c:pt idx="132">
                  <c:v>960799</c:v>
                </c:pt>
                <c:pt idx="133">
                  <c:v>961318</c:v>
                </c:pt>
                <c:pt idx="134">
                  <c:v>961339</c:v>
                </c:pt>
                <c:pt idx="135">
                  <c:v>962026</c:v>
                </c:pt>
                <c:pt idx="136">
                  <c:v>962237</c:v>
                </c:pt>
                <c:pt idx="137">
                  <c:v>963126</c:v>
                </c:pt>
                <c:pt idx="138">
                  <c:v>964308</c:v>
                </c:pt>
                <c:pt idx="139">
                  <c:v>964322</c:v>
                </c:pt>
                <c:pt idx="140">
                  <c:v>965293</c:v>
                </c:pt>
                <c:pt idx="141">
                  <c:v>966664</c:v>
                </c:pt>
                <c:pt idx="142">
                  <c:v>967763</c:v>
                </c:pt>
                <c:pt idx="143">
                  <c:v>969686</c:v>
                </c:pt>
                <c:pt idx="144">
                  <c:v>970592</c:v>
                </c:pt>
                <c:pt idx="145">
                  <c:v>971117</c:v>
                </c:pt>
                <c:pt idx="146">
                  <c:v>971927</c:v>
                </c:pt>
                <c:pt idx="147">
                  <c:v>972523</c:v>
                </c:pt>
                <c:pt idx="148">
                  <c:v>973234</c:v>
                </c:pt>
                <c:pt idx="149">
                  <c:v>975793</c:v>
                </c:pt>
                <c:pt idx="150">
                  <c:v>976981</c:v>
                </c:pt>
                <c:pt idx="151">
                  <c:v>978021</c:v>
                </c:pt>
                <c:pt idx="152">
                  <c:v>980736</c:v>
                </c:pt>
                <c:pt idx="153">
                  <c:v>982107</c:v>
                </c:pt>
                <c:pt idx="154">
                  <c:v>984923</c:v>
                </c:pt>
                <c:pt idx="155">
                  <c:v>987735</c:v>
                </c:pt>
                <c:pt idx="156">
                  <c:v>988947</c:v>
                </c:pt>
                <c:pt idx="157">
                  <c:v>991565</c:v>
                </c:pt>
                <c:pt idx="158">
                  <c:v>994061</c:v>
                </c:pt>
                <c:pt idx="159">
                  <c:v>994719</c:v>
                </c:pt>
                <c:pt idx="160">
                  <c:v>996874</c:v>
                </c:pt>
                <c:pt idx="161">
                  <c:v>1001338</c:v>
                </c:pt>
                <c:pt idx="162">
                  <c:v>1002757</c:v>
                </c:pt>
                <c:pt idx="163">
                  <c:v>1005264</c:v>
                </c:pt>
                <c:pt idx="164">
                  <c:v>1007783</c:v>
                </c:pt>
                <c:pt idx="165">
                  <c:v>1009883</c:v>
                </c:pt>
                <c:pt idx="166">
                  <c:v>1013437</c:v>
                </c:pt>
                <c:pt idx="167">
                  <c:v>1015932</c:v>
                </c:pt>
                <c:pt idx="168">
                  <c:v>1017671</c:v>
                </c:pt>
                <c:pt idx="169">
                  <c:v>1021305</c:v>
                </c:pt>
                <c:pt idx="170">
                  <c:v>1023251</c:v>
                </c:pt>
                <c:pt idx="171">
                  <c:v>1025621</c:v>
                </c:pt>
                <c:pt idx="172">
                  <c:v>1028886</c:v>
                </c:pt>
                <c:pt idx="173">
                  <c:v>1033442</c:v>
                </c:pt>
                <c:pt idx="174">
                  <c:v>1036691</c:v>
                </c:pt>
                <c:pt idx="175">
                  <c:v>1040293</c:v>
                </c:pt>
                <c:pt idx="176">
                  <c:v>1043465</c:v>
                </c:pt>
                <c:pt idx="177">
                  <c:v>1046912</c:v>
                </c:pt>
                <c:pt idx="178">
                  <c:v>1052113</c:v>
                </c:pt>
                <c:pt idx="179">
                  <c:v>1055369</c:v>
                </c:pt>
                <c:pt idx="180">
                  <c:v>1058972</c:v>
                </c:pt>
                <c:pt idx="181">
                  <c:v>1063399</c:v>
                </c:pt>
                <c:pt idx="182">
                  <c:v>1066017</c:v>
                </c:pt>
                <c:pt idx="183">
                  <c:v>1069395</c:v>
                </c:pt>
                <c:pt idx="184">
                  <c:v>1073217</c:v>
                </c:pt>
                <c:pt idx="185">
                  <c:v>1077693</c:v>
                </c:pt>
                <c:pt idx="186">
                  <c:v>1080713</c:v>
                </c:pt>
                <c:pt idx="187">
                  <c:v>1085011</c:v>
                </c:pt>
                <c:pt idx="188">
                  <c:v>1089083</c:v>
                </c:pt>
                <c:pt idx="189">
                  <c:v>1092454</c:v>
                </c:pt>
                <c:pt idx="190">
                  <c:v>1096964</c:v>
                </c:pt>
                <c:pt idx="191">
                  <c:v>1101338</c:v>
                </c:pt>
                <c:pt idx="192">
                  <c:v>1104031</c:v>
                </c:pt>
                <c:pt idx="193">
                  <c:v>1107979</c:v>
                </c:pt>
                <c:pt idx="194">
                  <c:v>1111671</c:v>
                </c:pt>
                <c:pt idx="195">
                  <c:v>1117072</c:v>
                </c:pt>
                <c:pt idx="196">
                  <c:v>1121555</c:v>
                </c:pt>
                <c:pt idx="197">
                  <c:v>1127286</c:v>
                </c:pt>
                <c:pt idx="198">
                  <c:v>1130634</c:v>
                </c:pt>
                <c:pt idx="199">
                  <c:v>1134208</c:v>
                </c:pt>
                <c:pt idx="200">
                  <c:v>1139658</c:v>
                </c:pt>
                <c:pt idx="201">
                  <c:v>1145227</c:v>
                </c:pt>
                <c:pt idx="202">
                  <c:v>1150929</c:v>
                </c:pt>
                <c:pt idx="203">
                  <c:v>1157347</c:v>
                </c:pt>
                <c:pt idx="204">
                  <c:v>1161479</c:v>
                </c:pt>
                <c:pt idx="205">
                  <c:v>1167356</c:v>
                </c:pt>
                <c:pt idx="206">
                  <c:v>1171738</c:v>
                </c:pt>
                <c:pt idx="207">
                  <c:v>1178081</c:v>
                </c:pt>
                <c:pt idx="208">
                  <c:v>1182651</c:v>
                </c:pt>
                <c:pt idx="209">
                  <c:v>1190966</c:v>
                </c:pt>
                <c:pt idx="210">
                  <c:v>1194059</c:v>
                </c:pt>
                <c:pt idx="211">
                  <c:v>1197309</c:v>
                </c:pt>
                <c:pt idx="212">
                  <c:v>1201315</c:v>
                </c:pt>
                <c:pt idx="213">
                  <c:v>1206253</c:v>
                </c:pt>
                <c:pt idx="214">
                  <c:v>1213096</c:v>
                </c:pt>
                <c:pt idx="215">
                  <c:v>1219301</c:v>
                </c:pt>
              </c:numCache>
            </c:numRef>
          </c:val>
          <c:extLst>
            <c:ext xmlns:c16="http://schemas.microsoft.com/office/drawing/2014/chart" uri="{C3380CC4-5D6E-409C-BE32-E72D297353CC}">
              <c16:uniqueId val="{00000003-7859-4E8F-A1AB-03C4F92EFCA6}"/>
            </c:ext>
          </c:extLst>
        </c:ser>
        <c:ser>
          <c:idx val="4"/>
          <c:order val="4"/>
          <c:tx>
            <c:strRef>
              <c:f>'4.2a,b'!$G$2</c:f>
              <c:strCache>
                <c:ptCount val="1"/>
                <c:pt idx="0">
                  <c:v>3000-3999</c:v>
                </c:pt>
              </c:strCache>
            </c:strRef>
          </c:tx>
          <c:spPr>
            <a:solidFill>
              <a:srgbClr val="3DA1EE"/>
            </a:solidFill>
            <a:ln w="25400">
              <a:noFill/>
            </a:ln>
          </c:spP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'4.2a,b'!$G$3:$G$218</c:f>
              <c:numCache>
                <c:formatCode>General</c:formatCode>
                <c:ptCount val="216"/>
                <c:pt idx="0">
                  <c:v>167727</c:v>
                </c:pt>
                <c:pt idx="1">
                  <c:v>168371</c:v>
                </c:pt>
                <c:pt idx="2">
                  <c:v>169164</c:v>
                </c:pt>
                <c:pt idx="3">
                  <c:v>170363</c:v>
                </c:pt>
                <c:pt idx="4">
                  <c:v>170955</c:v>
                </c:pt>
                <c:pt idx="5">
                  <c:v>171665</c:v>
                </c:pt>
                <c:pt idx="6">
                  <c:v>172434</c:v>
                </c:pt>
                <c:pt idx="7">
                  <c:v>173196</c:v>
                </c:pt>
                <c:pt idx="8">
                  <c:v>174060</c:v>
                </c:pt>
                <c:pt idx="9">
                  <c:v>175026</c:v>
                </c:pt>
                <c:pt idx="10">
                  <c:v>175918</c:v>
                </c:pt>
                <c:pt idx="11">
                  <c:v>177075</c:v>
                </c:pt>
                <c:pt idx="12">
                  <c:v>177715</c:v>
                </c:pt>
                <c:pt idx="13">
                  <c:v>178666</c:v>
                </c:pt>
                <c:pt idx="14">
                  <c:v>179282</c:v>
                </c:pt>
                <c:pt idx="15">
                  <c:v>180220</c:v>
                </c:pt>
                <c:pt idx="16">
                  <c:v>181055</c:v>
                </c:pt>
                <c:pt idx="17">
                  <c:v>182264</c:v>
                </c:pt>
                <c:pt idx="18">
                  <c:v>183224</c:v>
                </c:pt>
                <c:pt idx="19">
                  <c:v>184270</c:v>
                </c:pt>
                <c:pt idx="20">
                  <c:v>185344</c:v>
                </c:pt>
                <c:pt idx="21">
                  <c:v>186166</c:v>
                </c:pt>
                <c:pt idx="22">
                  <c:v>187451</c:v>
                </c:pt>
                <c:pt idx="23">
                  <c:v>188894</c:v>
                </c:pt>
                <c:pt idx="24">
                  <c:v>189787</c:v>
                </c:pt>
                <c:pt idx="25">
                  <c:v>190729</c:v>
                </c:pt>
                <c:pt idx="26">
                  <c:v>192008</c:v>
                </c:pt>
                <c:pt idx="27">
                  <c:v>192823</c:v>
                </c:pt>
                <c:pt idx="28">
                  <c:v>193894</c:v>
                </c:pt>
                <c:pt idx="29">
                  <c:v>195394</c:v>
                </c:pt>
                <c:pt idx="30">
                  <c:v>196483</c:v>
                </c:pt>
                <c:pt idx="31">
                  <c:v>197789</c:v>
                </c:pt>
                <c:pt idx="32">
                  <c:v>199097</c:v>
                </c:pt>
                <c:pt idx="33">
                  <c:v>200434</c:v>
                </c:pt>
                <c:pt idx="34">
                  <c:v>202291</c:v>
                </c:pt>
                <c:pt idx="35">
                  <c:v>203845</c:v>
                </c:pt>
                <c:pt idx="36">
                  <c:v>205417</c:v>
                </c:pt>
                <c:pt idx="37">
                  <c:v>207239</c:v>
                </c:pt>
                <c:pt idx="38">
                  <c:v>208582</c:v>
                </c:pt>
                <c:pt idx="39">
                  <c:v>209894</c:v>
                </c:pt>
                <c:pt idx="40">
                  <c:v>211547</c:v>
                </c:pt>
                <c:pt idx="41">
                  <c:v>213421</c:v>
                </c:pt>
                <c:pt idx="42">
                  <c:v>215099</c:v>
                </c:pt>
                <c:pt idx="43">
                  <c:v>216682</c:v>
                </c:pt>
                <c:pt idx="44">
                  <c:v>218380</c:v>
                </c:pt>
                <c:pt idx="45">
                  <c:v>220149</c:v>
                </c:pt>
                <c:pt idx="46">
                  <c:v>222603</c:v>
                </c:pt>
                <c:pt idx="47">
                  <c:v>224472</c:v>
                </c:pt>
                <c:pt idx="48">
                  <c:v>226112</c:v>
                </c:pt>
                <c:pt idx="49">
                  <c:v>228154</c:v>
                </c:pt>
                <c:pt idx="50">
                  <c:v>229510</c:v>
                </c:pt>
                <c:pt idx="51">
                  <c:v>231414</c:v>
                </c:pt>
                <c:pt idx="52">
                  <c:v>233394</c:v>
                </c:pt>
                <c:pt idx="53">
                  <c:v>235343</c:v>
                </c:pt>
                <c:pt idx="54">
                  <c:v>237452</c:v>
                </c:pt>
                <c:pt idx="55">
                  <c:v>239433</c:v>
                </c:pt>
                <c:pt idx="56">
                  <c:v>241745</c:v>
                </c:pt>
                <c:pt idx="57">
                  <c:v>244111</c:v>
                </c:pt>
                <c:pt idx="58">
                  <c:v>246072</c:v>
                </c:pt>
                <c:pt idx="59">
                  <c:v>248262</c:v>
                </c:pt>
                <c:pt idx="60">
                  <c:v>250201</c:v>
                </c:pt>
                <c:pt idx="61">
                  <c:v>252011</c:v>
                </c:pt>
                <c:pt idx="62">
                  <c:v>253079</c:v>
                </c:pt>
                <c:pt idx="63">
                  <c:v>255092</c:v>
                </c:pt>
                <c:pt idx="64">
                  <c:v>256795</c:v>
                </c:pt>
                <c:pt idx="65">
                  <c:v>258809</c:v>
                </c:pt>
                <c:pt idx="66">
                  <c:v>260642</c:v>
                </c:pt>
                <c:pt idx="67">
                  <c:v>262278</c:v>
                </c:pt>
                <c:pt idx="68">
                  <c:v>263968</c:v>
                </c:pt>
                <c:pt idx="69">
                  <c:v>265805</c:v>
                </c:pt>
                <c:pt idx="70">
                  <c:v>267548</c:v>
                </c:pt>
                <c:pt idx="71">
                  <c:v>269078</c:v>
                </c:pt>
                <c:pt idx="72">
                  <c:v>270492</c:v>
                </c:pt>
                <c:pt idx="73">
                  <c:v>272166</c:v>
                </c:pt>
                <c:pt idx="74">
                  <c:v>273195</c:v>
                </c:pt>
                <c:pt idx="75">
                  <c:v>274596</c:v>
                </c:pt>
                <c:pt idx="76">
                  <c:v>275242</c:v>
                </c:pt>
                <c:pt idx="77">
                  <c:v>276415</c:v>
                </c:pt>
                <c:pt idx="78">
                  <c:v>277647</c:v>
                </c:pt>
                <c:pt idx="79">
                  <c:v>278531</c:v>
                </c:pt>
                <c:pt idx="80">
                  <c:v>280302</c:v>
                </c:pt>
                <c:pt idx="81">
                  <c:v>281636</c:v>
                </c:pt>
                <c:pt idx="82">
                  <c:v>283004</c:v>
                </c:pt>
                <c:pt idx="83">
                  <c:v>284257</c:v>
                </c:pt>
                <c:pt idx="84">
                  <c:v>285136</c:v>
                </c:pt>
                <c:pt idx="85">
                  <c:v>286350</c:v>
                </c:pt>
                <c:pt idx="86">
                  <c:v>287162</c:v>
                </c:pt>
                <c:pt idx="87">
                  <c:v>288325</c:v>
                </c:pt>
                <c:pt idx="88">
                  <c:v>289327</c:v>
                </c:pt>
                <c:pt idx="89">
                  <c:v>290737</c:v>
                </c:pt>
                <c:pt idx="90">
                  <c:v>291935</c:v>
                </c:pt>
                <c:pt idx="91">
                  <c:v>293189</c:v>
                </c:pt>
                <c:pt idx="92">
                  <c:v>294981</c:v>
                </c:pt>
                <c:pt idx="93">
                  <c:v>295932</c:v>
                </c:pt>
                <c:pt idx="94">
                  <c:v>297408</c:v>
                </c:pt>
                <c:pt idx="95">
                  <c:v>298747</c:v>
                </c:pt>
                <c:pt idx="96">
                  <c:v>299865</c:v>
                </c:pt>
                <c:pt idx="97">
                  <c:v>301109</c:v>
                </c:pt>
                <c:pt idx="98">
                  <c:v>301885</c:v>
                </c:pt>
                <c:pt idx="99">
                  <c:v>302674</c:v>
                </c:pt>
                <c:pt idx="100">
                  <c:v>303287</c:v>
                </c:pt>
                <c:pt idx="101">
                  <c:v>303953</c:v>
                </c:pt>
                <c:pt idx="102">
                  <c:v>304433</c:v>
                </c:pt>
                <c:pt idx="103">
                  <c:v>305048</c:v>
                </c:pt>
                <c:pt idx="104">
                  <c:v>305428</c:v>
                </c:pt>
                <c:pt idx="105">
                  <c:v>306053</c:v>
                </c:pt>
                <c:pt idx="106">
                  <c:v>306967</c:v>
                </c:pt>
                <c:pt idx="107">
                  <c:v>307311</c:v>
                </c:pt>
                <c:pt idx="108">
                  <c:v>307729</c:v>
                </c:pt>
                <c:pt idx="109">
                  <c:v>307938</c:v>
                </c:pt>
                <c:pt idx="110">
                  <c:v>307797</c:v>
                </c:pt>
                <c:pt idx="111">
                  <c:v>307878</c:v>
                </c:pt>
                <c:pt idx="112">
                  <c:v>308074</c:v>
                </c:pt>
                <c:pt idx="113">
                  <c:v>308167</c:v>
                </c:pt>
                <c:pt idx="114">
                  <c:v>308353</c:v>
                </c:pt>
                <c:pt idx="115">
                  <c:v>308637</c:v>
                </c:pt>
                <c:pt idx="116">
                  <c:v>309181</c:v>
                </c:pt>
                <c:pt idx="117">
                  <c:v>309572</c:v>
                </c:pt>
                <c:pt idx="118">
                  <c:v>310028</c:v>
                </c:pt>
                <c:pt idx="119">
                  <c:v>310257</c:v>
                </c:pt>
                <c:pt idx="120">
                  <c:v>310556</c:v>
                </c:pt>
                <c:pt idx="121">
                  <c:v>310737</c:v>
                </c:pt>
                <c:pt idx="122">
                  <c:v>310702</c:v>
                </c:pt>
                <c:pt idx="123">
                  <c:v>310842</c:v>
                </c:pt>
                <c:pt idx="124">
                  <c:v>311126</c:v>
                </c:pt>
                <c:pt idx="125">
                  <c:v>311341</c:v>
                </c:pt>
                <c:pt idx="126">
                  <c:v>311547</c:v>
                </c:pt>
                <c:pt idx="127">
                  <c:v>311633</c:v>
                </c:pt>
                <c:pt idx="128">
                  <c:v>311960</c:v>
                </c:pt>
                <c:pt idx="129">
                  <c:v>312642</c:v>
                </c:pt>
                <c:pt idx="130">
                  <c:v>313063</c:v>
                </c:pt>
                <c:pt idx="131">
                  <c:v>313294</c:v>
                </c:pt>
                <c:pt idx="132">
                  <c:v>313747</c:v>
                </c:pt>
                <c:pt idx="133">
                  <c:v>313712</c:v>
                </c:pt>
                <c:pt idx="134">
                  <c:v>313519</c:v>
                </c:pt>
                <c:pt idx="135">
                  <c:v>313437</c:v>
                </c:pt>
                <c:pt idx="136">
                  <c:v>313135</c:v>
                </c:pt>
                <c:pt idx="137">
                  <c:v>312838</c:v>
                </c:pt>
                <c:pt idx="138">
                  <c:v>312682</c:v>
                </c:pt>
                <c:pt idx="139">
                  <c:v>312451</c:v>
                </c:pt>
                <c:pt idx="140">
                  <c:v>312458</c:v>
                </c:pt>
                <c:pt idx="141">
                  <c:v>312788</c:v>
                </c:pt>
                <c:pt idx="142">
                  <c:v>313128</c:v>
                </c:pt>
                <c:pt idx="143">
                  <c:v>313839</c:v>
                </c:pt>
                <c:pt idx="144">
                  <c:v>314043</c:v>
                </c:pt>
                <c:pt idx="145">
                  <c:v>314247</c:v>
                </c:pt>
                <c:pt idx="146">
                  <c:v>314419</c:v>
                </c:pt>
                <c:pt idx="147">
                  <c:v>314650</c:v>
                </c:pt>
                <c:pt idx="148">
                  <c:v>314912</c:v>
                </c:pt>
                <c:pt idx="149">
                  <c:v>315776</c:v>
                </c:pt>
                <c:pt idx="150">
                  <c:v>316456</c:v>
                </c:pt>
                <c:pt idx="151">
                  <c:v>316852</c:v>
                </c:pt>
                <c:pt idx="152">
                  <c:v>317875</c:v>
                </c:pt>
                <c:pt idx="153">
                  <c:v>318456</c:v>
                </c:pt>
                <c:pt idx="154">
                  <c:v>319012</c:v>
                </c:pt>
                <c:pt idx="155">
                  <c:v>319719</c:v>
                </c:pt>
                <c:pt idx="156">
                  <c:v>320140</c:v>
                </c:pt>
                <c:pt idx="157">
                  <c:v>320744</c:v>
                </c:pt>
                <c:pt idx="158">
                  <c:v>321292</c:v>
                </c:pt>
                <c:pt idx="159">
                  <c:v>321330</c:v>
                </c:pt>
                <c:pt idx="160">
                  <c:v>321931</c:v>
                </c:pt>
                <c:pt idx="161">
                  <c:v>323090</c:v>
                </c:pt>
                <c:pt idx="162">
                  <c:v>323390</c:v>
                </c:pt>
                <c:pt idx="163">
                  <c:v>324092</c:v>
                </c:pt>
                <c:pt idx="164">
                  <c:v>324686</c:v>
                </c:pt>
                <c:pt idx="165">
                  <c:v>325472</c:v>
                </c:pt>
                <c:pt idx="166">
                  <c:v>326695</c:v>
                </c:pt>
                <c:pt idx="167">
                  <c:v>327897</c:v>
                </c:pt>
                <c:pt idx="168">
                  <c:v>328507</c:v>
                </c:pt>
                <c:pt idx="169">
                  <c:v>329287</c:v>
                </c:pt>
                <c:pt idx="170">
                  <c:v>329869</c:v>
                </c:pt>
                <c:pt idx="171">
                  <c:v>330714</c:v>
                </c:pt>
                <c:pt idx="172">
                  <c:v>331675</c:v>
                </c:pt>
                <c:pt idx="173">
                  <c:v>333085</c:v>
                </c:pt>
                <c:pt idx="174">
                  <c:v>334113</c:v>
                </c:pt>
                <c:pt idx="175">
                  <c:v>335379</c:v>
                </c:pt>
                <c:pt idx="176">
                  <c:v>336498</c:v>
                </c:pt>
                <c:pt idx="177">
                  <c:v>337758</c:v>
                </c:pt>
                <c:pt idx="178">
                  <c:v>339457</c:v>
                </c:pt>
                <c:pt idx="179">
                  <c:v>340583</c:v>
                </c:pt>
                <c:pt idx="180">
                  <c:v>341779</c:v>
                </c:pt>
                <c:pt idx="181">
                  <c:v>342901</c:v>
                </c:pt>
                <c:pt idx="182">
                  <c:v>343288</c:v>
                </c:pt>
                <c:pt idx="183">
                  <c:v>344068</c:v>
                </c:pt>
                <c:pt idx="184">
                  <c:v>345054</c:v>
                </c:pt>
                <c:pt idx="185">
                  <c:v>346390</c:v>
                </c:pt>
                <c:pt idx="186">
                  <c:v>347262</c:v>
                </c:pt>
                <c:pt idx="187">
                  <c:v>348528</c:v>
                </c:pt>
                <c:pt idx="188">
                  <c:v>350119</c:v>
                </c:pt>
                <c:pt idx="189">
                  <c:v>351351</c:v>
                </c:pt>
                <c:pt idx="190">
                  <c:v>352821</c:v>
                </c:pt>
                <c:pt idx="191">
                  <c:v>354163</c:v>
                </c:pt>
                <c:pt idx="192">
                  <c:v>355272</c:v>
                </c:pt>
                <c:pt idx="193">
                  <c:v>356211</c:v>
                </c:pt>
                <c:pt idx="194">
                  <c:v>357192</c:v>
                </c:pt>
                <c:pt idx="195">
                  <c:v>358459</c:v>
                </c:pt>
                <c:pt idx="196">
                  <c:v>359750</c:v>
                </c:pt>
                <c:pt idx="197">
                  <c:v>361366</c:v>
                </c:pt>
                <c:pt idx="198">
                  <c:v>362436</c:v>
                </c:pt>
                <c:pt idx="199">
                  <c:v>363245</c:v>
                </c:pt>
                <c:pt idx="200">
                  <c:v>364690</c:v>
                </c:pt>
                <c:pt idx="201">
                  <c:v>366279</c:v>
                </c:pt>
                <c:pt idx="202">
                  <c:v>367626</c:v>
                </c:pt>
                <c:pt idx="203">
                  <c:v>369287</c:v>
                </c:pt>
                <c:pt idx="204">
                  <c:v>370287</c:v>
                </c:pt>
                <c:pt idx="205">
                  <c:v>371725</c:v>
                </c:pt>
                <c:pt idx="206">
                  <c:v>372689</c:v>
                </c:pt>
                <c:pt idx="207">
                  <c:v>374287</c:v>
                </c:pt>
                <c:pt idx="208">
                  <c:v>375343</c:v>
                </c:pt>
                <c:pt idx="209">
                  <c:v>377529</c:v>
                </c:pt>
                <c:pt idx="210">
                  <c:v>378373</c:v>
                </c:pt>
                <c:pt idx="211">
                  <c:v>378834</c:v>
                </c:pt>
                <c:pt idx="212">
                  <c:v>379738</c:v>
                </c:pt>
                <c:pt idx="213">
                  <c:v>381009</c:v>
                </c:pt>
                <c:pt idx="214">
                  <c:v>382868</c:v>
                </c:pt>
                <c:pt idx="215">
                  <c:v>384398</c:v>
                </c:pt>
              </c:numCache>
            </c:numRef>
          </c:val>
          <c:extLst>
            <c:ext xmlns:c16="http://schemas.microsoft.com/office/drawing/2014/chart" uri="{C3380CC4-5D6E-409C-BE32-E72D297353CC}">
              <c16:uniqueId val="{00000004-7859-4E8F-A1AB-03C4F92EFCA6}"/>
            </c:ext>
          </c:extLst>
        </c:ser>
        <c:ser>
          <c:idx val="5"/>
          <c:order val="5"/>
          <c:tx>
            <c:strRef>
              <c:f>'4.2a,b'!$H$2</c:f>
              <c:strCache>
                <c:ptCount val="1"/>
                <c:pt idx="0">
                  <c:v>4000+</c:v>
                </c:pt>
              </c:strCache>
            </c:strRef>
          </c:tx>
          <c:spPr>
            <a:solidFill>
              <a:srgbClr val="0093D3"/>
            </a:solidFill>
            <a:ln w="25400">
              <a:noFill/>
            </a:ln>
          </c:spP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'4.2a,b'!$H$3:$H$218</c:f>
              <c:numCache>
                <c:formatCode>General</c:formatCode>
                <c:ptCount val="216"/>
                <c:pt idx="0">
                  <c:v>101084</c:v>
                </c:pt>
                <c:pt idx="1">
                  <c:v>101123</c:v>
                </c:pt>
                <c:pt idx="2">
                  <c:v>101105</c:v>
                </c:pt>
                <c:pt idx="3">
                  <c:v>101207</c:v>
                </c:pt>
                <c:pt idx="4">
                  <c:v>101214</c:v>
                </c:pt>
                <c:pt idx="5">
                  <c:v>101173</c:v>
                </c:pt>
                <c:pt idx="6">
                  <c:v>101251</c:v>
                </c:pt>
                <c:pt idx="7">
                  <c:v>101176</c:v>
                </c:pt>
                <c:pt idx="8">
                  <c:v>101092</c:v>
                </c:pt>
                <c:pt idx="9">
                  <c:v>100986</c:v>
                </c:pt>
                <c:pt idx="10">
                  <c:v>101000</c:v>
                </c:pt>
                <c:pt idx="11">
                  <c:v>101058</c:v>
                </c:pt>
                <c:pt idx="12">
                  <c:v>101156</c:v>
                </c:pt>
                <c:pt idx="13">
                  <c:v>101217</c:v>
                </c:pt>
                <c:pt idx="14">
                  <c:v>101086</c:v>
                </c:pt>
                <c:pt idx="15">
                  <c:v>101213</c:v>
                </c:pt>
                <c:pt idx="16">
                  <c:v>101252</c:v>
                </c:pt>
                <c:pt idx="17">
                  <c:v>101412</c:v>
                </c:pt>
                <c:pt idx="18">
                  <c:v>101528</c:v>
                </c:pt>
                <c:pt idx="19">
                  <c:v>101596</c:v>
                </c:pt>
                <c:pt idx="20">
                  <c:v>101438</c:v>
                </c:pt>
                <c:pt idx="21">
                  <c:v>101447</c:v>
                </c:pt>
                <c:pt idx="22">
                  <c:v>101748</c:v>
                </c:pt>
                <c:pt idx="23">
                  <c:v>102122</c:v>
                </c:pt>
                <c:pt idx="24">
                  <c:v>102374</c:v>
                </c:pt>
                <c:pt idx="25">
                  <c:v>102605</c:v>
                </c:pt>
                <c:pt idx="26">
                  <c:v>102800</c:v>
                </c:pt>
                <c:pt idx="27">
                  <c:v>102935</c:v>
                </c:pt>
                <c:pt idx="28">
                  <c:v>103265</c:v>
                </c:pt>
                <c:pt idx="29">
                  <c:v>103554</c:v>
                </c:pt>
                <c:pt idx="30">
                  <c:v>103781</c:v>
                </c:pt>
                <c:pt idx="31">
                  <c:v>104152</c:v>
                </c:pt>
                <c:pt idx="32">
                  <c:v>104297</c:v>
                </c:pt>
                <c:pt idx="33">
                  <c:v>104582</c:v>
                </c:pt>
                <c:pt idx="34">
                  <c:v>105071</c:v>
                </c:pt>
                <c:pt idx="35">
                  <c:v>105470</c:v>
                </c:pt>
                <c:pt idx="36">
                  <c:v>105889</c:v>
                </c:pt>
                <c:pt idx="37">
                  <c:v>106376</c:v>
                </c:pt>
                <c:pt idx="38">
                  <c:v>106640</c:v>
                </c:pt>
                <c:pt idx="39">
                  <c:v>107028</c:v>
                </c:pt>
                <c:pt idx="40">
                  <c:v>107521</c:v>
                </c:pt>
                <c:pt idx="41">
                  <c:v>108063</c:v>
                </c:pt>
                <c:pt idx="42">
                  <c:v>108587</c:v>
                </c:pt>
                <c:pt idx="43">
                  <c:v>109222</c:v>
                </c:pt>
                <c:pt idx="44">
                  <c:v>109719</c:v>
                </c:pt>
                <c:pt idx="45">
                  <c:v>110303</c:v>
                </c:pt>
                <c:pt idx="46">
                  <c:v>111070</c:v>
                </c:pt>
                <c:pt idx="47">
                  <c:v>111475</c:v>
                </c:pt>
                <c:pt idx="48">
                  <c:v>111934</c:v>
                </c:pt>
                <c:pt idx="49">
                  <c:v>112446</c:v>
                </c:pt>
                <c:pt idx="50">
                  <c:v>112806</c:v>
                </c:pt>
                <c:pt idx="51">
                  <c:v>113469</c:v>
                </c:pt>
                <c:pt idx="52">
                  <c:v>113994</c:v>
                </c:pt>
                <c:pt idx="53">
                  <c:v>114363</c:v>
                </c:pt>
                <c:pt idx="54">
                  <c:v>114930</c:v>
                </c:pt>
                <c:pt idx="55">
                  <c:v>115426</c:v>
                </c:pt>
                <c:pt idx="56">
                  <c:v>115987</c:v>
                </c:pt>
                <c:pt idx="57">
                  <c:v>116448</c:v>
                </c:pt>
                <c:pt idx="58">
                  <c:v>116928</c:v>
                </c:pt>
                <c:pt idx="59">
                  <c:v>117601</c:v>
                </c:pt>
                <c:pt idx="60">
                  <c:v>118065</c:v>
                </c:pt>
                <c:pt idx="61">
                  <c:v>118619</c:v>
                </c:pt>
                <c:pt idx="62">
                  <c:v>118980</c:v>
                </c:pt>
                <c:pt idx="63">
                  <c:v>119508</c:v>
                </c:pt>
                <c:pt idx="64">
                  <c:v>119920</c:v>
                </c:pt>
                <c:pt idx="65">
                  <c:v>120324</c:v>
                </c:pt>
                <c:pt idx="66">
                  <c:v>120768</c:v>
                </c:pt>
                <c:pt idx="67">
                  <c:v>121199</c:v>
                </c:pt>
                <c:pt idx="68">
                  <c:v>121585</c:v>
                </c:pt>
                <c:pt idx="69">
                  <c:v>121908</c:v>
                </c:pt>
                <c:pt idx="70">
                  <c:v>122276</c:v>
                </c:pt>
                <c:pt idx="71">
                  <c:v>122645</c:v>
                </c:pt>
                <c:pt idx="72">
                  <c:v>123094</c:v>
                </c:pt>
                <c:pt idx="73">
                  <c:v>123544</c:v>
                </c:pt>
                <c:pt idx="74">
                  <c:v>123712</c:v>
                </c:pt>
                <c:pt idx="75">
                  <c:v>124120</c:v>
                </c:pt>
                <c:pt idx="76">
                  <c:v>124219</c:v>
                </c:pt>
                <c:pt idx="77">
                  <c:v>124398</c:v>
                </c:pt>
                <c:pt idx="78">
                  <c:v>124594</c:v>
                </c:pt>
                <c:pt idx="79">
                  <c:v>124742</c:v>
                </c:pt>
                <c:pt idx="80">
                  <c:v>125106</c:v>
                </c:pt>
                <c:pt idx="81">
                  <c:v>125409</c:v>
                </c:pt>
                <c:pt idx="82">
                  <c:v>125765</c:v>
                </c:pt>
                <c:pt idx="83">
                  <c:v>126203</c:v>
                </c:pt>
                <c:pt idx="84">
                  <c:v>126571</c:v>
                </c:pt>
                <c:pt idx="85">
                  <c:v>126957</c:v>
                </c:pt>
                <c:pt idx="86">
                  <c:v>127261</c:v>
                </c:pt>
                <c:pt idx="87">
                  <c:v>127721</c:v>
                </c:pt>
                <c:pt idx="88">
                  <c:v>128039</c:v>
                </c:pt>
                <c:pt idx="89">
                  <c:v>128450</c:v>
                </c:pt>
                <c:pt idx="90">
                  <c:v>128774</c:v>
                </c:pt>
                <c:pt idx="91">
                  <c:v>129142</c:v>
                </c:pt>
                <c:pt idx="92">
                  <c:v>129577</c:v>
                </c:pt>
                <c:pt idx="93">
                  <c:v>129837</c:v>
                </c:pt>
                <c:pt idx="94">
                  <c:v>130439</c:v>
                </c:pt>
                <c:pt idx="95">
                  <c:v>130996</c:v>
                </c:pt>
                <c:pt idx="96">
                  <c:v>131459</c:v>
                </c:pt>
                <c:pt idx="97">
                  <c:v>131984</c:v>
                </c:pt>
                <c:pt idx="98">
                  <c:v>132311</c:v>
                </c:pt>
                <c:pt idx="99">
                  <c:v>132576</c:v>
                </c:pt>
                <c:pt idx="100">
                  <c:v>132848</c:v>
                </c:pt>
                <c:pt idx="101">
                  <c:v>133040</c:v>
                </c:pt>
                <c:pt idx="102">
                  <c:v>133206</c:v>
                </c:pt>
                <c:pt idx="103">
                  <c:v>133437</c:v>
                </c:pt>
                <c:pt idx="104">
                  <c:v>133619</c:v>
                </c:pt>
                <c:pt idx="105">
                  <c:v>133818</c:v>
                </c:pt>
                <c:pt idx="106">
                  <c:v>134065</c:v>
                </c:pt>
                <c:pt idx="107">
                  <c:v>134281</c:v>
                </c:pt>
                <c:pt idx="108">
                  <c:v>134438</c:v>
                </c:pt>
                <c:pt idx="109">
                  <c:v>134571</c:v>
                </c:pt>
                <c:pt idx="110">
                  <c:v>134566</c:v>
                </c:pt>
                <c:pt idx="111">
                  <c:v>134544</c:v>
                </c:pt>
                <c:pt idx="112">
                  <c:v>134616</c:v>
                </c:pt>
                <c:pt idx="113">
                  <c:v>134603</c:v>
                </c:pt>
                <c:pt idx="114">
                  <c:v>134602</c:v>
                </c:pt>
                <c:pt idx="115">
                  <c:v>134651</c:v>
                </c:pt>
                <c:pt idx="116">
                  <c:v>134680</c:v>
                </c:pt>
                <c:pt idx="117">
                  <c:v>134719</c:v>
                </c:pt>
                <c:pt idx="118">
                  <c:v>134795</c:v>
                </c:pt>
                <c:pt idx="119">
                  <c:v>134930</c:v>
                </c:pt>
                <c:pt idx="120">
                  <c:v>135087</c:v>
                </c:pt>
                <c:pt idx="121">
                  <c:v>135188</c:v>
                </c:pt>
                <c:pt idx="122">
                  <c:v>135267</c:v>
                </c:pt>
                <c:pt idx="123">
                  <c:v>135375</c:v>
                </c:pt>
                <c:pt idx="124">
                  <c:v>135499</c:v>
                </c:pt>
                <c:pt idx="125">
                  <c:v>135641</c:v>
                </c:pt>
                <c:pt idx="126">
                  <c:v>135746</c:v>
                </c:pt>
                <c:pt idx="127">
                  <c:v>135830</c:v>
                </c:pt>
                <c:pt idx="128">
                  <c:v>135957</c:v>
                </c:pt>
                <c:pt idx="129">
                  <c:v>136010</c:v>
                </c:pt>
                <c:pt idx="130">
                  <c:v>136148</c:v>
                </c:pt>
                <c:pt idx="131">
                  <c:v>136321</c:v>
                </c:pt>
                <c:pt idx="132">
                  <c:v>136497</c:v>
                </c:pt>
                <c:pt idx="133">
                  <c:v>136621</c:v>
                </c:pt>
                <c:pt idx="134">
                  <c:v>136692</c:v>
                </c:pt>
                <c:pt idx="135">
                  <c:v>136797</c:v>
                </c:pt>
                <c:pt idx="136">
                  <c:v>136777</c:v>
                </c:pt>
                <c:pt idx="137">
                  <c:v>136783</c:v>
                </c:pt>
                <c:pt idx="138">
                  <c:v>136818</c:v>
                </c:pt>
                <c:pt idx="139">
                  <c:v>136812</c:v>
                </c:pt>
                <c:pt idx="140">
                  <c:v>136874</c:v>
                </c:pt>
                <c:pt idx="141">
                  <c:v>136999</c:v>
                </c:pt>
                <c:pt idx="142">
                  <c:v>137150</c:v>
                </c:pt>
                <c:pt idx="143">
                  <c:v>137400</c:v>
                </c:pt>
                <c:pt idx="144">
                  <c:v>137518</c:v>
                </c:pt>
                <c:pt idx="145">
                  <c:v>137604</c:v>
                </c:pt>
                <c:pt idx="146">
                  <c:v>137741</c:v>
                </c:pt>
                <c:pt idx="147">
                  <c:v>137817</c:v>
                </c:pt>
                <c:pt idx="148">
                  <c:v>137954</c:v>
                </c:pt>
                <c:pt idx="149">
                  <c:v>138021</c:v>
                </c:pt>
                <c:pt idx="150">
                  <c:v>138138</c:v>
                </c:pt>
                <c:pt idx="151">
                  <c:v>138265</c:v>
                </c:pt>
                <c:pt idx="152">
                  <c:v>138465</c:v>
                </c:pt>
                <c:pt idx="153">
                  <c:v>138604</c:v>
                </c:pt>
                <c:pt idx="154">
                  <c:v>138831</c:v>
                </c:pt>
                <c:pt idx="155">
                  <c:v>139088</c:v>
                </c:pt>
                <c:pt idx="156">
                  <c:v>139266</c:v>
                </c:pt>
                <c:pt idx="157">
                  <c:v>139551</c:v>
                </c:pt>
                <c:pt idx="158">
                  <c:v>139775</c:v>
                </c:pt>
                <c:pt idx="159">
                  <c:v>139879</c:v>
                </c:pt>
                <c:pt idx="160">
                  <c:v>140076</c:v>
                </c:pt>
                <c:pt idx="161">
                  <c:v>140358</c:v>
                </c:pt>
                <c:pt idx="162">
                  <c:v>140499</c:v>
                </c:pt>
                <c:pt idx="163">
                  <c:v>140716</c:v>
                </c:pt>
                <c:pt idx="164">
                  <c:v>140991</c:v>
                </c:pt>
                <c:pt idx="165">
                  <c:v>141212</c:v>
                </c:pt>
                <c:pt idx="166">
                  <c:v>141574</c:v>
                </c:pt>
                <c:pt idx="167">
                  <c:v>141899</c:v>
                </c:pt>
                <c:pt idx="168">
                  <c:v>142177</c:v>
                </c:pt>
                <c:pt idx="169">
                  <c:v>142488</c:v>
                </c:pt>
                <c:pt idx="170">
                  <c:v>142728</c:v>
                </c:pt>
                <c:pt idx="171">
                  <c:v>142988</c:v>
                </c:pt>
                <c:pt idx="172">
                  <c:v>143264</c:v>
                </c:pt>
                <c:pt idx="173">
                  <c:v>143593</c:v>
                </c:pt>
                <c:pt idx="174">
                  <c:v>143854</c:v>
                </c:pt>
                <c:pt idx="175">
                  <c:v>144229</c:v>
                </c:pt>
                <c:pt idx="176">
                  <c:v>144554</c:v>
                </c:pt>
                <c:pt idx="177">
                  <c:v>144911</c:v>
                </c:pt>
                <c:pt idx="178">
                  <c:v>145232</c:v>
                </c:pt>
                <c:pt idx="179">
                  <c:v>145530</c:v>
                </c:pt>
                <c:pt idx="180">
                  <c:v>145930</c:v>
                </c:pt>
                <c:pt idx="181">
                  <c:v>146383</c:v>
                </c:pt>
                <c:pt idx="182">
                  <c:v>146704</c:v>
                </c:pt>
                <c:pt idx="183">
                  <c:v>147076</c:v>
                </c:pt>
                <c:pt idx="184">
                  <c:v>147455</c:v>
                </c:pt>
                <c:pt idx="185">
                  <c:v>147733</c:v>
                </c:pt>
                <c:pt idx="186">
                  <c:v>147994</c:v>
                </c:pt>
                <c:pt idx="187">
                  <c:v>148327</c:v>
                </c:pt>
                <c:pt idx="188">
                  <c:v>148616</c:v>
                </c:pt>
                <c:pt idx="189">
                  <c:v>148838</c:v>
                </c:pt>
                <c:pt idx="190">
                  <c:v>149274</c:v>
                </c:pt>
                <c:pt idx="191">
                  <c:v>149717</c:v>
                </c:pt>
                <c:pt idx="192">
                  <c:v>150207</c:v>
                </c:pt>
                <c:pt idx="193">
                  <c:v>150643</c:v>
                </c:pt>
                <c:pt idx="194">
                  <c:v>150995</c:v>
                </c:pt>
                <c:pt idx="195">
                  <c:v>151495</c:v>
                </c:pt>
                <c:pt idx="196">
                  <c:v>151987</c:v>
                </c:pt>
                <c:pt idx="197">
                  <c:v>152411</c:v>
                </c:pt>
                <c:pt idx="198">
                  <c:v>152687</c:v>
                </c:pt>
                <c:pt idx="199">
                  <c:v>153092</c:v>
                </c:pt>
                <c:pt idx="200">
                  <c:v>153594</c:v>
                </c:pt>
                <c:pt idx="201">
                  <c:v>154110</c:v>
                </c:pt>
                <c:pt idx="202">
                  <c:v>154669</c:v>
                </c:pt>
                <c:pt idx="203">
                  <c:v>155222</c:v>
                </c:pt>
                <c:pt idx="204">
                  <c:v>155723</c:v>
                </c:pt>
                <c:pt idx="205">
                  <c:v>156291</c:v>
                </c:pt>
                <c:pt idx="206">
                  <c:v>156790</c:v>
                </c:pt>
                <c:pt idx="207">
                  <c:v>157379</c:v>
                </c:pt>
                <c:pt idx="208">
                  <c:v>157798</c:v>
                </c:pt>
                <c:pt idx="209">
                  <c:v>158312</c:v>
                </c:pt>
                <c:pt idx="210">
                  <c:v>158377</c:v>
                </c:pt>
                <c:pt idx="211">
                  <c:v>158554</c:v>
                </c:pt>
                <c:pt idx="212">
                  <c:v>158789</c:v>
                </c:pt>
                <c:pt idx="213">
                  <c:v>159118</c:v>
                </c:pt>
                <c:pt idx="214">
                  <c:v>159619</c:v>
                </c:pt>
                <c:pt idx="215">
                  <c:v>159947</c:v>
                </c:pt>
              </c:numCache>
            </c:numRef>
          </c:val>
          <c:extLst>
            <c:ext xmlns:c16="http://schemas.microsoft.com/office/drawing/2014/chart" uri="{C3380CC4-5D6E-409C-BE32-E72D297353CC}">
              <c16:uniqueId val="{00000005-7859-4E8F-A1AB-03C4F92EFCA6}"/>
            </c:ext>
          </c:extLst>
        </c:ser>
        <c:dLbls>
          <c:showLegendKey val="0"/>
          <c:showVal val="0"/>
          <c:showCatName val="0"/>
          <c:showSerName val="0"/>
          <c:showPercent val="0"/>
          <c:showBubbleSize val="0"/>
        </c:dLbls>
        <c:axId val="160988544"/>
        <c:axId val="161010816"/>
      </c:areaChart>
      <c:catAx>
        <c:axId val="160988544"/>
        <c:scaling>
          <c:orientation val="minMax"/>
        </c:scaling>
        <c:delete val="0"/>
        <c:axPos val="b"/>
        <c:numFmt formatCode="General"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010816"/>
        <c:crosses val="autoZero"/>
        <c:auto val="1"/>
        <c:lblAlgn val="ctr"/>
        <c:lblOffset val="100"/>
        <c:tickLblSkip val="24"/>
        <c:tickMarkSkip val="12"/>
        <c:noMultiLvlLbl val="0"/>
      </c:catAx>
      <c:valAx>
        <c:axId val="161010816"/>
        <c:scaling>
          <c:orientation val="minMax"/>
          <c:max val="4000000"/>
          <c:min val="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4869444444444431E-3"/>
              <c:y val="0.3655087962963006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988544"/>
        <c:crosses val="autoZero"/>
        <c:crossBetween val="midCat"/>
        <c:majorUnit val="500000"/>
      </c:valAx>
      <c:spPr>
        <a:solidFill>
          <a:srgbClr val="FFFFFF"/>
        </a:solidFill>
        <a:ln w="25400">
          <a:noFill/>
        </a:ln>
      </c:spPr>
    </c:plotArea>
    <c:legend>
      <c:legendPos val="r"/>
      <c:layout>
        <c:manualLayout>
          <c:xMode val="edge"/>
          <c:yMode val="edge"/>
          <c:x val="0.15966737617155141"/>
          <c:y val="0.8669990740740926"/>
          <c:w val="0.76627718321599214"/>
          <c:h val="0.1019"/>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Figure 4.2b : Light fleet engine size trend, relative to Jan 2000</a:t>
            </a:r>
          </a:p>
        </c:rich>
      </c:tx>
      <c:layout>
        <c:manualLayout>
          <c:xMode val="edge"/>
          <c:yMode val="edge"/>
          <c:x val="0.12146000000000012"/>
          <c:y val="2.0579166666666811E-2"/>
        </c:manualLayout>
      </c:layout>
      <c:overlay val="0"/>
      <c:spPr>
        <a:noFill/>
        <a:ln w="25400">
          <a:noFill/>
        </a:ln>
      </c:spPr>
    </c:title>
    <c:autoTitleDeleted val="0"/>
    <c:plotArea>
      <c:layout>
        <c:manualLayout>
          <c:layoutTarget val="inner"/>
          <c:xMode val="edge"/>
          <c:yMode val="edge"/>
          <c:x val="0.1423568462259798"/>
          <c:y val="0.12406962923293779"/>
          <c:w val="0.80597790115555035"/>
          <c:h val="0.66868055555556571"/>
        </c:manualLayout>
      </c:layout>
      <c:lineChart>
        <c:grouping val="standard"/>
        <c:varyColors val="0"/>
        <c:ser>
          <c:idx val="1"/>
          <c:order val="0"/>
          <c:tx>
            <c:strRef>
              <c:f>'4.2a,b'!$J$2</c:f>
              <c:strCache>
                <c:ptCount val="1"/>
                <c:pt idx="0">
                  <c:v>&lt; 1350</c:v>
                </c:pt>
              </c:strCache>
            </c:strRef>
          </c:tx>
          <c:spPr>
            <a:ln w="25400">
              <a:solidFill>
                <a:srgbClr val="C0C0C0"/>
              </a:solidFill>
              <a:prstDash val="solid"/>
            </a:ln>
          </c:spPr>
          <c:marker>
            <c:symbol val="none"/>
          </c:marke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'4.2a,b'!$J$3:$J$218</c:f>
              <c:numCache>
                <c:formatCode>0.000</c:formatCode>
                <c:ptCount val="216"/>
                <c:pt idx="0">
                  <c:v>1</c:v>
                </c:pt>
                <c:pt idx="1">
                  <c:v>0.99415316650294427</c:v>
                </c:pt>
                <c:pt idx="2">
                  <c:v>0.98672460775988857</c:v>
                </c:pt>
                <c:pt idx="3">
                  <c:v>0.98113307026745034</c:v>
                </c:pt>
                <c:pt idx="4">
                  <c:v>0.97483391884917003</c:v>
                </c:pt>
                <c:pt idx="5">
                  <c:v>0.96813517368453184</c:v>
                </c:pt>
                <c:pt idx="6">
                  <c:v>0.96168339965479543</c:v>
                </c:pt>
                <c:pt idx="7">
                  <c:v>0.95568116858971153</c:v>
                </c:pt>
                <c:pt idx="8">
                  <c:v>0.94785024114372607</c:v>
                </c:pt>
                <c:pt idx="9">
                  <c:v>0.9432549130606106</c:v>
                </c:pt>
                <c:pt idx="10">
                  <c:v>0.93794087122536529</c:v>
                </c:pt>
                <c:pt idx="11">
                  <c:v>0.93313464644278321</c:v>
                </c:pt>
                <c:pt idx="12">
                  <c:v>0.9281092000910186</c:v>
                </c:pt>
                <c:pt idx="13">
                  <c:v>0.92259258642602249</c:v>
                </c:pt>
                <c:pt idx="14">
                  <c:v>0.91650710666378066</c:v>
                </c:pt>
                <c:pt idx="15">
                  <c:v>0.91147333544230036</c:v>
                </c:pt>
                <c:pt idx="16">
                  <c:v>0.90610656943218837</c:v>
                </c:pt>
                <c:pt idx="17">
                  <c:v>0.90073147855236069</c:v>
                </c:pt>
                <c:pt idx="18">
                  <c:v>0.89561445863372235</c:v>
                </c:pt>
                <c:pt idx="19">
                  <c:v>0.89088315767858228</c:v>
                </c:pt>
                <c:pt idx="20">
                  <c:v>0.884386984343695</c:v>
                </c:pt>
                <c:pt idx="21">
                  <c:v>0.88048817036013383</c:v>
                </c:pt>
                <c:pt idx="22">
                  <c:v>0.87600106558332358</c:v>
                </c:pt>
                <c:pt idx="23">
                  <c:v>0.87185528046486072</c:v>
                </c:pt>
                <c:pt idx="24">
                  <c:v>0.86740425012348554</c:v>
                </c:pt>
                <c:pt idx="25">
                  <c:v>0.86250367681745777</c:v>
                </c:pt>
                <c:pt idx="26">
                  <c:v>0.85769190212173174</c:v>
                </c:pt>
                <c:pt idx="27">
                  <c:v>0.85334632013008993</c:v>
                </c:pt>
                <c:pt idx="28">
                  <c:v>0.84902016283445159</c:v>
                </c:pt>
                <c:pt idx="29">
                  <c:v>0.84480222884511857</c:v>
                </c:pt>
                <c:pt idx="30">
                  <c:v>0.84113373625702759</c:v>
                </c:pt>
                <c:pt idx="31">
                  <c:v>0.83730152123119272</c:v>
                </c:pt>
                <c:pt idx="32">
                  <c:v>0.83183763174106329</c:v>
                </c:pt>
                <c:pt idx="33">
                  <c:v>0.82970369013724932</c:v>
                </c:pt>
                <c:pt idx="34">
                  <c:v>0.82666511269098641</c:v>
                </c:pt>
                <c:pt idx="35">
                  <c:v>0.8237541832470322</c:v>
                </c:pt>
                <c:pt idx="36">
                  <c:v>0.82094592719623938</c:v>
                </c:pt>
                <c:pt idx="37">
                  <c:v>0.8179045747934045</c:v>
                </c:pt>
                <c:pt idx="38">
                  <c:v>0.81478829856312751</c:v>
                </c:pt>
                <c:pt idx="39">
                  <c:v>0.81222978860380834</c:v>
                </c:pt>
                <c:pt idx="40">
                  <c:v>0.80927723481127523</c:v>
                </c:pt>
                <c:pt idx="41">
                  <c:v>0.80678532380968238</c:v>
                </c:pt>
                <c:pt idx="42">
                  <c:v>0.80442661072354216</c:v>
                </c:pt>
                <c:pt idx="43">
                  <c:v>0.8011715866646687</c:v>
                </c:pt>
                <c:pt idx="44">
                  <c:v>0.79814410904469346</c:v>
                </c:pt>
                <c:pt idx="45">
                  <c:v>0.79604069196317073</c:v>
                </c:pt>
                <c:pt idx="46">
                  <c:v>0.79336285887125868</c:v>
                </c:pt>
                <c:pt idx="47">
                  <c:v>0.79106796978627281</c:v>
                </c:pt>
                <c:pt idx="48">
                  <c:v>0.78863433287269058</c:v>
                </c:pt>
                <c:pt idx="49">
                  <c:v>0.78630059439569766</c:v>
                </c:pt>
                <c:pt idx="50">
                  <c:v>0.78345903886604173</c:v>
                </c:pt>
                <c:pt idx="51">
                  <c:v>0.78145274526453656</c:v>
                </c:pt>
                <c:pt idx="52">
                  <c:v>0.7787083132148982</c:v>
                </c:pt>
                <c:pt idx="53">
                  <c:v>0.77631075073675093</c:v>
                </c:pt>
                <c:pt idx="54">
                  <c:v>0.77404361121748444</c:v>
                </c:pt>
                <c:pt idx="55">
                  <c:v>0.77134635342956881</c:v>
                </c:pt>
                <c:pt idx="56">
                  <c:v>0.76903481460515144</c:v>
                </c:pt>
                <c:pt idx="57">
                  <c:v>0.76744753944600763</c:v>
                </c:pt>
                <c:pt idx="58">
                  <c:v>0.76519149975302891</c:v>
                </c:pt>
                <c:pt idx="59">
                  <c:v>0.76316023154237633</c:v>
                </c:pt>
                <c:pt idx="60">
                  <c:v>0.76110398872257645</c:v>
                </c:pt>
                <c:pt idx="61">
                  <c:v>0.75896727216219062</c:v>
                </c:pt>
                <c:pt idx="62">
                  <c:v>0.75675285681779081</c:v>
                </c:pt>
                <c:pt idx="63">
                  <c:v>0.75524050548608912</c:v>
                </c:pt>
                <c:pt idx="64">
                  <c:v>0.75252659795874199</c:v>
                </c:pt>
                <c:pt idx="65">
                  <c:v>0.75111692002020169</c:v>
                </c:pt>
                <c:pt idx="66">
                  <c:v>0.74935759755359832</c:v>
                </c:pt>
                <c:pt idx="67">
                  <c:v>0.74728193003779486</c:v>
                </c:pt>
                <c:pt idx="68">
                  <c:v>0.74645221802278794</c:v>
                </c:pt>
                <c:pt idx="69">
                  <c:v>0.74531726078486871</c:v>
                </c:pt>
                <c:pt idx="70">
                  <c:v>0.74360788753656004</c:v>
                </c:pt>
                <c:pt idx="71">
                  <c:v>0.7422953330780373</c:v>
                </c:pt>
                <c:pt idx="72">
                  <c:v>0.74095225409722343</c:v>
                </c:pt>
                <c:pt idx="73">
                  <c:v>0.73993107007875325</c:v>
                </c:pt>
                <c:pt idx="74">
                  <c:v>0.73845201822591477</c:v>
                </c:pt>
                <c:pt idx="75">
                  <c:v>0.73825777126587966</c:v>
                </c:pt>
                <c:pt idx="76">
                  <c:v>0.73720051281197452</c:v>
                </c:pt>
                <c:pt idx="77">
                  <c:v>0.73639577540611489</c:v>
                </c:pt>
                <c:pt idx="78">
                  <c:v>0.73547726478080622</c:v>
                </c:pt>
                <c:pt idx="79">
                  <c:v>0.73436728215203428</c:v>
                </c:pt>
                <c:pt idx="80">
                  <c:v>0.73347097117930105</c:v>
                </c:pt>
                <c:pt idx="81">
                  <c:v>0.73272728281802391</c:v>
                </c:pt>
                <c:pt idx="82">
                  <c:v>0.7322361155047924</c:v>
                </c:pt>
                <c:pt idx="83">
                  <c:v>0.73170332384298187</c:v>
                </c:pt>
                <c:pt idx="84">
                  <c:v>0.73069046469422749</c:v>
                </c:pt>
                <c:pt idx="85">
                  <c:v>0.73026867129529427</c:v>
                </c:pt>
                <c:pt idx="86">
                  <c:v>0.72947225875915045</c:v>
                </c:pt>
                <c:pt idx="87">
                  <c:v>0.72921696275453285</c:v>
                </c:pt>
                <c:pt idx="88">
                  <c:v>0.7284150003052452</c:v>
                </c:pt>
                <c:pt idx="89">
                  <c:v>0.72745764028792947</c:v>
                </c:pt>
                <c:pt idx="90">
                  <c:v>0.72687212445125238</c:v>
                </c:pt>
                <c:pt idx="91">
                  <c:v>0.7269803477575576</c:v>
                </c:pt>
                <c:pt idx="92">
                  <c:v>0.72663625314263836</c:v>
                </c:pt>
                <c:pt idx="93">
                  <c:v>0.72584816547621034</c:v>
                </c:pt>
                <c:pt idx="94">
                  <c:v>0.72541527225098923</c:v>
                </c:pt>
                <c:pt idx="95">
                  <c:v>0.72529317416182437</c:v>
                </c:pt>
                <c:pt idx="96">
                  <c:v>0.72487970563260684</c:v>
                </c:pt>
                <c:pt idx="97">
                  <c:v>0.72487970563260684</c:v>
                </c:pt>
                <c:pt idx="98">
                  <c:v>0.72417209170676478</c:v>
                </c:pt>
                <c:pt idx="99">
                  <c:v>0.72367537448038943</c:v>
                </c:pt>
                <c:pt idx="100">
                  <c:v>0.72289283672710525</c:v>
                </c:pt>
                <c:pt idx="101">
                  <c:v>0.72233507045614731</c:v>
                </c:pt>
                <c:pt idx="102">
                  <c:v>0.72214914836582811</c:v>
                </c:pt>
                <c:pt idx="103">
                  <c:v>0.72140546000455097</c:v>
                </c:pt>
                <c:pt idx="104">
                  <c:v>0.72065899668670186</c:v>
                </c:pt>
                <c:pt idx="105">
                  <c:v>0.72020945372204925</c:v>
                </c:pt>
                <c:pt idx="106">
                  <c:v>0.71941026622933346</c:v>
                </c:pt>
                <c:pt idx="107">
                  <c:v>0.71832248325313708</c:v>
                </c:pt>
                <c:pt idx="108">
                  <c:v>0.71687950583573368</c:v>
                </c:pt>
                <c:pt idx="109">
                  <c:v>0.71516180771770921</c:v>
                </c:pt>
                <c:pt idx="110">
                  <c:v>0.71398800108778293</c:v>
                </c:pt>
                <c:pt idx="111">
                  <c:v>0.71325541255279357</c:v>
                </c:pt>
                <c:pt idx="112">
                  <c:v>0.71278366993556552</c:v>
                </c:pt>
                <c:pt idx="113">
                  <c:v>0.71249229949551285</c:v>
                </c:pt>
                <c:pt idx="114">
                  <c:v>0.71247009984293741</c:v>
                </c:pt>
                <c:pt idx="115">
                  <c:v>0.71239240105892343</c:v>
                </c:pt>
                <c:pt idx="116">
                  <c:v>0.71222312870803572</c:v>
                </c:pt>
                <c:pt idx="117">
                  <c:v>0.71259774784524621</c:v>
                </c:pt>
                <c:pt idx="118">
                  <c:v>0.71280586958814096</c:v>
                </c:pt>
                <c:pt idx="119">
                  <c:v>0.71362725673343208</c:v>
                </c:pt>
                <c:pt idx="120">
                  <c:v>0.71434042057241809</c:v>
                </c:pt>
                <c:pt idx="121">
                  <c:v>0.71475111414506365</c:v>
                </c:pt>
                <c:pt idx="122">
                  <c:v>0.71507023415083559</c:v>
                </c:pt>
                <c:pt idx="123">
                  <c:v>0.71543097850518644</c:v>
                </c:pt>
                <c:pt idx="124">
                  <c:v>0.71526725606744257</c:v>
                </c:pt>
                <c:pt idx="125">
                  <c:v>0.71513405815198994</c:v>
                </c:pt>
                <c:pt idx="126">
                  <c:v>0.71513405815198994</c:v>
                </c:pt>
                <c:pt idx="127">
                  <c:v>0.71492038649595135</c:v>
                </c:pt>
                <c:pt idx="128">
                  <c:v>0.71525893119772677</c:v>
                </c:pt>
                <c:pt idx="129">
                  <c:v>0.715408778852611</c:v>
                </c:pt>
                <c:pt idx="130">
                  <c:v>0.71571957398866703</c:v>
                </c:pt>
                <c:pt idx="131">
                  <c:v>0.7164188630447933</c:v>
                </c:pt>
                <c:pt idx="132">
                  <c:v>0.71701270375118631</c:v>
                </c:pt>
                <c:pt idx="133">
                  <c:v>0.71714312671006697</c:v>
                </c:pt>
                <c:pt idx="134">
                  <c:v>0.71719862584150562</c:v>
                </c:pt>
                <c:pt idx="135">
                  <c:v>0.71740952254097223</c:v>
                </c:pt>
                <c:pt idx="136">
                  <c:v>0.71701825366433014</c:v>
                </c:pt>
                <c:pt idx="137">
                  <c:v>0.71664918444026349</c:v>
                </c:pt>
                <c:pt idx="138">
                  <c:v>0.71638278860935822</c:v>
                </c:pt>
                <c:pt idx="139">
                  <c:v>0.71596932008014069</c:v>
                </c:pt>
                <c:pt idx="140">
                  <c:v>0.71620241643218285</c:v>
                </c:pt>
                <c:pt idx="141">
                  <c:v>0.71729852427809504</c:v>
                </c:pt>
                <c:pt idx="142">
                  <c:v>0.71830028360056164</c:v>
                </c:pt>
                <c:pt idx="143">
                  <c:v>0.71966001232080723</c:v>
                </c:pt>
                <c:pt idx="144">
                  <c:v>0.72054522346725269</c:v>
                </c:pt>
                <c:pt idx="145">
                  <c:v>0.72148315878856495</c:v>
                </c:pt>
                <c:pt idx="146">
                  <c:v>0.72236004506529472</c:v>
                </c:pt>
                <c:pt idx="147">
                  <c:v>0.72359212578323151</c:v>
                </c:pt>
                <c:pt idx="148">
                  <c:v>0.72545412164299627</c:v>
                </c:pt>
                <c:pt idx="149">
                  <c:v>0.72684714984210497</c:v>
                </c:pt>
                <c:pt idx="150">
                  <c:v>0.72802928134174705</c:v>
                </c:pt>
                <c:pt idx="151">
                  <c:v>0.72929466153854694</c:v>
                </c:pt>
                <c:pt idx="152">
                  <c:v>0.73124268105204149</c:v>
                </c:pt>
                <c:pt idx="153">
                  <c:v>0.7327023082088765</c:v>
                </c:pt>
                <c:pt idx="154">
                  <c:v>0.73507767103444832</c:v>
                </c:pt>
                <c:pt idx="155">
                  <c:v>0.73718108811597094</c:v>
                </c:pt>
                <c:pt idx="156">
                  <c:v>0.7391291076294656</c:v>
                </c:pt>
                <c:pt idx="157">
                  <c:v>0.74207888646542686</c:v>
                </c:pt>
                <c:pt idx="158">
                  <c:v>0.74473729486133544</c:v>
                </c:pt>
                <c:pt idx="159">
                  <c:v>0.74624964619303713</c:v>
                </c:pt>
                <c:pt idx="160">
                  <c:v>0.74863888380146848</c:v>
                </c:pt>
                <c:pt idx="161">
                  <c:v>0.751974381600928</c:v>
                </c:pt>
                <c:pt idx="162">
                  <c:v>0.75493526026317692</c:v>
                </c:pt>
                <c:pt idx="163">
                  <c:v>0.75812646032089592</c:v>
                </c:pt>
                <c:pt idx="164">
                  <c:v>0.76136483464033788</c:v>
                </c:pt>
                <c:pt idx="165">
                  <c:v>0.76398994355738337</c:v>
                </c:pt>
                <c:pt idx="166">
                  <c:v>0.76806912971811991</c:v>
                </c:pt>
                <c:pt idx="167">
                  <c:v>0.77159054960789863</c:v>
                </c:pt>
                <c:pt idx="168">
                  <c:v>0.77477619975247392</c:v>
                </c:pt>
                <c:pt idx="169">
                  <c:v>0.77860286486516483</c:v>
                </c:pt>
                <c:pt idx="170">
                  <c:v>0.7817302409217296</c:v>
                </c:pt>
                <c:pt idx="171">
                  <c:v>0.78469666949712236</c:v>
                </c:pt>
                <c:pt idx="172">
                  <c:v>0.78781017077082749</c:v>
                </c:pt>
                <c:pt idx="173">
                  <c:v>0.79127054161602373</c:v>
                </c:pt>
                <c:pt idx="174">
                  <c:v>0.79536082760304805</c:v>
                </c:pt>
                <c:pt idx="175">
                  <c:v>0.79887669757968283</c:v>
                </c:pt>
                <c:pt idx="176">
                  <c:v>0.80211784685569676</c:v>
                </c:pt>
                <c:pt idx="177">
                  <c:v>0.80639960484618411</c:v>
                </c:pt>
                <c:pt idx="178">
                  <c:v>0.81167202233285052</c:v>
                </c:pt>
                <c:pt idx="179">
                  <c:v>0.81524616639749592</c:v>
                </c:pt>
                <c:pt idx="180">
                  <c:v>0.81960284821542539</c:v>
                </c:pt>
                <c:pt idx="181">
                  <c:v>0.82398727959907425</c:v>
                </c:pt>
                <c:pt idx="182">
                  <c:v>0.82710078087277938</c:v>
                </c:pt>
                <c:pt idx="183">
                  <c:v>0.83046680319453003</c:v>
                </c:pt>
                <c:pt idx="184">
                  <c:v>0.83419911978377537</c:v>
                </c:pt>
                <c:pt idx="185">
                  <c:v>0.83780933828385584</c:v>
                </c:pt>
                <c:pt idx="186">
                  <c:v>0.84161380374397143</c:v>
                </c:pt>
                <c:pt idx="187">
                  <c:v>0.84550151790124484</c:v>
                </c:pt>
                <c:pt idx="188">
                  <c:v>0.84933095797050773</c:v>
                </c:pt>
                <c:pt idx="189">
                  <c:v>0.85251660811508301</c:v>
                </c:pt>
                <c:pt idx="190">
                  <c:v>0.85692878906445114</c:v>
                </c:pt>
                <c:pt idx="191">
                  <c:v>0.86064723087083683</c:v>
                </c:pt>
                <c:pt idx="192">
                  <c:v>0.86404100275830686</c:v>
                </c:pt>
                <c:pt idx="193">
                  <c:v>0.86812296387561538</c:v>
                </c:pt>
                <c:pt idx="194">
                  <c:v>0.87151951071965728</c:v>
                </c:pt>
                <c:pt idx="195">
                  <c:v>0.87599829062675172</c:v>
                </c:pt>
                <c:pt idx="196">
                  <c:v>0.87953636025596205</c:v>
                </c:pt>
                <c:pt idx="197">
                  <c:v>0.88401514016305649</c:v>
                </c:pt>
                <c:pt idx="198">
                  <c:v>0.88646265185949835</c:v>
                </c:pt>
                <c:pt idx="199">
                  <c:v>0.8892431583445719</c:v>
                </c:pt>
                <c:pt idx="200">
                  <c:v>0.8929616001509576</c:v>
                </c:pt>
                <c:pt idx="201">
                  <c:v>0.89731550701231522</c:v>
                </c:pt>
                <c:pt idx="202">
                  <c:v>0.90227712936292548</c:v>
                </c:pt>
                <c:pt idx="203">
                  <c:v>0.90717215275580942</c:v>
                </c:pt>
                <c:pt idx="204">
                  <c:v>0.91031617855180569</c:v>
                </c:pt>
                <c:pt idx="205">
                  <c:v>0.91527225098927201</c:v>
                </c:pt>
                <c:pt idx="206">
                  <c:v>0.91935143715000855</c:v>
                </c:pt>
                <c:pt idx="207">
                  <c:v>0.92315035269698031</c:v>
                </c:pt>
                <c:pt idx="208">
                  <c:v>0.92642202649528538</c:v>
                </c:pt>
                <c:pt idx="209">
                  <c:v>0.93199136433514818</c:v>
                </c:pt>
                <c:pt idx="210">
                  <c:v>0.93472469655849888</c:v>
                </c:pt>
                <c:pt idx="211">
                  <c:v>0.93825999123113724</c:v>
                </c:pt>
                <c:pt idx="212">
                  <c:v>0.94214770538841064</c:v>
                </c:pt>
                <c:pt idx="213">
                  <c:v>0.94700110443271568</c:v>
                </c:pt>
                <c:pt idx="214">
                  <c:v>0.95396624542825903</c:v>
                </c:pt>
                <c:pt idx="215">
                  <c:v>0.96107290920897093</c:v>
                </c:pt>
              </c:numCache>
            </c:numRef>
          </c:val>
          <c:smooth val="0"/>
          <c:extLst>
            <c:ext xmlns:c16="http://schemas.microsoft.com/office/drawing/2014/chart" uri="{C3380CC4-5D6E-409C-BE32-E72D297353CC}">
              <c16:uniqueId val="{00000000-7588-4BB2-9A43-2574304598DA}"/>
            </c:ext>
          </c:extLst>
        </c:ser>
        <c:ser>
          <c:idx val="2"/>
          <c:order val="1"/>
          <c:tx>
            <c:strRef>
              <c:f>'4.2a,b'!$K$2</c:f>
              <c:strCache>
                <c:ptCount val="1"/>
                <c:pt idx="0">
                  <c:v>1350-1599</c:v>
                </c:pt>
              </c:strCache>
            </c:strRef>
          </c:tx>
          <c:spPr>
            <a:ln w="25400">
              <a:solidFill>
                <a:srgbClr val="A6B9D0"/>
              </a:solidFill>
              <a:prstDash val="solid"/>
            </a:ln>
          </c:spPr>
          <c:marker>
            <c:symbol val="none"/>
          </c:marke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'4.2a,b'!$K$3:$K$218</c:f>
              <c:numCache>
                <c:formatCode>0.000</c:formatCode>
                <c:ptCount val="216"/>
                <c:pt idx="0">
                  <c:v>1</c:v>
                </c:pt>
                <c:pt idx="1">
                  <c:v>1.0029183534042359</c:v>
                </c:pt>
                <c:pt idx="2">
                  <c:v>1.0050311515361634</c:v>
                </c:pt>
                <c:pt idx="3">
                  <c:v>1.00855927969083</c:v>
                </c:pt>
                <c:pt idx="4">
                  <c:v>1.0103233437681631</c:v>
                </c:pt>
                <c:pt idx="5">
                  <c:v>1.0127379702046517</c:v>
                </c:pt>
                <c:pt idx="6">
                  <c:v>1.0148874771844314</c:v>
                </c:pt>
                <c:pt idx="7">
                  <c:v>1.0167045651531066</c:v>
                </c:pt>
                <c:pt idx="8">
                  <c:v>1.0190192619482201</c:v>
                </c:pt>
                <c:pt idx="9">
                  <c:v>1.0221823410048028</c:v>
                </c:pt>
                <c:pt idx="10">
                  <c:v>1.0249722134415564</c:v>
                </c:pt>
                <c:pt idx="11">
                  <c:v>1.0268871916711704</c:v>
                </c:pt>
                <c:pt idx="12">
                  <c:v>1.0286696101724295</c:v>
                </c:pt>
                <c:pt idx="13">
                  <c:v>1.0312290326198901</c:v>
                </c:pt>
                <c:pt idx="14">
                  <c:v>1.0325403542403817</c:v>
                </c:pt>
                <c:pt idx="15">
                  <c:v>1.0347755151984828</c:v>
                </c:pt>
                <c:pt idx="16">
                  <c:v>1.0370392274826907</c:v>
                </c:pt>
                <c:pt idx="17">
                  <c:v>1.0395619410822992</c:v>
                </c:pt>
                <c:pt idx="18">
                  <c:v>1.0422478051168056</c:v>
                </c:pt>
                <c:pt idx="19">
                  <c:v>1.0452844425863423</c:v>
                </c:pt>
                <c:pt idx="20">
                  <c:v>1.0481028663492031</c:v>
                </c:pt>
                <c:pt idx="21">
                  <c:v>1.0505215715465641</c:v>
                </c:pt>
                <c:pt idx="22">
                  <c:v>1.0534929488421418</c:v>
                </c:pt>
                <c:pt idx="23">
                  <c:v>1.0560095443004416</c:v>
                </c:pt>
                <c:pt idx="24">
                  <c:v>1.0577654508560299</c:v>
                </c:pt>
                <c:pt idx="25">
                  <c:v>1.0610814834453293</c:v>
                </c:pt>
                <c:pt idx="26">
                  <c:v>1.0631759271533308</c:v>
                </c:pt>
                <c:pt idx="27">
                  <c:v>1.0643812009911389</c:v>
                </c:pt>
                <c:pt idx="28">
                  <c:v>1.0656741681877047</c:v>
                </c:pt>
                <c:pt idx="29">
                  <c:v>1.0673444207649716</c:v>
                </c:pt>
                <c:pt idx="30">
                  <c:v>1.0688433653855958</c:v>
                </c:pt>
                <c:pt idx="31">
                  <c:v>1.0708134068869877</c:v>
                </c:pt>
                <c:pt idx="32">
                  <c:v>1.0721002559422448</c:v>
                </c:pt>
                <c:pt idx="33">
                  <c:v>1.0734319713670988</c:v>
                </c:pt>
                <c:pt idx="34">
                  <c:v>1.0757140380752328</c:v>
                </c:pt>
                <c:pt idx="35">
                  <c:v>1.0775698742721962</c:v>
                </c:pt>
                <c:pt idx="36">
                  <c:v>1.0792401268494631</c:v>
                </c:pt>
                <c:pt idx="37">
                  <c:v>1.0812795072856867</c:v>
                </c:pt>
                <c:pt idx="38">
                  <c:v>1.0822604492755101</c:v>
                </c:pt>
                <c:pt idx="39">
                  <c:v>1.083773669559188</c:v>
                </c:pt>
                <c:pt idx="40">
                  <c:v>1.0855132610712865</c:v>
                </c:pt>
                <c:pt idx="41">
                  <c:v>1.0869571424201327</c:v>
                </c:pt>
                <c:pt idx="42">
                  <c:v>1.0890230348020271</c:v>
                </c:pt>
                <c:pt idx="43">
                  <c:v>1.0904261285421488</c:v>
                </c:pt>
                <c:pt idx="44">
                  <c:v>1.0918842855540487</c:v>
                </c:pt>
                <c:pt idx="45">
                  <c:v>1.0938971540446012</c:v>
                </c:pt>
                <c:pt idx="46">
                  <c:v>1.09591206191559</c:v>
                </c:pt>
                <c:pt idx="47">
                  <c:v>1.0967869561227299</c:v>
                </c:pt>
                <c:pt idx="48">
                  <c:v>1.0981390653519461</c:v>
                </c:pt>
                <c:pt idx="49">
                  <c:v>1.0995829467007923</c:v>
                </c:pt>
                <c:pt idx="50">
                  <c:v>1.1001743670272972</c:v>
                </c:pt>
                <c:pt idx="51">
                  <c:v>1.1013327351150721</c:v>
                </c:pt>
                <c:pt idx="52">
                  <c:v>1.102236180648319</c:v>
                </c:pt>
                <c:pt idx="53">
                  <c:v>1.1030539722032446</c:v>
                </c:pt>
                <c:pt idx="54">
                  <c:v>1.1037759128776679</c:v>
                </c:pt>
                <c:pt idx="55">
                  <c:v>1.1039023544647135</c:v>
                </c:pt>
                <c:pt idx="56">
                  <c:v>1.1044020026715884</c:v>
                </c:pt>
                <c:pt idx="57">
                  <c:v>1.1051545340525548</c:v>
                </c:pt>
                <c:pt idx="58">
                  <c:v>1.1053013694439628</c:v>
                </c:pt>
                <c:pt idx="59">
                  <c:v>1.1063230990425108</c:v>
                </c:pt>
                <c:pt idx="60">
                  <c:v>1.1065719034557302</c:v>
                </c:pt>
                <c:pt idx="61">
                  <c:v>1.1077343503043775</c:v>
                </c:pt>
                <c:pt idx="62">
                  <c:v>1.1073244348366966</c:v>
                </c:pt>
                <c:pt idx="63">
                  <c:v>1.1080219029458851</c:v>
                </c:pt>
                <c:pt idx="64">
                  <c:v>1.1080626905546096</c:v>
                </c:pt>
                <c:pt idx="65">
                  <c:v>1.1082686679786682</c:v>
                </c:pt>
                <c:pt idx="66">
                  <c:v>1.1094678236751674</c:v>
                </c:pt>
                <c:pt idx="67">
                  <c:v>1.1100123382516391</c:v>
                </c:pt>
                <c:pt idx="68">
                  <c:v>1.111225769611192</c:v>
                </c:pt>
                <c:pt idx="69">
                  <c:v>1.1124167677859467</c:v>
                </c:pt>
                <c:pt idx="70">
                  <c:v>1.1134792849932191</c:v>
                </c:pt>
                <c:pt idx="71">
                  <c:v>1.1142481314176753</c:v>
                </c:pt>
                <c:pt idx="72">
                  <c:v>1.1145703535265987</c:v>
                </c:pt>
                <c:pt idx="73">
                  <c:v>1.115275979157532</c:v>
                </c:pt>
                <c:pt idx="74">
                  <c:v>1.1148782999724685</c:v>
                </c:pt>
                <c:pt idx="75">
                  <c:v>1.115065922972601</c:v>
                </c:pt>
                <c:pt idx="76">
                  <c:v>1.114984347755152</c:v>
                </c:pt>
                <c:pt idx="77">
                  <c:v>1.1154370902119937</c:v>
                </c:pt>
                <c:pt idx="78">
                  <c:v>1.1150271747443128</c:v>
                </c:pt>
                <c:pt idx="79">
                  <c:v>1.1147273858201878</c:v>
                </c:pt>
                <c:pt idx="80">
                  <c:v>1.114327667254688</c:v>
                </c:pt>
                <c:pt idx="81">
                  <c:v>1.1140217601892546</c:v>
                </c:pt>
                <c:pt idx="82">
                  <c:v>1.1141359654936831</c:v>
                </c:pt>
                <c:pt idx="83">
                  <c:v>1.1139340668304969</c:v>
                </c:pt>
                <c:pt idx="84">
                  <c:v>1.1132977801343951</c:v>
                </c:pt>
                <c:pt idx="85">
                  <c:v>1.1131631810256044</c:v>
                </c:pt>
                <c:pt idx="86">
                  <c:v>1.1122536173510487</c:v>
                </c:pt>
                <c:pt idx="87">
                  <c:v>1.1120761912530972</c:v>
                </c:pt>
                <c:pt idx="88">
                  <c:v>1.1112583996981718</c:v>
                </c:pt>
                <c:pt idx="89">
                  <c:v>1.110795460339149</c:v>
                </c:pt>
                <c:pt idx="90">
                  <c:v>1.1101530555017385</c:v>
                </c:pt>
                <c:pt idx="91">
                  <c:v>1.1099083298493917</c:v>
                </c:pt>
                <c:pt idx="92">
                  <c:v>1.1098043214471442</c:v>
                </c:pt>
                <c:pt idx="93">
                  <c:v>1.1092251374032569</c:v>
                </c:pt>
                <c:pt idx="94">
                  <c:v>1.1096248559687567</c:v>
                </c:pt>
                <c:pt idx="95">
                  <c:v>1.1100449683386187</c:v>
                </c:pt>
                <c:pt idx="96">
                  <c:v>1.1099001723276469</c:v>
                </c:pt>
                <c:pt idx="97">
                  <c:v>1.1109015081218325</c:v>
                </c:pt>
                <c:pt idx="98">
                  <c:v>1.1110218315675697</c:v>
                </c:pt>
                <c:pt idx="99">
                  <c:v>1.1116601576441076</c:v>
                </c:pt>
                <c:pt idx="100">
                  <c:v>1.1112155727090109</c:v>
                </c:pt>
                <c:pt idx="101">
                  <c:v>1.1108036178608938</c:v>
                </c:pt>
                <c:pt idx="102">
                  <c:v>1.110348836023616</c:v>
                </c:pt>
                <c:pt idx="103">
                  <c:v>1.1098267546319429</c:v>
                </c:pt>
                <c:pt idx="104">
                  <c:v>1.1086969378702749</c:v>
                </c:pt>
                <c:pt idx="105">
                  <c:v>1.1081299901090049</c:v>
                </c:pt>
                <c:pt idx="106">
                  <c:v>1.1084807635440352</c:v>
                </c:pt>
                <c:pt idx="107">
                  <c:v>1.1078220436631352</c:v>
                </c:pt>
                <c:pt idx="108">
                  <c:v>1.1066779512384137</c:v>
                </c:pt>
                <c:pt idx="109">
                  <c:v>1.1050219743242002</c:v>
                </c:pt>
                <c:pt idx="110">
                  <c:v>1.1034903996165966</c:v>
                </c:pt>
                <c:pt idx="111">
                  <c:v>1.1027256319530128</c:v>
                </c:pt>
                <c:pt idx="112">
                  <c:v>1.1022178262243931</c:v>
                </c:pt>
                <c:pt idx="113">
                  <c:v>1.1009962373430953</c:v>
                </c:pt>
                <c:pt idx="114">
                  <c:v>1.1007453935494398</c:v>
                </c:pt>
                <c:pt idx="115">
                  <c:v>1.1005353373645086</c:v>
                </c:pt>
                <c:pt idx="116">
                  <c:v>1.1003069267556516</c:v>
                </c:pt>
                <c:pt idx="117">
                  <c:v>1.1004945497557841</c:v>
                </c:pt>
                <c:pt idx="118">
                  <c:v>1.1011858997236639</c:v>
                </c:pt>
                <c:pt idx="119">
                  <c:v>1.1022586138331174</c:v>
                </c:pt>
                <c:pt idx="120">
                  <c:v>1.1029234518553264</c:v>
                </c:pt>
                <c:pt idx="121">
                  <c:v>1.1037167708450173</c:v>
                </c:pt>
                <c:pt idx="122">
                  <c:v>1.1040185991495783</c:v>
                </c:pt>
                <c:pt idx="123">
                  <c:v>1.1050484862698713</c:v>
                </c:pt>
                <c:pt idx="124">
                  <c:v>1.1053503145744323</c:v>
                </c:pt>
                <c:pt idx="125">
                  <c:v>1.1052728181178557</c:v>
                </c:pt>
                <c:pt idx="126">
                  <c:v>1.105429850411445</c:v>
                </c:pt>
                <c:pt idx="127">
                  <c:v>1.1051626915742998</c:v>
                </c:pt>
                <c:pt idx="128">
                  <c:v>1.1059070654335212</c:v>
                </c:pt>
                <c:pt idx="129">
                  <c:v>1.1061395548032509</c:v>
                </c:pt>
                <c:pt idx="130">
                  <c:v>1.1065270370861333</c:v>
                </c:pt>
                <c:pt idx="131">
                  <c:v>1.1071633237822349</c:v>
                </c:pt>
                <c:pt idx="132">
                  <c:v>1.107546727304245</c:v>
                </c:pt>
                <c:pt idx="133">
                  <c:v>1.1080993994024615</c:v>
                </c:pt>
                <c:pt idx="134">
                  <c:v>1.1076119874782042</c:v>
                </c:pt>
                <c:pt idx="135">
                  <c:v>1.1070470790973703</c:v>
                </c:pt>
                <c:pt idx="136">
                  <c:v>1.1060457433031845</c:v>
                </c:pt>
                <c:pt idx="137">
                  <c:v>1.1047935637153432</c:v>
                </c:pt>
                <c:pt idx="138">
                  <c:v>1.1033986274969665</c:v>
                </c:pt>
                <c:pt idx="139">
                  <c:v>1.1014591767021178</c:v>
                </c:pt>
                <c:pt idx="140">
                  <c:v>1.1004415258644424</c:v>
                </c:pt>
                <c:pt idx="141">
                  <c:v>1.1005108647992741</c:v>
                </c:pt>
                <c:pt idx="142">
                  <c:v>1.1010247886692024</c:v>
                </c:pt>
                <c:pt idx="143">
                  <c:v>1.101962903669865</c:v>
                </c:pt>
                <c:pt idx="144">
                  <c:v>1.1032558708664308</c:v>
                </c:pt>
                <c:pt idx="145">
                  <c:v>1.10408793808441</c:v>
                </c:pt>
                <c:pt idx="146">
                  <c:v>1.1047160672587668</c:v>
                </c:pt>
                <c:pt idx="147">
                  <c:v>1.1061313972815059</c:v>
                </c:pt>
                <c:pt idx="148">
                  <c:v>1.1070980636082759</c:v>
                </c:pt>
                <c:pt idx="149">
                  <c:v>1.1084338577940023</c:v>
                </c:pt>
                <c:pt idx="150">
                  <c:v>1.1091190896205734</c:v>
                </c:pt>
                <c:pt idx="151">
                  <c:v>1.1101877249691543</c:v>
                </c:pt>
                <c:pt idx="152">
                  <c:v>1.1133650796887906</c:v>
                </c:pt>
                <c:pt idx="153">
                  <c:v>1.1152168371248814</c:v>
                </c:pt>
                <c:pt idx="154">
                  <c:v>1.1190121241166933</c:v>
                </c:pt>
                <c:pt idx="155">
                  <c:v>1.1223424323690463</c:v>
                </c:pt>
                <c:pt idx="156">
                  <c:v>1.124110575207252</c:v>
                </c:pt>
                <c:pt idx="157">
                  <c:v>1.1275163405357453</c:v>
                </c:pt>
                <c:pt idx="158">
                  <c:v>1.1297188714068667</c:v>
                </c:pt>
                <c:pt idx="159">
                  <c:v>1.1304591665052157</c:v>
                </c:pt>
                <c:pt idx="160">
                  <c:v>1.1322089549194954</c:v>
                </c:pt>
                <c:pt idx="161">
                  <c:v>1.1353516401717159</c:v>
                </c:pt>
                <c:pt idx="162">
                  <c:v>1.13675881267271</c:v>
                </c:pt>
                <c:pt idx="163">
                  <c:v>1.1392815262723184</c:v>
                </c:pt>
                <c:pt idx="164">
                  <c:v>1.1411699925562615</c:v>
                </c:pt>
                <c:pt idx="165">
                  <c:v>1.1426301889485975</c:v>
                </c:pt>
                <c:pt idx="166">
                  <c:v>1.1459992454292387</c:v>
                </c:pt>
                <c:pt idx="167">
                  <c:v>1.1486708338006915</c:v>
                </c:pt>
                <c:pt idx="168">
                  <c:v>1.1508937584761749</c:v>
                </c:pt>
                <c:pt idx="169">
                  <c:v>1.1549949525334204</c:v>
                </c:pt>
                <c:pt idx="170">
                  <c:v>1.1575604931221894</c:v>
                </c:pt>
                <c:pt idx="171">
                  <c:v>1.1602280027327698</c:v>
                </c:pt>
                <c:pt idx="172">
                  <c:v>1.1636072561155921</c:v>
                </c:pt>
                <c:pt idx="173">
                  <c:v>1.1671088723245877</c:v>
                </c:pt>
                <c:pt idx="174">
                  <c:v>1.1707675208271726</c:v>
                </c:pt>
                <c:pt idx="175">
                  <c:v>1.1747626671017346</c:v>
                </c:pt>
                <c:pt idx="176">
                  <c:v>1.1781582355280467</c:v>
                </c:pt>
                <c:pt idx="177">
                  <c:v>1.1818576716393561</c:v>
                </c:pt>
                <c:pt idx="178">
                  <c:v>1.1878248987957458</c:v>
                </c:pt>
                <c:pt idx="179">
                  <c:v>1.1909920566132008</c:v>
                </c:pt>
                <c:pt idx="180">
                  <c:v>1.1945038697243777</c:v>
                </c:pt>
                <c:pt idx="181">
                  <c:v>1.1986315757272941</c:v>
                </c:pt>
                <c:pt idx="182">
                  <c:v>1.2008973273919383</c:v>
                </c:pt>
                <c:pt idx="183">
                  <c:v>1.2040502095463399</c:v>
                </c:pt>
                <c:pt idx="184">
                  <c:v>1.2069522479070858</c:v>
                </c:pt>
                <c:pt idx="185">
                  <c:v>1.2095606154850156</c:v>
                </c:pt>
                <c:pt idx="186">
                  <c:v>1.2117468313126472</c:v>
                </c:pt>
                <c:pt idx="187">
                  <c:v>1.2150363519562757</c:v>
                </c:pt>
                <c:pt idx="188">
                  <c:v>1.2189601199155697</c:v>
                </c:pt>
                <c:pt idx="189">
                  <c:v>1.2210260122974641</c:v>
                </c:pt>
                <c:pt idx="190">
                  <c:v>1.2256023819963495</c:v>
                </c:pt>
                <c:pt idx="191">
                  <c:v>1.2298014663145336</c:v>
                </c:pt>
                <c:pt idx="192">
                  <c:v>1.2318816343594816</c:v>
                </c:pt>
                <c:pt idx="193">
                  <c:v>1.2363213655691401</c:v>
                </c:pt>
                <c:pt idx="194">
                  <c:v>1.2403756538763524</c:v>
                </c:pt>
                <c:pt idx="195">
                  <c:v>1.2461369036086838</c:v>
                </c:pt>
                <c:pt idx="196">
                  <c:v>1.2505501228726712</c:v>
                </c:pt>
                <c:pt idx="197">
                  <c:v>1.2555180536153117</c:v>
                </c:pt>
                <c:pt idx="198">
                  <c:v>1.2576104579428768</c:v>
                </c:pt>
                <c:pt idx="199">
                  <c:v>1.2606430166515412</c:v>
                </c:pt>
                <c:pt idx="200">
                  <c:v>1.2649685425567712</c:v>
                </c:pt>
                <c:pt idx="201">
                  <c:v>1.269218611385861</c:v>
                </c:pt>
                <c:pt idx="202">
                  <c:v>1.2751715628791973</c:v>
                </c:pt>
                <c:pt idx="203">
                  <c:v>1.2814263426770947</c:v>
                </c:pt>
                <c:pt idx="204">
                  <c:v>1.2850217703861566</c:v>
                </c:pt>
                <c:pt idx="205">
                  <c:v>1.290491388716108</c:v>
                </c:pt>
                <c:pt idx="206">
                  <c:v>1.2945314013602667</c:v>
                </c:pt>
                <c:pt idx="207">
                  <c:v>1.2998399086357564</c:v>
                </c:pt>
                <c:pt idx="208">
                  <c:v>1.3031640987468007</c:v>
                </c:pt>
                <c:pt idx="209">
                  <c:v>1.3094535480121139</c:v>
                </c:pt>
                <c:pt idx="210">
                  <c:v>1.3109157837848862</c:v>
                </c:pt>
                <c:pt idx="211">
                  <c:v>1.313542505786742</c:v>
                </c:pt>
                <c:pt idx="212">
                  <c:v>1.3160774556689678</c:v>
                </c:pt>
                <c:pt idx="213">
                  <c:v>1.3204662023677207</c:v>
                </c:pt>
                <c:pt idx="214">
                  <c:v>1.3282831475797652</c:v>
                </c:pt>
                <c:pt idx="215">
                  <c:v>1.3336711906922676</c:v>
                </c:pt>
              </c:numCache>
            </c:numRef>
          </c:val>
          <c:smooth val="0"/>
          <c:extLst>
            <c:ext xmlns:c16="http://schemas.microsoft.com/office/drawing/2014/chart" uri="{C3380CC4-5D6E-409C-BE32-E72D297353CC}">
              <c16:uniqueId val="{00000001-7588-4BB2-9A43-2574304598DA}"/>
            </c:ext>
          </c:extLst>
        </c:ser>
        <c:ser>
          <c:idx val="3"/>
          <c:order val="2"/>
          <c:tx>
            <c:strRef>
              <c:f>'4.2a,b'!$L$2</c:f>
              <c:strCache>
                <c:ptCount val="1"/>
                <c:pt idx="0">
                  <c:v>1600-1999</c:v>
                </c:pt>
              </c:strCache>
            </c:strRef>
          </c:tx>
          <c:spPr>
            <a:ln w="25400">
              <a:solidFill>
                <a:srgbClr val="83B1DA"/>
              </a:solidFill>
              <a:prstDash val="solid"/>
            </a:ln>
          </c:spPr>
          <c:marker>
            <c:symbol val="none"/>
          </c:marke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'4.2a,b'!$L$3:$L$218</c:f>
              <c:numCache>
                <c:formatCode>0.000</c:formatCode>
                <c:ptCount val="216"/>
                <c:pt idx="0">
                  <c:v>1</c:v>
                </c:pt>
                <c:pt idx="1">
                  <c:v>1.0026615397944154</c:v>
                </c:pt>
                <c:pt idx="2">
                  <c:v>1.0045267835756622</c:v>
                </c:pt>
                <c:pt idx="3">
                  <c:v>1.0077463676161063</c:v>
                </c:pt>
                <c:pt idx="4">
                  <c:v>1.0096039669556265</c:v>
                </c:pt>
                <c:pt idx="5">
                  <c:v>1.012355965977138</c:v>
                </c:pt>
                <c:pt idx="6">
                  <c:v>1.0145664837096946</c:v>
                </c:pt>
                <c:pt idx="7">
                  <c:v>1.0164584830369838</c:v>
                </c:pt>
                <c:pt idx="8">
                  <c:v>1.0180268676645212</c:v>
                </c:pt>
                <c:pt idx="9">
                  <c:v>1.0201724076424032</c:v>
                </c:pt>
                <c:pt idx="10">
                  <c:v>1.0223956661111706</c:v>
                </c:pt>
                <c:pt idx="11">
                  <c:v>1.0246138282854536</c:v>
                </c:pt>
                <c:pt idx="12">
                  <c:v>1.0261185092319374</c:v>
                </c:pt>
                <c:pt idx="13">
                  <c:v>1.0286564638851092</c:v>
                </c:pt>
                <c:pt idx="14">
                  <c:v>1.0301203744757188</c:v>
                </c:pt>
                <c:pt idx="15">
                  <c:v>1.0325997217423211</c:v>
                </c:pt>
                <c:pt idx="16">
                  <c:v>1.0360040464578206</c:v>
                </c:pt>
                <c:pt idx="17">
                  <c:v>1.0397345340203139</c:v>
                </c:pt>
                <c:pt idx="18">
                  <c:v>1.0431936439015193</c:v>
                </c:pt>
                <c:pt idx="19">
                  <c:v>1.0467215537582624</c:v>
                </c:pt>
                <c:pt idx="20">
                  <c:v>1.0497907971114202</c:v>
                </c:pt>
                <c:pt idx="21">
                  <c:v>1.0528307367712937</c:v>
                </c:pt>
                <c:pt idx="22">
                  <c:v>1.0575957721140958</c:v>
                </c:pt>
                <c:pt idx="23">
                  <c:v>1.0619059631741761</c:v>
                </c:pt>
                <c:pt idx="24">
                  <c:v>1.06492296950887</c:v>
                </c:pt>
                <c:pt idx="25">
                  <c:v>1.0697122122504727</c:v>
                </c:pt>
                <c:pt idx="26">
                  <c:v>1.0733369517024172</c:v>
                </c:pt>
                <c:pt idx="27">
                  <c:v>1.075567854612911</c:v>
                </c:pt>
                <c:pt idx="28">
                  <c:v>1.0783300462233909</c:v>
                </c:pt>
                <c:pt idx="29">
                  <c:v>1.0814158525336228</c:v>
                </c:pt>
                <c:pt idx="30">
                  <c:v>1.0835269925237361</c:v>
                </c:pt>
                <c:pt idx="31">
                  <c:v>1.0863987544656279</c:v>
                </c:pt>
                <c:pt idx="32">
                  <c:v>1.0889125017199994</c:v>
                </c:pt>
                <c:pt idx="33">
                  <c:v>1.0923066338465302</c:v>
                </c:pt>
                <c:pt idx="34">
                  <c:v>1.0956230474821758</c:v>
                </c:pt>
                <c:pt idx="35">
                  <c:v>1.0983419205895393</c:v>
                </c:pt>
                <c:pt idx="36">
                  <c:v>1.1010238455618919</c:v>
                </c:pt>
                <c:pt idx="37">
                  <c:v>1.1045593998603616</c:v>
                </c:pt>
                <c:pt idx="38">
                  <c:v>1.1069750434459105</c:v>
                </c:pt>
                <c:pt idx="39">
                  <c:v>1.1101092645537429</c:v>
                </c:pt>
                <c:pt idx="40">
                  <c:v>1.1138066262020885</c:v>
                </c:pt>
                <c:pt idx="41">
                  <c:v>1.1182493209187601</c:v>
                </c:pt>
                <c:pt idx="42">
                  <c:v>1.1226155712181674</c:v>
                </c:pt>
                <c:pt idx="43">
                  <c:v>1.1262505032590804</c:v>
                </c:pt>
                <c:pt idx="44">
                  <c:v>1.1297006946249382</c:v>
                </c:pt>
                <c:pt idx="45">
                  <c:v>1.1341230041636725</c:v>
                </c:pt>
                <c:pt idx="46">
                  <c:v>1.137928662069809</c:v>
                </c:pt>
                <c:pt idx="47">
                  <c:v>1.1405303204040342</c:v>
                </c:pt>
                <c:pt idx="48">
                  <c:v>1.1431103194867012</c:v>
                </c:pt>
                <c:pt idx="49">
                  <c:v>1.1462088665331438</c:v>
                </c:pt>
                <c:pt idx="50">
                  <c:v>1.1484435916645008</c:v>
                </c:pt>
                <c:pt idx="51">
                  <c:v>1.1517064942080613</c:v>
                </c:pt>
                <c:pt idx="52">
                  <c:v>1.15475280423604</c:v>
                </c:pt>
                <c:pt idx="53">
                  <c:v>1.1572385218707477</c:v>
                </c:pt>
                <c:pt idx="54">
                  <c:v>1.1603013948558003</c:v>
                </c:pt>
                <c:pt idx="55">
                  <c:v>1.1622991422936384</c:v>
                </c:pt>
                <c:pt idx="56">
                  <c:v>1.1648765932290632</c:v>
                </c:pt>
                <c:pt idx="57">
                  <c:v>1.1684452734416806</c:v>
                </c:pt>
                <c:pt idx="58">
                  <c:v>1.1707335096651226</c:v>
                </c:pt>
                <c:pt idx="59">
                  <c:v>1.1734638494350758</c:v>
                </c:pt>
                <c:pt idx="60">
                  <c:v>1.1755049153760302</c:v>
                </c:pt>
                <c:pt idx="61">
                  <c:v>1.1786391364838626</c:v>
                </c:pt>
                <c:pt idx="62">
                  <c:v>1.1799004693687221</c:v>
                </c:pt>
                <c:pt idx="63">
                  <c:v>1.1834767940230659</c:v>
                </c:pt>
                <c:pt idx="64">
                  <c:v>1.1856095932647372</c:v>
                </c:pt>
                <c:pt idx="65">
                  <c:v>1.1885552514766513</c:v>
                </c:pt>
                <c:pt idx="66">
                  <c:v>1.1920869835542578</c:v>
                </c:pt>
                <c:pt idx="67">
                  <c:v>1.1943866864402892</c:v>
                </c:pt>
                <c:pt idx="68">
                  <c:v>1.1976648778673027</c:v>
                </c:pt>
                <c:pt idx="69">
                  <c:v>1.2008640767298098</c:v>
                </c:pt>
                <c:pt idx="70">
                  <c:v>1.2035702091009628</c:v>
                </c:pt>
                <c:pt idx="71">
                  <c:v>1.2065910376565199</c:v>
                </c:pt>
                <c:pt idx="72">
                  <c:v>1.2084384444070717</c:v>
                </c:pt>
                <c:pt idx="73">
                  <c:v>1.2108145917103674</c:v>
                </c:pt>
                <c:pt idx="74">
                  <c:v>1.2116580284475158</c:v>
                </c:pt>
                <c:pt idx="75">
                  <c:v>1.2137589758486604</c:v>
                </c:pt>
                <c:pt idx="76">
                  <c:v>1.2138175832352296</c:v>
                </c:pt>
                <c:pt idx="77">
                  <c:v>1.2153248123289555</c:v>
                </c:pt>
                <c:pt idx="78">
                  <c:v>1.21629438235459</c:v>
                </c:pt>
                <c:pt idx="79">
                  <c:v>1.2169619969320307</c:v>
                </c:pt>
                <c:pt idx="80">
                  <c:v>1.2178729595710958</c:v>
                </c:pt>
                <c:pt idx="81">
                  <c:v>1.2191890776216614</c:v>
                </c:pt>
                <c:pt idx="82">
                  <c:v>1.220073284714684</c:v>
                </c:pt>
                <c:pt idx="83">
                  <c:v>1.2214900545813139</c:v>
                </c:pt>
                <c:pt idx="84">
                  <c:v>1.2218697285203928</c:v>
                </c:pt>
                <c:pt idx="85">
                  <c:v>1.2227424689508259</c:v>
                </c:pt>
                <c:pt idx="86">
                  <c:v>1.222635446766656</c:v>
                </c:pt>
                <c:pt idx="87">
                  <c:v>1.222962883687271</c:v>
                </c:pt>
                <c:pt idx="88">
                  <c:v>1.2232826761661595</c:v>
                </c:pt>
                <c:pt idx="89">
                  <c:v>1.224179623995393</c:v>
                </c:pt>
                <c:pt idx="90">
                  <c:v>1.2245886016277565</c:v>
                </c:pt>
                <c:pt idx="91">
                  <c:v>1.2250154162908149</c:v>
                </c:pt>
                <c:pt idx="92">
                  <c:v>1.2264283639365816</c:v>
                </c:pt>
                <c:pt idx="93">
                  <c:v>1.2269609267101891</c:v>
                </c:pt>
                <c:pt idx="94">
                  <c:v>1.2281509114722684</c:v>
                </c:pt>
                <c:pt idx="95">
                  <c:v>1.2290376667125333</c:v>
                </c:pt>
                <c:pt idx="96">
                  <c:v>1.2302403922108236</c:v>
                </c:pt>
                <c:pt idx="97">
                  <c:v>1.2314240066047977</c:v>
                </c:pt>
                <c:pt idx="98">
                  <c:v>1.2311793844695522</c:v>
                </c:pt>
                <c:pt idx="99">
                  <c:v>1.2306952364935455</c:v>
                </c:pt>
                <c:pt idx="100">
                  <c:v>1.2293459925288324</c:v>
                </c:pt>
                <c:pt idx="101">
                  <c:v>1.2282579336564383</c:v>
                </c:pt>
                <c:pt idx="102">
                  <c:v>1.2262066751265155</c:v>
                </c:pt>
                <c:pt idx="103">
                  <c:v>1.2245096090632501</c:v>
                </c:pt>
                <c:pt idx="104">
                  <c:v>1.2229960096014187</c:v>
                </c:pt>
                <c:pt idx="105">
                  <c:v>1.2228609577975853</c:v>
                </c:pt>
                <c:pt idx="106">
                  <c:v>1.2218862914774666</c:v>
                </c:pt>
                <c:pt idx="107">
                  <c:v>1.2202325439173176</c:v>
                </c:pt>
                <c:pt idx="108">
                  <c:v>1.2187163963082444</c:v>
                </c:pt>
                <c:pt idx="109">
                  <c:v>1.2159350935934483</c:v>
                </c:pt>
                <c:pt idx="110">
                  <c:v>1.2127919539702683</c:v>
                </c:pt>
                <c:pt idx="111">
                  <c:v>1.2107062954525765</c:v>
                </c:pt>
                <c:pt idx="112">
                  <c:v>1.2085250814133044</c:v>
                </c:pt>
                <c:pt idx="113">
                  <c:v>1.2065833932147936</c:v>
                </c:pt>
                <c:pt idx="114">
                  <c:v>1.2052392455445646</c:v>
                </c:pt>
                <c:pt idx="115">
                  <c:v>1.2040709200340431</c:v>
                </c:pt>
                <c:pt idx="116">
                  <c:v>1.203665764622543</c:v>
                </c:pt>
                <c:pt idx="117">
                  <c:v>1.2038326682669032</c:v>
                </c:pt>
                <c:pt idx="118">
                  <c:v>1.203576579469068</c:v>
                </c:pt>
                <c:pt idx="119">
                  <c:v>1.203594416499763</c:v>
                </c:pt>
                <c:pt idx="120">
                  <c:v>1.2044123717644901</c:v>
                </c:pt>
                <c:pt idx="121">
                  <c:v>1.2040518089297272</c:v>
                </c:pt>
                <c:pt idx="122">
                  <c:v>1.2032606092110427</c:v>
                </c:pt>
                <c:pt idx="123">
                  <c:v>1.2033039277141591</c:v>
                </c:pt>
                <c:pt idx="124">
                  <c:v>1.2029510093211226</c:v>
                </c:pt>
                <c:pt idx="125">
                  <c:v>1.2025611427930751</c:v>
                </c:pt>
                <c:pt idx="126">
                  <c:v>1.2021891132957228</c:v>
                </c:pt>
                <c:pt idx="127">
                  <c:v>1.201374980251859</c:v>
                </c:pt>
                <c:pt idx="128">
                  <c:v>1.2019088170990873</c:v>
                </c:pt>
                <c:pt idx="129">
                  <c:v>1.2024184465475154</c:v>
                </c:pt>
                <c:pt idx="130">
                  <c:v>1.2021801947803752</c:v>
                </c:pt>
                <c:pt idx="131">
                  <c:v>1.2018145356511281</c:v>
                </c:pt>
                <c:pt idx="132">
                  <c:v>1.2023012317743769</c:v>
                </c:pt>
                <c:pt idx="133">
                  <c:v>1.2009290544844844</c:v>
                </c:pt>
                <c:pt idx="134">
                  <c:v>1.198889262617151</c:v>
                </c:pt>
                <c:pt idx="135">
                  <c:v>1.1967526411546165</c:v>
                </c:pt>
                <c:pt idx="136">
                  <c:v>1.1941458865259069</c:v>
                </c:pt>
                <c:pt idx="137">
                  <c:v>1.1916932948053471</c:v>
                </c:pt>
                <c:pt idx="138">
                  <c:v>1.1893095030603249</c:v>
                </c:pt>
                <c:pt idx="139">
                  <c:v>1.1861612671426607</c:v>
                </c:pt>
                <c:pt idx="140">
                  <c:v>1.1841813567355175</c:v>
                </c:pt>
                <c:pt idx="141">
                  <c:v>1.1838794012873239</c:v>
                </c:pt>
                <c:pt idx="142">
                  <c:v>1.1834576829187498</c:v>
                </c:pt>
                <c:pt idx="143">
                  <c:v>1.1838985123916401</c:v>
                </c:pt>
                <c:pt idx="144">
                  <c:v>1.1844272529443842</c:v>
                </c:pt>
                <c:pt idx="145">
                  <c:v>1.1838653864774922</c:v>
                </c:pt>
                <c:pt idx="146">
                  <c:v>1.1833009718633583</c:v>
                </c:pt>
                <c:pt idx="147">
                  <c:v>1.1828384831389096</c:v>
                </c:pt>
                <c:pt idx="148">
                  <c:v>1.1817975649904955</c:v>
                </c:pt>
                <c:pt idx="149">
                  <c:v>1.1821160833957629</c:v>
                </c:pt>
                <c:pt idx="150">
                  <c:v>1.1815007058367861</c:v>
                </c:pt>
                <c:pt idx="151">
                  <c:v>1.1815210910147231</c:v>
                </c:pt>
                <c:pt idx="152">
                  <c:v>1.1829658905010167</c:v>
                </c:pt>
                <c:pt idx="153">
                  <c:v>1.1839087049806085</c:v>
                </c:pt>
                <c:pt idx="154">
                  <c:v>1.1860784523572909</c:v>
                </c:pt>
                <c:pt idx="155">
                  <c:v>1.1885183033416402</c:v>
                </c:pt>
                <c:pt idx="156">
                  <c:v>1.1894967918826223</c:v>
                </c:pt>
                <c:pt idx="157">
                  <c:v>1.1908817099087254</c:v>
                </c:pt>
                <c:pt idx="158">
                  <c:v>1.1920423909775202</c:v>
                </c:pt>
                <c:pt idx="159">
                  <c:v>1.1913747764000795</c:v>
                </c:pt>
                <c:pt idx="160">
                  <c:v>1.1916703614801678</c:v>
                </c:pt>
                <c:pt idx="161">
                  <c:v>1.1933852645741281</c:v>
                </c:pt>
                <c:pt idx="162">
                  <c:v>1.1934668052858766</c:v>
                </c:pt>
                <c:pt idx="163">
                  <c:v>1.194071990255885</c:v>
                </c:pt>
                <c:pt idx="164">
                  <c:v>1.1948211455450741</c:v>
                </c:pt>
                <c:pt idx="165">
                  <c:v>1.1961844043196193</c:v>
                </c:pt>
                <c:pt idx="166">
                  <c:v>1.1983643442852703</c:v>
                </c:pt>
                <c:pt idx="167">
                  <c:v>1.2000843436737147</c:v>
                </c:pt>
                <c:pt idx="168">
                  <c:v>1.2019100911727083</c:v>
                </c:pt>
                <c:pt idx="169">
                  <c:v>1.2040849348438749</c:v>
                </c:pt>
                <c:pt idx="170">
                  <c:v>1.2050150085872562</c:v>
                </c:pt>
                <c:pt idx="171">
                  <c:v>1.2059361638152899</c:v>
                </c:pt>
                <c:pt idx="172">
                  <c:v>1.2072854077800033</c:v>
                </c:pt>
                <c:pt idx="173">
                  <c:v>1.2091302663833128</c:v>
                </c:pt>
                <c:pt idx="174">
                  <c:v>1.2111700582506459</c:v>
                </c:pt>
                <c:pt idx="175">
                  <c:v>1.213406057455624</c:v>
                </c:pt>
                <c:pt idx="176">
                  <c:v>1.2156216714826649</c:v>
                </c:pt>
                <c:pt idx="177">
                  <c:v>1.2193419664561898</c:v>
                </c:pt>
                <c:pt idx="178">
                  <c:v>1.2232622909882225</c:v>
                </c:pt>
                <c:pt idx="179">
                  <c:v>1.2253696087574724</c:v>
                </c:pt>
                <c:pt idx="180">
                  <c:v>1.2282464669938489</c:v>
                </c:pt>
                <c:pt idx="181">
                  <c:v>1.231193399279384</c:v>
                </c:pt>
                <c:pt idx="182">
                  <c:v>1.2322152063234821</c:v>
                </c:pt>
                <c:pt idx="183">
                  <c:v>1.2338906131351894</c:v>
                </c:pt>
                <c:pt idx="184">
                  <c:v>1.235717634707804</c:v>
                </c:pt>
                <c:pt idx="185">
                  <c:v>1.2377255747346105</c:v>
                </c:pt>
                <c:pt idx="186">
                  <c:v>1.2387626706621615</c:v>
                </c:pt>
                <c:pt idx="187">
                  <c:v>1.2420905509603968</c:v>
                </c:pt>
                <c:pt idx="188">
                  <c:v>1.2455917052710974</c:v>
                </c:pt>
                <c:pt idx="189">
                  <c:v>1.2479793192369828</c:v>
                </c:pt>
                <c:pt idx="190">
                  <c:v>1.2514600883697464</c:v>
                </c:pt>
                <c:pt idx="191">
                  <c:v>1.2541993466550472</c:v>
                </c:pt>
                <c:pt idx="192">
                  <c:v>1.255561331355971</c:v>
                </c:pt>
                <c:pt idx="193">
                  <c:v>1.2587325005988146</c:v>
                </c:pt>
                <c:pt idx="194">
                  <c:v>1.2613367070802819</c:v>
                </c:pt>
                <c:pt idx="195">
                  <c:v>1.2653092686307785</c:v>
                </c:pt>
                <c:pt idx="196">
                  <c:v>1.268805326646995</c:v>
                </c:pt>
                <c:pt idx="197">
                  <c:v>1.2728951029706301</c:v>
                </c:pt>
                <c:pt idx="198">
                  <c:v>1.2741742728861845</c:v>
                </c:pt>
                <c:pt idx="199">
                  <c:v>1.2765058276127428</c:v>
                </c:pt>
                <c:pt idx="200">
                  <c:v>1.2802745373838682</c:v>
                </c:pt>
                <c:pt idx="201">
                  <c:v>1.2858473354024289</c:v>
                </c:pt>
                <c:pt idx="202">
                  <c:v>1.2914468889670321</c:v>
                </c:pt>
                <c:pt idx="203">
                  <c:v>1.2975586201273055</c:v>
                </c:pt>
                <c:pt idx="204">
                  <c:v>1.2998481304243685</c:v>
                </c:pt>
                <c:pt idx="205">
                  <c:v>1.3047138175832351</c:v>
                </c:pt>
                <c:pt idx="206">
                  <c:v>1.308125786740461</c:v>
                </c:pt>
                <c:pt idx="207">
                  <c:v>1.3124703777883102</c:v>
                </c:pt>
                <c:pt idx="208">
                  <c:v>1.3149866731899236</c:v>
                </c:pt>
                <c:pt idx="209">
                  <c:v>1.3207059896749074</c:v>
                </c:pt>
                <c:pt idx="210">
                  <c:v>1.3214411301542648</c:v>
                </c:pt>
                <c:pt idx="211">
                  <c:v>1.3235841219849047</c:v>
                </c:pt>
                <c:pt idx="212">
                  <c:v>1.3268610393382971</c:v>
                </c:pt>
                <c:pt idx="213">
                  <c:v>1.3322440003873184</c:v>
                </c:pt>
                <c:pt idx="214">
                  <c:v>1.3393329460149526</c:v>
                </c:pt>
                <c:pt idx="215">
                  <c:v>1.3454421290279837</c:v>
                </c:pt>
              </c:numCache>
            </c:numRef>
          </c:val>
          <c:smooth val="0"/>
          <c:extLst>
            <c:ext xmlns:c16="http://schemas.microsoft.com/office/drawing/2014/chart" uri="{C3380CC4-5D6E-409C-BE32-E72D297353CC}">
              <c16:uniqueId val="{00000002-7588-4BB2-9A43-2574304598DA}"/>
            </c:ext>
          </c:extLst>
        </c:ser>
        <c:ser>
          <c:idx val="4"/>
          <c:order val="3"/>
          <c:tx>
            <c:strRef>
              <c:f>'4.2a,b'!$M$2</c:f>
              <c:strCache>
                <c:ptCount val="1"/>
                <c:pt idx="0">
                  <c:v>2000-2999</c:v>
                </c:pt>
              </c:strCache>
            </c:strRef>
          </c:tx>
          <c:spPr>
            <a:ln w="25400">
              <a:solidFill>
                <a:srgbClr val="60A9E4"/>
              </a:solidFill>
              <a:prstDash val="solid"/>
            </a:ln>
          </c:spPr>
          <c:marker>
            <c:symbol val="none"/>
          </c:marke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'4.2a,b'!$M$3:$M$218</c:f>
              <c:numCache>
                <c:formatCode>0.000</c:formatCode>
                <c:ptCount val="216"/>
                <c:pt idx="0">
                  <c:v>1</c:v>
                </c:pt>
                <c:pt idx="1">
                  <c:v>1.0041838482184962</c:v>
                </c:pt>
                <c:pt idx="2">
                  <c:v>1.0083659236199505</c:v>
                </c:pt>
                <c:pt idx="3">
                  <c:v>1.013627644599822</c:v>
                </c:pt>
                <c:pt idx="4">
                  <c:v>1.0173736070090094</c:v>
                </c:pt>
                <c:pt idx="5">
                  <c:v>1.0222258072522399</c:v>
                </c:pt>
                <c:pt idx="6">
                  <c:v>1.0266543042224956</c:v>
                </c:pt>
                <c:pt idx="7">
                  <c:v>1.0303293539500136</c:v>
                </c:pt>
                <c:pt idx="8">
                  <c:v>1.0344812914617585</c:v>
                </c:pt>
                <c:pt idx="9">
                  <c:v>1.038152795555193</c:v>
                </c:pt>
                <c:pt idx="10">
                  <c:v>1.0424589681495691</c:v>
                </c:pt>
                <c:pt idx="11">
                  <c:v>1.0476550948988963</c:v>
                </c:pt>
                <c:pt idx="12">
                  <c:v>1.0504153710328787</c:v>
                </c:pt>
                <c:pt idx="13">
                  <c:v>1.0550867439378522</c:v>
                </c:pt>
                <c:pt idx="14">
                  <c:v>1.058024301776008</c:v>
                </c:pt>
                <c:pt idx="15">
                  <c:v>1.0625981697436861</c:v>
                </c:pt>
                <c:pt idx="16">
                  <c:v>1.067152536723905</c:v>
                </c:pt>
                <c:pt idx="17">
                  <c:v>1.0732634370667677</c:v>
                </c:pt>
                <c:pt idx="18">
                  <c:v>1.0784914745228462</c:v>
                </c:pt>
                <c:pt idx="19">
                  <c:v>1.0838932480490149</c:v>
                </c:pt>
                <c:pt idx="20">
                  <c:v>1.089653130617614</c:v>
                </c:pt>
                <c:pt idx="21">
                  <c:v>1.093851161372444</c:v>
                </c:pt>
                <c:pt idx="22">
                  <c:v>1.1010753908175168</c:v>
                </c:pt>
                <c:pt idx="23">
                  <c:v>1.1079521481224095</c:v>
                </c:pt>
                <c:pt idx="24">
                  <c:v>1.1124249655187086</c:v>
                </c:pt>
                <c:pt idx="25">
                  <c:v>1.1194222743824391</c:v>
                </c:pt>
                <c:pt idx="26">
                  <c:v>1.1261979811159528</c:v>
                </c:pt>
                <c:pt idx="27">
                  <c:v>1.1306956179508363</c:v>
                </c:pt>
                <c:pt idx="28">
                  <c:v>1.1374837344036421</c:v>
                </c:pt>
                <c:pt idx="29">
                  <c:v>1.1465304197676192</c:v>
                </c:pt>
                <c:pt idx="30">
                  <c:v>1.1516059949581083</c:v>
                </c:pt>
                <c:pt idx="31">
                  <c:v>1.1585164357867939</c:v>
                </c:pt>
                <c:pt idx="32">
                  <c:v>1.1652637774476398</c:v>
                </c:pt>
                <c:pt idx="33">
                  <c:v>1.1720377113641118</c:v>
                </c:pt>
                <c:pt idx="34">
                  <c:v>1.1800189336860056</c:v>
                </c:pt>
                <c:pt idx="35">
                  <c:v>1.1870162425497364</c:v>
                </c:pt>
                <c:pt idx="36">
                  <c:v>1.1930314107723454</c:v>
                </c:pt>
                <c:pt idx="37">
                  <c:v>1.201202324517705</c:v>
                </c:pt>
                <c:pt idx="38">
                  <c:v>1.207460368675032</c:v>
                </c:pt>
                <c:pt idx="39">
                  <c:v>1.2145516368419746</c:v>
                </c:pt>
                <c:pt idx="40">
                  <c:v>1.2225222222616181</c:v>
                </c:pt>
                <c:pt idx="41">
                  <c:v>1.2321947120413279</c:v>
                </c:pt>
                <c:pt idx="42">
                  <c:v>1.2416509181419459</c:v>
                </c:pt>
                <c:pt idx="43">
                  <c:v>1.2507791530898429</c:v>
                </c:pt>
                <c:pt idx="44">
                  <c:v>1.259322358413967</c:v>
                </c:pt>
                <c:pt idx="45">
                  <c:v>1.2686597857727886</c:v>
                </c:pt>
                <c:pt idx="46">
                  <c:v>1.2788924857376869</c:v>
                </c:pt>
                <c:pt idx="47">
                  <c:v>1.286309952240309</c:v>
                </c:pt>
                <c:pt idx="48">
                  <c:v>1.2936068671840928</c:v>
                </c:pt>
                <c:pt idx="49">
                  <c:v>1.3027457390342403</c:v>
                </c:pt>
                <c:pt idx="50">
                  <c:v>1.310473448519166</c:v>
                </c:pt>
                <c:pt idx="51">
                  <c:v>1.3200236139229959</c:v>
                </c:pt>
                <c:pt idx="52">
                  <c:v>1.3293060839535238</c:v>
                </c:pt>
                <c:pt idx="53">
                  <c:v>1.3386718763850134</c:v>
                </c:pt>
                <c:pt idx="54">
                  <c:v>1.3487609781695309</c:v>
                </c:pt>
                <c:pt idx="55">
                  <c:v>1.3575984711225833</c:v>
                </c:pt>
                <c:pt idx="56">
                  <c:v>1.366365051393966</c:v>
                </c:pt>
                <c:pt idx="57">
                  <c:v>1.3748816644624642</c:v>
                </c:pt>
                <c:pt idx="58">
                  <c:v>1.3822884940628357</c:v>
                </c:pt>
                <c:pt idx="59">
                  <c:v>1.3910036626400082</c:v>
                </c:pt>
                <c:pt idx="60">
                  <c:v>1.3982934863156253</c:v>
                </c:pt>
                <c:pt idx="61">
                  <c:v>1.4065317671085709</c:v>
                </c:pt>
                <c:pt idx="62">
                  <c:v>1.4126479859025589</c:v>
                </c:pt>
                <c:pt idx="63">
                  <c:v>1.4223612504742285</c:v>
                </c:pt>
                <c:pt idx="64">
                  <c:v>1.4307502207157217</c:v>
                </c:pt>
                <c:pt idx="65">
                  <c:v>1.4402773394980091</c:v>
                </c:pt>
                <c:pt idx="66">
                  <c:v>1.4498771437790077</c:v>
                </c:pt>
                <c:pt idx="67">
                  <c:v>1.4576881756648949</c:v>
                </c:pt>
                <c:pt idx="68">
                  <c:v>1.4662952024025218</c:v>
                </c:pt>
                <c:pt idx="69">
                  <c:v>1.4739980924488632</c:v>
                </c:pt>
                <c:pt idx="70">
                  <c:v>1.4809209429968409</c:v>
                </c:pt>
                <c:pt idx="71">
                  <c:v>1.4882497686473761</c:v>
                </c:pt>
                <c:pt idx="72">
                  <c:v>1.4934653963841624</c:v>
                </c:pt>
                <c:pt idx="73">
                  <c:v>1.5005885752578563</c:v>
                </c:pt>
                <c:pt idx="74">
                  <c:v>1.5057971117264757</c:v>
                </c:pt>
                <c:pt idx="75">
                  <c:v>1.5129787935625467</c:v>
                </c:pt>
                <c:pt idx="76">
                  <c:v>1.5168843095054905</c:v>
                </c:pt>
                <c:pt idx="77">
                  <c:v>1.5241209486698555</c:v>
                </c:pt>
                <c:pt idx="78">
                  <c:v>1.5306537794686512</c:v>
                </c:pt>
                <c:pt idx="79">
                  <c:v>1.5348925850154413</c:v>
                </c:pt>
                <c:pt idx="80">
                  <c:v>1.5404716402457834</c:v>
                </c:pt>
                <c:pt idx="81">
                  <c:v>1.5448487255218286</c:v>
                </c:pt>
                <c:pt idx="82">
                  <c:v>1.5505146487872159</c:v>
                </c:pt>
                <c:pt idx="83">
                  <c:v>1.556255030368356</c:v>
                </c:pt>
                <c:pt idx="84">
                  <c:v>1.5601020433489223</c:v>
                </c:pt>
                <c:pt idx="85">
                  <c:v>1.5660480717069036</c:v>
                </c:pt>
                <c:pt idx="86">
                  <c:v>1.5697763059456737</c:v>
                </c:pt>
                <c:pt idx="87">
                  <c:v>1.5751107124242565</c:v>
                </c:pt>
                <c:pt idx="88">
                  <c:v>1.5801419671887023</c:v>
                </c:pt>
                <c:pt idx="89">
                  <c:v>1.5870063147743028</c:v>
                </c:pt>
                <c:pt idx="90">
                  <c:v>1.5939451206756561</c:v>
                </c:pt>
                <c:pt idx="91">
                  <c:v>1.6001056598956875</c:v>
                </c:pt>
                <c:pt idx="92">
                  <c:v>1.6079450568542426</c:v>
                </c:pt>
                <c:pt idx="93">
                  <c:v>1.6116484716544284</c:v>
                </c:pt>
                <c:pt idx="94">
                  <c:v>1.6179756556763829</c:v>
                </c:pt>
                <c:pt idx="95">
                  <c:v>1.6239553675581573</c:v>
                </c:pt>
                <c:pt idx="96">
                  <c:v>1.6276906930650943</c:v>
                </c:pt>
                <c:pt idx="97">
                  <c:v>1.6331899715285583</c:v>
                </c:pt>
                <c:pt idx="98">
                  <c:v>1.6373206352358023</c:v>
                </c:pt>
                <c:pt idx="99">
                  <c:v>1.6408396770636478</c:v>
                </c:pt>
                <c:pt idx="100">
                  <c:v>1.6432347528870326</c:v>
                </c:pt>
                <c:pt idx="101">
                  <c:v>1.6468743462737159</c:v>
                </c:pt>
                <c:pt idx="102">
                  <c:v>1.6489059946035449</c:v>
                </c:pt>
                <c:pt idx="103">
                  <c:v>1.6510936508330467</c:v>
                </c:pt>
                <c:pt idx="104">
                  <c:v>1.6530260214085386</c:v>
                </c:pt>
                <c:pt idx="105">
                  <c:v>1.6549832114226148</c:v>
                </c:pt>
                <c:pt idx="106">
                  <c:v>1.6576619379726774</c:v>
                </c:pt>
                <c:pt idx="107">
                  <c:v>1.6583852473257055</c:v>
                </c:pt>
                <c:pt idx="108">
                  <c:v>1.6588355428543065</c:v>
                </c:pt>
                <c:pt idx="109">
                  <c:v>1.6590128245584799</c:v>
                </c:pt>
                <c:pt idx="110">
                  <c:v>1.6581441442080294</c:v>
                </c:pt>
                <c:pt idx="111">
                  <c:v>1.6583072433758692</c:v>
                </c:pt>
                <c:pt idx="112">
                  <c:v>1.6589773682176452</c:v>
                </c:pt>
                <c:pt idx="113">
                  <c:v>1.6596297648890039</c:v>
                </c:pt>
                <c:pt idx="114">
                  <c:v>1.6607572765275478</c:v>
                </c:pt>
                <c:pt idx="115">
                  <c:v>1.6618971978853838</c:v>
                </c:pt>
                <c:pt idx="116">
                  <c:v>1.6630477561454702</c:v>
                </c:pt>
                <c:pt idx="117">
                  <c:v>1.6644660097788588</c:v>
                </c:pt>
                <c:pt idx="118">
                  <c:v>1.6667458524945309</c:v>
                </c:pt>
                <c:pt idx="119">
                  <c:v>1.6688643688594049</c:v>
                </c:pt>
                <c:pt idx="120">
                  <c:v>1.6709882036754042</c:v>
                </c:pt>
                <c:pt idx="121">
                  <c:v>1.6731616773685722</c:v>
                </c:pt>
                <c:pt idx="122">
                  <c:v>1.6740126295486053</c:v>
                </c:pt>
                <c:pt idx="123">
                  <c:v>1.6764272063594492</c:v>
                </c:pt>
                <c:pt idx="124">
                  <c:v>1.6795970032300727</c:v>
                </c:pt>
                <c:pt idx="125">
                  <c:v>1.6834741541003486</c:v>
                </c:pt>
                <c:pt idx="126">
                  <c:v>1.686986104660027</c:v>
                </c:pt>
                <c:pt idx="127">
                  <c:v>1.6896541943078391</c:v>
                </c:pt>
                <c:pt idx="128">
                  <c:v>1.6931838730379347</c:v>
                </c:pt>
                <c:pt idx="129">
                  <c:v>1.6958165063449122</c:v>
                </c:pt>
                <c:pt idx="130">
                  <c:v>1.6977931973464475</c:v>
                </c:pt>
                <c:pt idx="131">
                  <c:v>1.7008513067434414</c:v>
                </c:pt>
                <c:pt idx="132">
                  <c:v>1.7033208408825793</c:v>
                </c:pt>
                <c:pt idx="133">
                  <c:v>1.7042409329272401</c:v>
                </c:pt>
                <c:pt idx="134">
                  <c:v>1.7042781620851164</c:v>
                </c:pt>
                <c:pt idx="135">
                  <c:v>1.7054960873927889</c:v>
                </c:pt>
                <c:pt idx="136">
                  <c:v>1.705870151788595</c:v>
                </c:pt>
                <c:pt idx="137">
                  <c:v>1.707446186138698</c:v>
                </c:pt>
                <c:pt idx="138">
                  <c:v>1.7095416558820296</c:v>
                </c:pt>
                <c:pt idx="139">
                  <c:v>1.7095664753206139</c:v>
                </c:pt>
                <c:pt idx="140">
                  <c:v>1.7112878806681393</c:v>
                </c:pt>
                <c:pt idx="141">
                  <c:v>1.7137184128323588</c:v>
                </c:pt>
                <c:pt idx="142">
                  <c:v>1.7156667387612263</c:v>
                </c:pt>
                <c:pt idx="143">
                  <c:v>1.7190758659324841</c:v>
                </c:pt>
                <c:pt idx="144">
                  <c:v>1.7206820381722965</c:v>
                </c:pt>
                <c:pt idx="145">
                  <c:v>1.7216127671192079</c:v>
                </c:pt>
                <c:pt idx="146">
                  <c:v>1.7230487489230137</c:v>
                </c:pt>
                <c:pt idx="147">
                  <c:v>1.724105347879888</c:v>
                </c:pt>
                <c:pt idx="148">
                  <c:v>1.7253658207965621</c:v>
                </c:pt>
                <c:pt idx="149">
                  <c:v>1.7299024596063637</c:v>
                </c:pt>
                <c:pt idx="150">
                  <c:v>1.7320085662519458</c:v>
                </c:pt>
                <c:pt idx="151">
                  <c:v>1.7338522959753508</c:v>
                </c:pt>
                <c:pt idx="152">
                  <c:v>1.738665494243663</c:v>
                </c:pt>
                <c:pt idx="153">
                  <c:v>1.7410960264078827</c:v>
                </c:pt>
                <c:pt idx="154">
                  <c:v>1.7460882791974102</c:v>
                </c:pt>
                <c:pt idx="155">
                  <c:v>1.7510734407187709</c:v>
                </c:pt>
                <c:pt idx="156">
                  <c:v>1.7532220949733546</c:v>
                </c:pt>
                <c:pt idx="157">
                  <c:v>1.7578633299886186</c:v>
                </c:pt>
                <c:pt idx="158">
                  <c:v>1.7622882813247907</c:v>
                </c:pt>
                <c:pt idx="159">
                  <c:v>1.7634547949382529</c:v>
                </c:pt>
                <c:pt idx="160">
                  <c:v>1.7672752156631932</c:v>
                </c:pt>
                <c:pt idx="161">
                  <c:v>1.7751890709375011</c:v>
                </c:pt>
                <c:pt idx="162">
                  <c:v>1.777704698319724</c:v>
                </c:pt>
                <c:pt idx="163">
                  <c:v>1.7821491506433553</c:v>
                </c:pt>
                <c:pt idx="164">
                  <c:v>1.7866148767714873</c:v>
                </c:pt>
                <c:pt idx="165">
                  <c:v>1.7903377925591324</c:v>
                </c:pt>
                <c:pt idx="166">
                  <c:v>1.7966383843254607</c:v>
                </c:pt>
                <c:pt idx="167">
                  <c:v>1.8010615628445914</c:v>
                </c:pt>
                <c:pt idx="168">
                  <c:v>1.8041444916801697</c:v>
                </c:pt>
                <c:pt idx="169">
                  <c:v>1.810586908809837</c:v>
                </c:pt>
                <c:pt idx="170">
                  <c:v>1.8140368107730547</c:v>
                </c:pt>
                <c:pt idx="171">
                  <c:v>1.8182383871619681</c:v>
                </c:pt>
                <c:pt idx="172">
                  <c:v>1.824026634803235</c:v>
                </c:pt>
                <c:pt idx="173">
                  <c:v>1.8321035892453827</c:v>
                </c:pt>
                <c:pt idx="174">
                  <c:v>1.8378634718139819</c:v>
                </c:pt>
                <c:pt idx="175">
                  <c:v>1.8442491587983136</c:v>
                </c:pt>
                <c:pt idx="176">
                  <c:v>1.8498725344546991</c:v>
                </c:pt>
                <c:pt idx="177">
                  <c:v>1.8559834347975621</c:v>
                </c:pt>
                <c:pt idx="178">
                  <c:v>1.8652038562316291</c:v>
                </c:pt>
                <c:pt idx="179">
                  <c:v>1.8709761485195204</c:v>
                </c:pt>
                <c:pt idx="180">
                  <c:v>1.877363608320894</c:v>
                </c:pt>
                <c:pt idx="181">
                  <c:v>1.8852118693646578</c:v>
                </c:pt>
                <c:pt idx="182">
                  <c:v>1.8898531043799218</c:v>
                </c:pt>
                <c:pt idx="183">
                  <c:v>1.8958416803469049</c:v>
                </c:pt>
                <c:pt idx="184">
                  <c:v>1.9026173870804186</c:v>
                </c:pt>
                <c:pt idx="185">
                  <c:v>1.9105525161592274</c:v>
                </c:pt>
                <c:pt idx="186">
                  <c:v>1.915906423625269</c:v>
                </c:pt>
                <c:pt idx="187">
                  <c:v>1.9235259912706488</c:v>
                </c:pt>
                <c:pt idx="188">
                  <c:v>1.9307449022645964</c:v>
                </c:pt>
                <c:pt idx="189">
                  <c:v>1.9367210685122873</c:v>
                </c:pt>
                <c:pt idx="190">
                  <c:v>1.9447164733705151</c:v>
                </c:pt>
                <c:pt idx="191">
                  <c:v>1.952470775111067</c:v>
                </c:pt>
                <c:pt idx="192">
                  <c:v>1.9572449714044611</c:v>
                </c:pt>
                <c:pt idx="193">
                  <c:v>1.9642440530852334</c:v>
                </c:pt>
                <c:pt idx="194">
                  <c:v>1.9707892936033216</c:v>
                </c:pt>
                <c:pt idx="195">
                  <c:v>1.9803642784457358</c:v>
                </c:pt>
                <c:pt idx="196">
                  <c:v>1.9883118172438368</c:v>
                </c:pt>
                <c:pt idx="197">
                  <c:v>1.9984718317100238</c:v>
                </c:pt>
                <c:pt idx="198">
                  <c:v>2.0044072231657548</c:v>
                </c:pt>
                <c:pt idx="199">
                  <c:v>2.0107432712729181</c:v>
                </c:pt>
                <c:pt idx="200">
                  <c:v>2.0204051241503773</c:v>
                </c:pt>
                <c:pt idx="201">
                  <c:v>2.0302779422558035</c:v>
                </c:pt>
                <c:pt idx="202">
                  <c:v>2.0403865450277801</c:v>
                </c:pt>
                <c:pt idx="203">
                  <c:v>2.0517644848016396</c:v>
                </c:pt>
                <c:pt idx="204">
                  <c:v>2.0590897648180913</c:v>
                </c:pt>
                <c:pt idx="205">
                  <c:v>2.0695086105723717</c:v>
                </c:pt>
                <c:pt idx="206">
                  <c:v>2.0772770948492574</c:v>
                </c:pt>
                <c:pt idx="207">
                  <c:v>2.0885220733449867</c:v>
                </c:pt>
                <c:pt idx="208">
                  <c:v>2.0966238472257186</c:v>
                </c:pt>
                <c:pt idx="209">
                  <c:v>2.1113648209277507</c:v>
                </c:pt>
                <c:pt idx="210">
                  <c:v>2.1168481440378391</c:v>
                </c:pt>
                <c:pt idx="211">
                  <c:v>2.12260979942348</c:v>
                </c:pt>
                <c:pt idx="212">
                  <c:v>2.129711704492673</c:v>
                </c:pt>
                <c:pt idx="213">
                  <c:v>2.1384658750447638</c:v>
                </c:pt>
                <c:pt idx="214">
                  <c:v>2.1505972620613609</c:v>
                </c:pt>
                <c:pt idx="215">
                  <c:v>2.1615975918053305</c:v>
                </c:pt>
              </c:numCache>
            </c:numRef>
          </c:val>
          <c:smooth val="0"/>
          <c:extLst>
            <c:ext xmlns:c16="http://schemas.microsoft.com/office/drawing/2014/chart" uri="{C3380CC4-5D6E-409C-BE32-E72D297353CC}">
              <c16:uniqueId val="{00000003-7588-4BB2-9A43-2574304598DA}"/>
            </c:ext>
          </c:extLst>
        </c:ser>
        <c:ser>
          <c:idx val="5"/>
          <c:order val="4"/>
          <c:tx>
            <c:strRef>
              <c:f>'4.2a,b'!$N$2</c:f>
              <c:strCache>
                <c:ptCount val="1"/>
                <c:pt idx="0">
                  <c:v>3000-3999</c:v>
                </c:pt>
              </c:strCache>
            </c:strRef>
          </c:tx>
          <c:spPr>
            <a:ln w="25400">
              <a:solidFill>
                <a:srgbClr val="3DA1EE"/>
              </a:solidFill>
              <a:prstDash val="solid"/>
            </a:ln>
          </c:spPr>
          <c:marker>
            <c:symbol val="none"/>
          </c:marke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'4.2a,b'!$N$3:$N$218</c:f>
              <c:numCache>
                <c:formatCode>0.000</c:formatCode>
                <c:ptCount val="216"/>
                <c:pt idx="0">
                  <c:v>1</c:v>
                </c:pt>
                <c:pt idx="1">
                  <c:v>1.0038395726388716</c:v>
                </c:pt>
                <c:pt idx="2">
                  <c:v>1.0085674936056808</c:v>
                </c:pt>
                <c:pt idx="3">
                  <c:v>1.0157160147143871</c:v>
                </c:pt>
                <c:pt idx="4">
                  <c:v>1.0192455597488776</c:v>
                </c:pt>
                <c:pt idx="5">
                  <c:v>1.0234786289625404</c:v>
                </c:pt>
                <c:pt idx="6">
                  <c:v>1.028063460265789</c:v>
                </c:pt>
                <c:pt idx="7">
                  <c:v>1.0326065570838328</c:v>
                </c:pt>
                <c:pt idx="8">
                  <c:v>1.0377577849720081</c:v>
                </c:pt>
                <c:pt idx="9">
                  <c:v>1.0435171439303152</c:v>
                </c:pt>
                <c:pt idx="10">
                  <c:v>1.0488353097593113</c:v>
                </c:pt>
                <c:pt idx="11">
                  <c:v>1.0557334239567868</c:v>
                </c:pt>
                <c:pt idx="12">
                  <c:v>1.0595491483183983</c:v>
                </c:pt>
                <c:pt idx="13">
                  <c:v>1.0652190762369804</c:v>
                </c:pt>
                <c:pt idx="14">
                  <c:v>1.0688917109350313</c:v>
                </c:pt>
                <c:pt idx="15">
                  <c:v>1.074484131952518</c:v>
                </c:pt>
                <c:pt idx="16">
                  <c:v>1.079462459830558</c:v>
                </c:pt>
                <c:pt idx="17">
                  <c:v>1.0866706016324146</c:v>
                </c:pt>
                <c:pt idx="18">
                  <c:v>1.0923941881748318</c:v>
                </c:pt>
                <c:pt idx="19">
                  <c:v>1.0986305126783404</c:v>
                </c:pt>
                <c:pt idx="20">
                  <c:v>1.1050337751226695</c:v>
                </c:pt>
                <c:pt idx="21">
                  <c:v>1.1099345960996143</c:v>
                </c:pt>
                <c:pt idx="22">
                  <c:v>1.1175958551694123</c:v>
                </c:pt>
                <c:pt idx="23">
                  <c:v>1.126199121190983</c:v>
                </c:pt>
                <c:pt idx="24">
                  <c:v>1.1315232490892939</c:v>
                </c:pt>
                <c:pt idx="25">
                  <c:v>1.1371395183840407</c:v>
                </c:pt>
                <c:pt idx="26">
                  <c:v>1.1447650050379485</c:v>
                </c:pt>
                <c:pt idx="27">
                  <c:v>1.149624091529688</c:v>
                </c:pt>
                <c:pt idx="28">
                  <c:v>1.1560094677660722</c:v>
                </c:pt>
                <c:pt idx="29">
                  <c:v>1.1649525717385991</c:v>
                </c:pt>
                <c:pt idx="30">
                  <c:v>1.1714452652226535</c:v>
                </c:pt>
                <c:pt idx="31">
                  <c:v>1.1792317277480668</c:v>
                </c:pt>
                <c:pt idx="32">
                  <c:v>1.1870301144121103</c:v>
                </c:pt>
                <c:pt idx="33">
                  <c:v>1.1950014010862891</c:v>
                </c:pt>
                <c:pt idx="34">
                  <c:v>1.2060729638042771</c:v>
                </c:pt>
                <c:pt idx="35">
                  <c:v>1.2153380195198149</c:v>
                </c:pt>
                <c:pt idx="36">
                  <c:v>1.2247103924830229</c:v>
                </c:pt>
                <c:pt idx="37">
                  <c:v>1.2355732827749855</c:v>
                </c:pt>
                <c:pt idx="38">
                  <c:v>1.2435803418650546</c:v>
                </c:pt>
                <c:pt idx="39">
                  <c:v>1.2514025768063579</c:v>
                </c:pt>
                <c:pt idx="40">
                  <c:v>1.2612578773840826</c:v>
                </c:pt>
                <c:pt idx="41">
                  <c:v>1.2724307952804259</c:v>
                </c:pt>
                <c:pt idx="42">
                  <c:v>1.2824351475910258</c:v>
                </c:pt>
                <c:pt idx="43">
                  <c:v>1.2918731033166992</c:v>
                </c:pt>
                <c:pt idx="44">
                  <c:v>1.3019966970135994</c:v>
                </c:pt>
                <c:pt idx="45">
                  <c:v>1.312543597631866</c:v>
                </c:pt>
                <c:pt idx="46">
                  <c:v>1.3271745157309198</c:v>
                </c:pt>
                <c:pt idx="47">
                  <c:v>1.3383176232806882</c:v>
                </c:pt>
                <c:pt idx="48">
                  <c:v>1.3480954169573176</c:v>
                </c:pt>
                <c:pt idx="49">
                  <c:v>1.3602699624985841</c:v>
                </c:pt>
                <c:pt idx="50">
                  <c:v>1.3683545284897483</c:v>
                </c:pt>
                <c:pt idx="51">
                  <c:v>1.3797063084655423</c:v>
                </c:pt>
                <c:pt idx="52">
                  <c:v>1.3915112057092776</c:v>
                </c:pt>
                <c:pt idx="53">
                  <c:v>1.4031312788042474</c:v>
                </c:pt>
                <c:pt idx="54">
                  <c:v>1.41570528298962</c:v>
                </c:pt>
                <c:pt idx="55">
                  <c:v>1.4275161423026703</c:v>
                </c:pt>
                <c:pt idx="56">
                  <c:v>1.4413004465589916</c:v>
                </c:pt>
                <c:pt idx="57">
                  <c:v>1.4554067025583239</c:v>
                </c:pt>
                <c:pt idx="58">
                  <c:v>1.467098320485074</c:v>
                </c:pt>
                <c:pt idx="59">
                  <c:v>1.480155252284963</c:v>
                </c:pt>
                <c:pt idx="60">
                  <c:v>1.4917157046867826</c:v>
                </c:pt>
                <c:pt idx="61">
                  <c:v>1.5025070501469651</c:v>
                </c:pt>
                <c:pt idx="62">
                  <c:v>1.508874540175404</c:v>
                </c:pt>
                <c:pt idx="63">
                  <c:v>1.5208761857065349</c:v>
                </c:pt>
                <c:pt idx="64">
                  <c:v>1.5310295897500104</c:v>
                </c:pt>
                <c:pt idx="65">
                  <c:v>1.5430371973504564</c:v>
                </c:pt>
                <c:pt idx="66">
                  <c:v>1.5539656704048841</c:v>
                </c:pt>
                <c:pt idx="67">
                  <c:v>1.5637196158042534</c:v>
                </c:pt>
                <c:pt idx="68">
                  <c:v>1.5737955129466334</c:v>
                </c:pt>
                <c:pt idx="69">
                  <c:v>1.5847478342783212</c:v>
                </c:pt>
                <c:pt idx="70">
                  <c:v>1.5951397210943974</c:v>
                </c:pt>
                <c:pt idx="71">
                  <c:v>1.6042616871463748</c:v>
                </c:pt>
                <c:pt idx="72">
                  <c:v>1.6126920531578099</c:v>
                </c:pt>
                <c:pt idx="73">
                  <c:v>1.62267255719115</c:v>
                </c:pt>
                <c:pt idx="74">
                  <c:v>1.6288075265163033</c:v>
                </c:pt>
                <c:pt idx="75">
                  <c:v>1.6371603856266432</c:v>
                </c:pt>
                <c:pt idx="76">
                  <c:v>1.6410118824041449</c:v>
                </c:pt>
                <c:pt idx="77">
                  <c:v>1.6480053897106608</c:v>
                </c:pt>
                <c:pt idx="78">
                  <c:v>1.6553506591067628</c:v>
                </c:pt>
                <c:pt idx="79">
                  <c:v>1.6606211283812387</c:v>
                </c:pt>
                <c:pt idx="80">
                  <c:v>1.6711799531381353</c:v>
                </c:pt>
                <c:pt idx="81">
                  <c:v>1.6791333536043691</c:v>
                </c:pt>
                <c:pt idx="82">
                  <c:v>1.6872894644273135</c:v>
                </c:pt>
                <c:pt idx="83">
                  <c:v>1.6947599372790307</c:v>
                </c:pt>
                <c:pt idx="84">
                  <c:v>1.7000005962069316</c:v>
                </c:pt>
                <c:pt idx="85">
                  <c:v>1.7072385483553632</c:v>
                </c:pt>
                <c:pt idx="86">
                  <c:v>1.7120797486391577</c:v>
                </c:pt>
                <c:pt idx="87">
                  <c:v>1.7190136352525234</c:v>
                </c:pt>
                <c:pt idx="88">
                  <c:v>1.7249876287061714</c:v>
                </c:pt>
                <c:pt idx="89">
                  <c:v>1.7333941464403466</c:v>
                </c:pt>
                <c:pt idx="90">
                  <c:v>1.7405367054797378</c:v>
                </c:pt>
                <c:pt idx="91">
                  <c:v>1.7480131404007704</c:v>
                </c:pt>
                <c:pt idx="92">
                  <c:v>1.7586971686132824</c:v>
                </c:pt>
                <c:pt idx="93">
                  <c:v>1.7643670965318643</c:v>
                </c:pt>
                <c:pt idx="94">
                  <c:v>1.7731671108408307</c:v>
                </c:pt>
                <c:pt idx="95">
                  <c:v>1.7811503216536395</c:v>
                </c:pt>
                <c:pt idx="96">
                  <c:v>1.7878159151478294</c:v>
                </c:pt>
                <c:pt idx="97">
                  <c:v>1.7952327293757118</c:v>
                </c:pt>
                <c:pt idx="98">
                  <c:v>1.7998592951641657</c:v>
                </c:pt>
                <c:pt idx="99">
                  <c:v>1.8045633678537147</c:v>
                </c:pt>
                <c:pt idx="100">
                  <c:v>1.8082181163438207</c:v>
                </c:pt>
                <c:pt idx="101">
                  <c:v>1.8121888545076226</c:v>
                </c:pt>
                <c:pt idx="102">
                  <c:v>1.8150506477788311</c:v>
                </c:pt>
                <c:pt idx="103">
                  <c:v>1.8187173204075671</c:v>
                </c:pt>
                <c:pt idx="104">
                  <c:v>1.8209829067472738</c:v>
                </c:pt>
                <c:pt idx="105">
                  <c:v>1.82470920006916</c:v>
                </c:pt>
                <c:pt idx="106">
                  <c:v>1.8301585314230864</c:v>
                </c:pt>
                <c:pt idx="107">
                  <c:v>1.8322094832674525</c:v>
                </c:pt>
                <c:pt idx="108">
                  <c:v>1.8347016282411299</c:v>
                </c:pt>
                <c:pt idx="109">
                  <c:v>1.8359477007279688</c:v>
                </c:pt>
                <c:pt idx="110">
                  <c:v>1.8351070489545511</c:v>
                </c:pt>
                <c:pt idx="111">
                  <c:v>1.8355899765690675</c:v>
                </c:pt>
                <c:pt idx="112">
                  <c:v>1.8367585421548112</c:v>
                </c:pt>
                <c:pt idx="113">
                  <c:v>1.8373130146011079</c:v>
                </c:pt>
                <c:pt idx="114">
                  <c:v>1.838421959493701</c:v>
                </c:pt>
                <c:pt idx="115">
                  <c:v>1.8401151871791661</c:v>
                </c:pt>
                <c:pt idx="116">
                  <c:v>1.8433585528865359</c:v>
                </c:pt>
                <c:pt idx="117">
                  <c:v>1.8456897219887078</c:v>
                </c:pt>
                <c:pt idx="118">
                  <c:v>1.848408425596356</c:v>
                </c:pt>
                <c:pt idx="119">
                  <c:v>1.8497737394694951</c:v>
                </c:pt>
                <c:pt idx="120">
                  <c:v>1.8515563981946854</c:v>
                </c:pt>
                <c:pt idx="121">
                  <c:v>1.8526355327407036</c:v>
                </c:pt>
                <c:pt idx="122">
                  <c:v>1.8524268603146781</c:v>
                </c:pt>
                <c:pt idx="123">
                  <c:v>1.8532615500187806</c:v>
                </c:pt>
                <c:pt idx="124">
                  <c:v>1.8549547777042457</c:v>
                </c:pt>
                <c:pt idx="125">
                  <c:v>1.8562366226069744</c:v>
                </c:pt>
                <c:pt idx="126">
                  <c:v>1.8574648088858681</c:v>
                </c:pt>
                <c:pt idx="127">
                  <c:v>1.8579775468469597</c:v>
                </c:pt>
                <c:pt idx="128">
                  <c:v>1.8599271435129705</c:v>
                </c:pt>
                <c:pt idx="129">
                  <c:v>1.8639932747858126</c:v>
                </c:pt>
                <c:pt idx="130">
                  <c:v>1.8665033059674352</c:v>
                </c:pt>
                <c:pt idx="131">
                  <c:v>1.8678805439792043</c:v>
                </c:pt>
                <c:pt idx="132">
                  <c:v>1.8705813613789073</c:v>
                </c:pt>
                <c:pt idx="133">
                  <c:v>1.8703726889528818</c:v>
                </c:pt>
                <c:pt idx="134">
                  <c:v>1.8692220095750833</c:v>
                </c:pt>
                <c:pt idx="135">
                  <c:v>1.8687331198912518</c:v>
                </c:pt>
                <c:pt idx="136">
                  <c:v>1.8669325749581165</c:v>
                </c:pt>
                <c:pt idx="137">
                  <c:v>1.8651618403715562</c:v>
                </c:pt>
                <c:pt idx="138">
                  <c:v>1.8642317575584133</c:v>
                </c:pt>
                <c:pt idx="139">
                  <c:v>1.8628545195466442</c:v>
                </c:pt>
                <c:pt idx="140">
                  <c:v>1.8628962540318494</c:v>
                </c:pt>
                <c:pt idx="141">
                  <c:v>1.8648637369058052</c:v>
                </c:pt>
                <c:pt idx="142">
                  <c:v>1.8668908404729114</c:v>
                </c:pt>
                <c:pt idx="143">
                  <c:v>1.8711298717558891</c:v>
                </c:pt>
                <c:pt idx="144">
                  <c:v>1.8723461338961527</c:v>
                </c:pt>
                <c:pt idx="145">
                  <c:v>1.8735623960364163</c:v>
                </c:pt>
                <c:pt idx="146">
                  <c:v>1.8745878719585993</c:v>
                </c:pt>
                <c:pt idx="147">
                  <c:v>1.8759651099703685</c:v>
                </c:pt>
                <c:pt idx="148">
                  <c:v>1.8775271721309033</c:v>
                </c:pt>
                <c:pt idx="149">
                  <c:v>1.8826784000190786</c:v>
                </c:pt>
                <c:pt idx="150">
                  <c:v>1.8867326071532908</c:v>
                </c:pt>
                <c:pt idx="151">
                  <c:v>1.8890935866020377</c:v>
                </c:pt>
                <c:pt idx="152">
                  <c:v>1.8951927835113012</c:v>
                </c:pt>
                <c:pt idx="153">
                  <c:v>1.8986567457833265</c:v>
                </c:pt>
                <c:pt idx="154">
                  <c:v>1.9019716563224764</c:v>
                </c:pt>
                <c:pt idx="155">
                  <c:v>1.906186839328194</c:v>
                </c:pt>
                <c:pt idx="156">
                  <c:v>1.9086968705098166</c:v>
                </c:pt>
                <c:pt idx="157">
                  <c:v>1.9122979603760872</c:v>
                </c:pt>
                <c:pt idx="158">
                  <c:v>1.9155651743607172</c:v>
                </c:pt>
                <c:pt idx="159">
                  <c:v>1.9157917329946879</c:v>
                </c:pt>
                <c:pt idx="160">
                  <c:v>1.9193749366530135</c:v>
                </c:pt>
                <c:pt idx="161">
                  <c:v>1.9262849749891193</c:v>
                </c:pt>
                <c:pt idx="162">
                  <c:v>1.9280735957836246</c:v>
                </c:pt>
                <c:pt idx="163">
                  <c:v>1.9322589684427671</c:v>
                </c:pt>
                <c:pt idx="164">
                  <c:v>1.9358004376158877</c:v>
                </c:pt>
                <c:pt idx="165">
                  <c:v>1.9404866240974918</c:v>
                </c:pt>
                <c:pt idx="166">
                  <c:v>1.9477782348697585</c:v>
                </c:pt>
                <c:pt idx="167">
                  <c:v>1.9549446421864101</c:v>
                </c:pt>
                <c:pt idx="168">
                  <c:v>1.958581504468571</c:v>
                </c:pt>
                <c:pt idx="169">
                  <c:v>1.9632319185342848</c:v>
                </c:pt>
                <c:pt idx="170">
                  <c:v>1.9667018428756253</c:v>
                </c:pt>
                <c:pt idx="171">
                  <c:v>1.9717397914468153</c:v>
                </c:pt>
                <c:pt idx="172">
                  <c:v>1.9774693400585475</c:v>
                </c:pt>
                <c:pt idx="173">
                  <c:v>1.9858758577927227</c:v>
                </c:pt>
                <c:pt idx="174">
                  <c:v>1.9920048650485611</c:v>
                </c:pt>
                <c:pt idx="175">
                  <c:v>1.9995528448013737</c:v>
                </c:pt>
                <c:pt idx="176">
                  <c:v>2.0062244003648786</c:v>
                </c:pt>
                <c:pt idx="177">
                  <c:v>2.0137366077018011</c:v>
                </c:pt>
                <c:pt idx="178">
                  <c:v>2.0238661634680164</c:v>
                </c:pt>
                <c:pt idx="179">
                  <c:v>2.0305794535167268</c:v>
                </c:pt>
                <c:pt idx="180">
                  <c:v>2.0377100884174881</c:v>
                </c:pt>
                <c:pt idx="181">
                  <c:v>2.0443995301889379</c:v>
                </c:pt>
                <c:pt idx="182">
                  <c:v>2.04670685101385</c:v>
                </c:pt>
                <c:pt idx="183">
                  <c:v>2.051357265079564</c:v>
                </c:pt>
                <c:pt idx="184">
                  <c:v>2.0572358654241714</c:v>
                </c:pt>
                <c:pt idx="185">
                  <c:v>2.0652011900290352</c:v>
                </c:pt>
                <c:pt idx="186">
                  <c:v>2.070400114471731</c:v>
                </c:pt>
                <c:pt idx="187">
                  <c:v>2.0779480942245434</c:v>
                </c:pt>
                <c:pt idx="188">
                  <c:v>2.087433746504737</c:v>
                </c:pt>
                <c:pt idx="189">
                  <c:v>2.0947790159008388</c:v>
                </c:pt>
                <c:pt idx="190">
                  <c:v>2.1035432577939153</c:v>
                </c:pt>
                <c:pt idx="191">
                  <c:v>2.1115443548146691</c:v>
                </c:pt>
                <c:pt idx="192">
                  <c:v>2.1181562896850239</c:v>
                </c:pt>
                <c:pt idx="193">
                  <c:v>2.1237546727718257</c:v>
                </c:pt>
                <c:pt idx="194">
                  <c:v>2.1296034627698583</c:v>
                </c:pt>
                <c:pt idx="195">
                  <c:v>2.1371574045919859</c:v>
                </c:pt>
                <c:pt idx="196">
                  <c:v>2.144854436077674</c:v>
                </c:pt>
                <c:pt idx="197">
                  <c:v>2.1544891400907429</c:v>
                </c:pt>
                <c:pt idx="198">
                  <c:v>2.1608685542578119</c:v>
                </c:pt>
                <c:pt idx="199">
                  <c:v>2.1656918683336612</c:v>
                </c:pt>
                <c:pt idx="200">
                  <c:v>2.174307058493862</c:v>
                </c:pt>
                <c:pt idx="201">
                  <c:v>2.1837807866354253</c:v>
                </c:pt>
                <c:pt idx="202">
                  <c:v>2.1918116940027543</c:v>
                </c:pt>
                <c:pt idx="203">
                  <c:v>2.201714691134999</c:v>
                </c:pt>
                <c:pt idx="204">
                  <c:v>2.2076767604500169</c:v>
                </c:pt>
                <c:pt idx="205">
                  <c:v>2.2162502161250126</c:v>
                </c:pt>
                <c:pt idx="206">
                  <c:v>2.2219976509446897</c:v>
                </c:pt>
                <c:pt idx="207">
                  <c:v>2.2315250377100884</c:v>
                </c:pt>
                <c:pt idx="208">
                  <c:v>2.2378209829067472</c:v>
                </c:pt>
                <c:pt idx="209">
                  <c:v>2.2508540664293761</c:v>
                </c:pt>
                <c:pt idx="210">
                  <c:v>2.2558860529312512</c:v>
                </c:pt>
                <c:pt idx="211">
                  <c:v>2.2586345668854748</c:v>
                </c:pt>
                <c:pt idx="212">
                  <c:v>2.2640242775462509</c:v>
                </c:pt>
                <c:pt idx="213">
                  <c:v>2.2716020676456385</c:v>
                </c:pt>
                <c:pt idx="214">
                  <c:v>2.2826855545022569</c:v>
                </c:pt>
                <c:pt idx="215">
                  <c:v>2.2918075205542339</c:v>
                </c:pt>
              </c:numCache>
            </c:numRef>
          </c:val>
          <c:smooth val="0"/>
          <c:extLst>
            <c:ext xmlns:c16="http://schemas.microsoft.com/office/drawing/2014/chart" uri="{C3380CC4-5D6E-409C-BE32-E72D297353CC}">
              <c16:uniqueId val="{00000004-7588-4BB2-9A43-2574304598DA}"/>
            </c:ext>
          </c:extLst>
        </c:ser>
        <c:ser>
          <c:idx val="6"/>
          <c:order val="5"/>
          <c:tx>
            <c:strRef>
              <c:f>'4.2a,b'!$O$2</c:f>
              <c:strCache>
                <c:ptCount val="1"/>
                <c:pt idx="0">
                  <c:v>4000+</c:v>
                </c:pt>
              </c:strCache>
            </c:strRef>
          </c:tx>
          <c:spPr>
            <a:ln w="25400">
              <a:solidFill>
                <a:schemeClr val="accent1">
                  <a:lumMod val="75000"/>
                </a:schemeClr>
              </a:solidFill>
              <a:prstDash val="solid"/>
            </a:ln>
          </c:spPr>
          <c:marker>
            <c:symbol val="none"/>
          </c:marker>
          <c:cat>
            <c:strRef>
              <c:f>'4.2a,b'!$A$3:$A$218</c:f>
              <c:strCache>
                <c:ptCount val="193"/>
                <c:pt idx="0">
                  <c:v>2000</c:v>
                </c:pt>
                <c:pt idx="24">
                  <c:v>2002</c:v>
                </c:pt>
                <c:pt idx="48">
                  <c:v>2004</c:v>
                </c:pt>
                <c:pt idx="72">
                  <c:v>2006</c:v>
                </c:pt>
                <c:pt idx="96">
                  <c:v>2008</c:v>
                </c:pt>
                <c:pt idx="120">
                  <c:v>2010</c:v>
                </c:pt>
                <c:pt idx="144">
                  <c:v>2012</c:v>
                </c:pt>
                <c:pt idx="156">
                  <c:v>2013</c:v>
                </c:pt>
                <c:pt idx="168">
                  <c:v>2014</c:v>
                </c:pt>
                <c:pt idx="180">
                  <c:v>2015</c:v>
                </c:pt>
                <c:pt idx="192">
                  <c:v>2016</c:v>
                </c:pt>
              </c:strCache>
            </c:strRef>
          </c:cat>
          <c:val>
            <c:numRef>
              <c:f>'4.2a,b'!$O$3:$O$218</c:f>
              <c:numCache>
                <c:formatCode>0.000</c:formatCode>
                <c:ptCount val="216"/>
                <c:pt idx="0">
                  <c:v>1</c:v>
                </c:pt>
                <c:pt idx="1">
                  <c:v>1.0003858177357445</c:v>
                </c:pt>
                <c:pt idx="2">
                  <c:v>1.0002077480115548</c:v>
                </c:pt>
                <c:pt idx="3">
                  <c:v>1.0012168097819636</c:v>
                </c:pt>
                <c:pt idx="4">
                  <c:v>1.0012860591191484</c:v>
                </c:pt>
                <c:pt idx="5">
                  <c:v>1.0008804558584938</c:v>
                </c:pt>
                <c:pt idx="6">
                  <c:v>1.0016520913299829</c:v>
                </c:pt>
                <c:pt idx="7">
                  <c:v>1.0009101341458588</c:v>
                </c:pt>
                <c:pt idx="8">
                  <c:v>1.00007914209964</c:v>
                </c:pt>
                <c:pt idx="9">
                  <c:v>0.99903050927941117</c:v>
                </c:pt>
                <c:pt idx="10">
                  <c:v>0.99916900795378105</c:v>
                </c:pt>
                <c:pt idx="11">
                  <c:v>0.99974278817617035</c:v>
                </c:pt>
                <c:pt idx="12">
                  <c:v>1.0007122788967591</c:v>
                </c:pt>
                <c:pt idx="13">
                  <c:v>1.0013157374065134</c:v>
                </c:pt>
                <c:pt idx="14">
                  <c:v>1.00001978552491</c:v>
                </c:pt>
                <c:pt idx="15">
                  <c:v>1.0012761663566934</c:v>
                </c:pt>
                <c:pt idx="16">
                  <c:v>1.0016619840924379</c:v>
                </c:pt>
                <c:pt idx="17">
                  <c:v>1.003244826085236</c:v>
                </c:pt>
                <c:pt idx="18">
                  <c:v>1.0043923865300146</c:v>
                </c:pt>
                <c:pt idx="19">
                  <c:v>1.0050650943769539</c:v>
                </c:pt>
                <c:pt idx="20">
                  <c:v>1.0035020379090658</c:v>
                </c:pt>
                <c:pt idx="21">
                  <c:v>1.0035910727711606</c:v>
                </c:pt>
                <c:pt idx="22">
                  <c:v>1.006568794270112</c:v>
                </c:pt>
                <c:pt idx="23">
                  <c:v>1.0102686874282776</c:v>
                </c:pt>
                <c:pt idx="24">
                  <c:v>1.0127616635669345</c:v>
                </c:pt>
                <c:pt idx="25">
                  <c:v>1.0150468916940367</c:v>
                </c:pt>
                <c:pt idx="26">
                  <c:v>1.0169759803727594</c:v>
                </c:pt>
                <c:pt idx="27">
                  <c:v>1.0183115033041827</c:v>
                </c:pt>
                <c:pt idx="28">
                  <c:v>1.0215761149143288</c:v>
                </c:pt>
                <c:pt idx="29">
                  <c:v>1.0244351232638202</c:v>
                </c:pt>
                <c:pt idx="30">
                  <c:v>1.0266807803411024</c:v>
                </c:pt>
                <c:pt idx="31">
                  <c:v>1.030350995211903</c:v>
                </c:pt>
                <c:pt idx="32">
                  <c:v>1.0317854457678761</c:v>
                </c:pt>
                <c:pt idx="33">
                  <c:v>1.0346048830675478</c:v>
                </c:pt>
                <c:pt idx="34">
                  <c:v>1.039442443908037</c:v>
                </c:pt>
                <c:pt idx="35">
                  <c:v>1.0433896561275771</c:v>
                </c:pt>
                <c:pt idx="36">
                  <c:v>1.0475347235962169</c:v>
                </c:pt>
                <c:pt idx="37">
                  <c:v>1.0523524989117961</c:v>
                </c:pt>
                <c:pt idx="38">
                  <c:v>1.054964188199913</c:v>
                </c:pt>
                <c:pt idx="39">
                  <c:v>1.0588025800324483</c:v>
                </c:pt>
                <c:pt idx="40">
                  <c:v>1.0636797119227572</c:v>
                </c:pt>
                <c:pt idx="41">
                  <c:v>1.0690415891733607</c:v>
                </c:pt>
                <c:pt idx="42">
                  <c:v>1.0742253966997743</c:v>
                </c:pt>
                <c:pt idx="43">
                  <c:v>1.0805073008586918</c:v>
                </c:pt>
                <c:pt idx="44">
                  <c:v>1.0854240037988208</c:v>
                </c:pt>
                <c:pt idx="45">
                  <c:v>1.0912013770725337</c:v>
                </c:pt>
                <c:pt idx="46">
                  <c:v>1.0987891258755096</c:v>
                </c:pt>
                <c:pt idx="47">
                  <c:v>1.1027956946697797</c:v>
                </c:pt>
                <c:pt idx="48">
                  <c:v>1.1073364726366191</c:v>
                </c:pt>
                <c:pt idx="49">
                  <c:v>1.112401567013573</c:v>
                </c:pt>
                <c:pt idx="50">
                  <c:v>1.1159629614973685</c:v>
                </c:pt>
                <c:pt idx="51">
                  <c:v>1.1225218630050255</c:v>
                </c:pt>
                <c:pt idx="52">
                  <c:v>1.1277155632938942</c:v>
                </c:pt>
                <c:pt idx="53">
                  <c:v>1.1313659926397848</c:v>
                </c:pt>
                <c:pt idx="54">
                  <c:v>1.136975188951763</c:v>
                </c:pt>
                <c:pt idx="55">
                  <c:v>1.1418819991294369</c:v>
                </c:pt>
                <c:pt idx="56">
                  <c:v>1.1474318388666851</c:v>
                </c:pt>
                <c:pt idx="57">
                  <c:v>1.1519924023584345</c:v>
                </c:pt>
                <c:pt idx="58">
                  <c:v>1.1567409283368288</c:v>
                </c:pt>
                <c:pt idx="59">
                  <c:v>1.1633987574690356</c:v>
                </c:pt>
                <c:pt idx="60">
                  <c:v>1.16798899924815</c:v>
                </c:pt>
                <c:pt idx="61">
                  <c:v>1.1734695896482135</c:v>
                </c:pt>
                <c:pt idx="62">
                  <c:v>1.177040876894464</c:v>
                </c:pt>
                <c:pt idx="63">
                  <c:v>1.1822642554706977</c:v>
                </c:pt>
                <c:pt idx="64">
                  <c:v>1.1863400736021528</c:v>
                </c:pt>
                <c:pt idx="65">
                  <c:v>1.1903367496339678</c:v>
                </c:pt>
                <c:pt idx="66">
                  <c:v>1.1947291361639825</c:v>
                </c:pt>
                <c:pt idx="67">
                  <c:v>1.1989929167820823</c:v>
                </c:pt>
                <c:pt idx="68">
                  <c:v>1.2028115230897076</c:v>
                </c:pt>
                <c:pt idx="69">
                  <c:v>1.2060068853626686</c:v>
                </c:pt>
                <c:pt idx="70">
                  <c:v>1.2096474219461042</c:v>
                </c:pt>
                <c:pt idx="71">
                  <c:v>1.2132978512919947</c:v>
                </c:pt>
                <c:pt idx="72">
                  <c:v>1.2177397016342844</c:v>
                </c:pt>
                <c:pt idx="73">
                  <c:v>1.222191444739029</c:v>
                </c:pt>
                <c:pt idx="74">
                  <c:v>1.2238534288314669</c:v>
                </c:pt>
                <c:pt idx="75">
                  <c:v>1.2278896759131019</c:v>
                </c:pt>
                <c:pt idx="76">
                  <c:v>1.2288690593961458</c:v>
                </c:pt>
                <c:pt idx="77">
                  <c:v>1.2306398638755887</c:v>
                </c:pt>
                <c:pt idx="78">
                  <c:v>1.2325788453167663</c:v>
                </c:pt>
                <c:pt idx="79">
                  <c:v>1.2340429741601044</c:v>
                </c:pt>
                <c:pt idx="80">
                  <c:v>1.23764393969372</c:v>
                </c:pt>
                <c:pt idx="81">
                  <c:v>1.2406414467175815</c:v>
                </c:pt>
                <c:pt idx="82">
                  <c:v>1.244163270151557</c:v>
                </c:pt>
                <c:pt idx="83">
                  <c:v>1.2484963001068419</c:v>
                </c:pt>
                <c:pt idx="84">
                  <c:v>1.2521368366902774</c:v>
                </c:pt>
                <c:pt idx="85">
                  <c:v>1.2559554429979027</c:v>
                </c:pt>
                <c:pt idx="86">
                  <c:v>1.258962842784219</c:v>
                </c:pt>
                <c:pt idx="87">
                  <c:v>1.2635135135135136</c:v>
                </c:pt>
                <c:pt idx="88">
                  <c:v>1.2666594119741996</c:v>
                </c:pt>
                <c:pt idx="89">
                  <c:v>1.2707253373431997</c:v>
                </c:pt>
                <c:pt idx="90">
                  <c:v>1.2739305923786157</c:v>
                </c:pt>
                <c:pt idx="91">
                  <c:v>1.2775711289620513</c:v>
                </c:pt>
                <c:pt idx="92">
                  <c:v>1.2818744806299711</c:v>
                </c:pt>
                <c:pt idx="93">
                  <c:v>1.2844465988682681</c:v>
                </c:pt>
                <c:pt idx="94">
                  <c:v>1.2904020418661708</c:v>
                </c:pt>
                <c:pt idx="95">
                  <c:v>1.295912310553599</c:v>
                </c:pt>
                <c:pt idx="96">
                  <c:v>1.3004926595702584</c:v>
                </c:pt>
                <c:pt idx="97">
                  <c:v>1.3056863598591271</c:v>
                </c:pt>
                <c:pt idx="98">
                  <c:v>1.3089212931819081</c:v>
                </c:pt>
                <c:pt idx="99">
                  <c:v>1.3115428752324798</c:v>
                </c:pt>
                <c:pt idx="100">
                  <c:v>1.3142337066202365</c:v>
                </c:pt>
                <c:pt idx="101">
                  <c:v>1.3161331170115944</c:v>
                </c:pt>
                <c:pt idx="102">
                  <c:v>1.3177753155791223</c:v>
                </c:pt>
                <c:pt idx="103">
                  <c:v>1.3200605437062245</c:v>
                </c:pt>
                <c:pt idx="104">
                  <c:v>1.3218610264730324</c:v>
                </c:pt>
                <c:pt idx="105">
                  <c:v>1.3238296862015748</c:v>
                </c:pt>
                <c:pt idx="106">
                  <c:v>1.326273198527957</c:v>
                </c:pt>
                <c:pt idx="107">
                  <c:v>1.3284100352182344</c:v>
                </c:pt>
                <c:pt idx="108">
                  <c:v>1.3299631989236675</c:v>
                </c:pt>
                <c:pt idx="109">
                  <c:v>1.3312789363301809</c:v>
                </c:pt>
                <c:pt idx="110">
                  <c:v>1.3312294725179059</c:v>
                </c:pt>
                <c:pt idx="111">
                  <c:v>1.3310118317438961</c:v>
                </c:pt>
                <c:pt idx="112">
                  <c:v>1.3317241106406552</c:v>
                </c:pt>
                <c:pt idx="113">
                  <c:v>1.3315955047287404</c:v>
                </c:pt>
                <c:pt idx="114">
                  <c:v>1.3315856119662854</c:v>
                </c:pt>
                <c:pt idx="115">
                  <c:v>1.33207035732658</c:v>
                </c:pt>
                <c:pt idx="116">
                  <c:v>1.3323572474377745</c:v>
                </c:pt>
                <c:pt idx="117">
                  <c:v>1.332743065173519</c:v>
                </c:pt>
                <c:pt idx="118">
                  <c:v>1.3334949151200981</c:v>
                </c:pt>
                <c:pt idx="119">
                  <c:v>1.3348304380515215</c:v>
                </c:pt>
                <c:pt idx="120">
                  <c:v>1.3363836017569546</c:v>
                </c:pt>
                <c:pt idx="121">
                  <c:v>1.3373827707649084</c:v>
                </c:pt>
                <c:pt idx="122">
                  <c:v>1.3381642989988525</c:v>
                </c:pt>
                <c:pt idx="123">
                  <c:v>1.3392327173439911</c:v>
                </c:pt>
                <c:pt idx="124">
                  <c:v>1.3404594198884097</c:v>
                </c:pt>
                <c:pt idx="125">
                  <c:v>1.341864192157018</c:v>
                </c:pt>
                <c:pt idx="126">
                  <c:v>1.3429029322147916</c:v>
                </c:pt>
                <c:pt idx="127">
                  <c:v>1.3437339242610107</c:v>
                </c:pt>
                <c:pt idx="128">
                  <c:v>1.344990305092794</c:v>
                </c:pt>
                <c:pt idx="129">
                  <c:v>1.3455146215029086</c:v>
                </c:pt>
                <c:pt idx="130">
                  <c:v>1.3468798227216967</c:v>
                </c:pt>
                <c:pt idx="131">
                  <c:v>1.3485912706264098</c:v>
                </c:pt>
                <c:pt idx="132">
                  <c:v>1.3503323968184875</c:v>
                </c:pt>
                <c:pt idx="133">
                  <c:v>1.3515590993629061</c:v>
                </c:pt>
                <c:pt idx="134">
                  <c:v>1.3522614854972101</c:v>
                </c:pt>
                <c:pt idx="135">
                  <c:v>1.353300225554984</c:v>
                </c:pt>
                <c:pt idx="136">
                  <c:v>1.3531023703058842</c:v>
                </c:pt>
                <c:pt idx="137">
                  <c:v>1.3531617268806142</c:v>
                </c:pt>
                <c:pt idx="138">
                  <c:v>1.3535079735665387</c:v>
                </c:pt>
                <c:pt idx="139">
                  <c:v>1.3534486169918087</c:v>
                </c:pt>
                <c:pt idx="140">
                  <c:v>1.354061968264018</c:v>
                </c:pt>
                <c:pt idx="141">
                  <c:v>1.3552985635708916</c:v>
                </c:pt>
                <c:pt idx="142">
                  <c:v>1.3567923707015948</c:v>
                </c:pt>
                <c:pt idx="143">
                  <c:v>1.3592655613153417</c:v>
                </c:pt>
                <c:pt idx="144">
                  <c:v>1.3604329072850303</c:v>
                </c:pt>
                <c:pt idx="145">
                  <c:v>1.3612836848561591</c:v>
                </c:pt>
                <c:pt idx="146">
                  <c:v>1.3626389933124925</c:v>
                </c:pt>
                <c:pt idx="147">
                  <c:v>1.3633908432590716</c:v>
                </c:pt>
                <c:pt idx="148">
                  <c:v>1.3647461517154049</c:v>
                </c:pt>
                <c:pt idx="149">
                  <c:v>1.3654089667998892</c:v>
                </c:pt>
                <c:pt idx="150">
                  <c:v>1.3665664200071228</c:v>
                </c:pt>
                <c:pt idx="151">
                  <c:v>1.3678228008389062</c:v>
                </c:pt>
                <c:pt idx="152">
                  <c:v>1.3698013533299038</c:v>
                </c:pt>
                <c:pt idx="153">
                  <c:v>1.3711764473111472</c:v>
                </c:pt>
                <c:pt idx="154">
                  <c:v>1.3734221043884294</c:v>
                </c:pt>
                <c:pt idx="155">
                  <c:v>1.3759645443393613</c:v>
                </c:pt>
                <c:pt idx="156">
                  <c:v>1.3777254560563492</c:v>
                </c:pt>
                <c:pt idx="157">
                  <c:v>1.3805448933560207</c:v>
                </c:pt>
                <c:pt idx="158">
                  <c:v>1.3827608721459381</c:v>
                </c:pt>
                <c:pt idx="159">
                  <c:v>1.3837897194412567</c:v>
                </c:pt>
                <c:pt idx="160">
                  <c:v>1.3857385936448894</c:v>
                </c:pt>
                <c:pt idx="161">
                  <c:v>1.3885283526571961</c:v>
                </c:pt>
                <c:pt idx="162">
                  <c:v>1.3899232321633492</c:v>
                </c:pt>
                <c:pt idx="163">
                  <c:v>1.3920699616160817</c:v>
                </c:pt>
                <c:pt idx="164">
                  <c:v>1.3947904712912034</c:v>
                </c:pt>
                <c:pt idx="165">
                  <c:v>1.3969767717937558</c:v>
                </c:pt>
                <c:pt idx="166">
                  <c:v>1.4005579518024613</c:v>
                </c:pt>
                <c:pt idx="167">
                  <c:v>1.4037730996003324</c:v>
                </c:pt>
                <c:pt idx="168">
                  <c:v>1.4065232875628191</c:v>
                </c:pt>
                <c:pt idx="169">
                  <c:v>1.4095999366863203</c:v>
                </c:pt>
                <c:pt idx="170">
                  <c:v>1.4119741996755173</c:v>
                </c:pt>
                <c:pt idx="171">
                  <c:v>1.4145463179138142</c:v>
                </c:pt>
                <c:pt idx="172">
                  <c:v>1.417276720351391</c:v>
                </c:pt>
                <c:pt idx="173">
                  <c:v>1.420531439199082</c:v>
                </c:pt>
                <c:pt idx="174">
                  <c:v>1.4231134501998337</c:v>
                </c:pt>
                <c:pt idx="175">
                  <c:v>1.4268232361204543</c:v>
                </c:pt>
                <c:pt idx="176">
                  <c:v>1.4300383839183253</c:v>
                </c:pt>
                <c:pt idx="177">
                  <c:v>1.4335701001147561</c:v>
                </c:pt>
                <c:pt idx="178">
                  <c:v>1.4367456768628071</c:v>
                </c:pt>
                <c:pt idx="179">
                  <c:v>1.4396937200743936</c:v>
                </c:pt>
                <c:pt idx="180">
                  <c:v>1.4436508250563886</c:v>
                </c:pt>
                <c:pt idx="181">
                  <c:v>1.4481322464484983</c:v>
                </c:pt>
                <c:pt idx="182">
                  <c:v>1.4513078231965495</c:v>
                </c:pt>
                <c:pt idx="183">
                  <c:v>1.4549879308298048</c:v>
                </c:pt>
                <c:pt idx="184">
                  <c:v>1.4587372878002454</c:v>
                </c:pt>
                <c:pt idx="185">
                  <c:v>1.4614874757627321</c:v>
                </c:pt>
                <c:pt idx="186">
                  <c:v>1.4640694867634838</c:v>
                </c:pt>
                <c:pt idx="187">
                  <c:v>1.4673637766609948</c:v>
                </c:pt>
                <c:pt idx="188">
                  <c:v>1.4702227850104863</c:v>
                </c:pt>
                <c:pt idx="189">
                  <c:v>1.4724189782754937</c:v>
                </c:pt>
                <c:pt idx="190">
                  <c:v>1.4767322227058683</c:v>
                </c:pt>
                <c:pt idx="191">
                  <c:v>1.481114716473428</c:v>
                </c:pt>
                <c:pt idx="192">
                  <c:v>1.4859621700763721</c:v>
                </c:pt>
                <c:pt idx="193">
                  <c:v>1.4902754145067469</c:v>
                </c:pt>
                <c:pt idx="194">
                  <c:v>1.4937576668909027</c:v>
                </c:pt>
                <c:pt idx="195">
                  <c:v>1.4987040481183966</c:v>
                </c:pt>
                <c:pt idx="196">
                  <c:v>1.5035712872462506</c:v>
                </c:pt>
                <c:pt idx="197">
                  <c:v>1.5077658185271656</c:v>
                </c:pt>
                <c:pt idx="198">
                  <c:v>1.5104962209647421</c:v>
                </c:pt>
                <c:pt idx="199">
                  <c:v>1.5145027897590122</c:v>
                </c:pt>
                <c:pt idx="200">
                  <c:v>1.5194689565114163</c:v>
                </c:pt>
                <c:pt idx="201">
                  <c:v>1.52457362193819</c:v>
                </c:pt>
                <c:pt idx="202">
                  <c:v>1.5301036761505282</c:v>
                </c:pt>
                <c:pt idx="203">
                  <c:v>1.5355743737881367</c:v>
                </c:pt>
                <c:pt idx="204">
                  <c:v>1.5405306477780856</c:v>
                </c:pt>
                <c:pt idx="205">
                  <c:v>1.5461497368525188</c:v>
                </c:pt>
                <c:pt idx="206">
                  <c:v>1.5510862253175577</c:v>
                </c:pt>
                <c:pt idx="207">
                  <c:v>1.5569130624035457</c:v>
                </c:pt>
                <c:pt idx="208">
                  <c:v>1.5610581298721855</c:v>
                </c:pt>
                <c:pt idx="209">
                  <c:v>1.5661430097740494</c:v>
                </c:pt>
                <c:pt idx="210">
                  <c:v>1.5667860393336235</c:v>
                </c:pt>
                <c:pt idx="211">
                  <c:v>1.5685370582881564</c:v>
                </c:pt>
                <c:pt idx="212">
                  <c:v>1.5708618574650786</c:v>
                </c:pt>
                <c:pt idx="213">
                  <c:v>1.5741165763127696</c:v>
                </c:pt>
                <c:pt idx="214">
                  <c:v>1.5790728503027185</c:v>
                </c:pt>
                <c:pt idx="215">
                  <c:v>1.5823176763879545</c:v>
                </c:pt>
              </c:numCache>
            </c:numRef>
          </c:val>
          <c:smooth val="0"/>
          <c:extLst>
            <c:ext xmlns:c16="http://schemas.microsoft.com/office/drawing/2014/chart" uri="{C3380CC4-5D6E-409C-BE32-E72D297353CC}">
              <c16:uniqueId val="{00000005-7588-4BB2-9A43-2574304598DA}"/>
            </c:ext>
          </c:extLst>
        </c:ser>
        <c:dLbls>
          <c:showLegendKey val="0"/>
          <c:showVal val="0"/>
          <c:showCatName val="0"/>
          <c:showSerName val="0"/>
          <c:showPercent val="0"/>
          <c:showBubbleSize val="0"/>
        </c:dLbls>
        <c:smooth val="0"/>
        <c:axId val="161097600"/>
        <c:axId val="161099136"/>
      </c:lineChart>
      <c:catAx>
        <c:axId val="161097600"/>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099136"/>
        <c:crosses val="autoZero"/>
        <c:auto val="1"/>
        <c:lblAlgn val="ctr"/>
        <c:lblOffset val="100"/>
        <c:tickLblSkip val="24"/>
        <c:tickMarkSkip val="12"/>
        <c:noMultiLvlLbl val="0"/>
      </c:catAx>
      <c:valAx>
        <c:axId val="161099136"/>
        <c:scaling>
          <c:orientation val="minMax"/>
          <c:max val="2.4"/>
          <c:min val="0.60000000000002063"/>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Change</a:t>
                </a:r>
              </a:p>
            </c:rich>
          </c:tx>
          <c:layout>
            <c:manualLayout>
              <c:xMode val="edge"/>
              <c:yMode val="edge"/>
              <c:x val="1.3946111111111338E-2"/>
              <c:y val="0.3982365740740799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097600"/>
        <c:crosses val="autoZero"/>
        <c:crossBetween val="between"/>
        <c:majorUnit val="0.2"/>
        <c:minorUnit val="0.1"/>
      </c:valAx>
      <c:spPr>
        <a:solidFill>
          <a:srgbClr val="FFFFFF"/>
        </a:solidFill>
        <a:ln w="25400">
          <a:noFill/>
        </a:ln>
      </c:spPr>
    </c:plotArea>
    <c:legend>
      <c:legendPos val="b"/>
      <c:layout>
        <c:manualLayout>
          <c:xMode val="edge"/>
          <c:yMode val="edge"/>
          <c:x val="0.18539722222222538"/>
          <c:y val="0.88828472222221444"/>
          <c:w val="0.72666795667556494"/>
          <c:h val="0.10669973071547879"/>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4.3a : Light passenger average travel 2017</a:t>
            </a:r>
          </a:p>
        </c:rich>
      </c:tx>
      <c:layout>
        <c:manualLayout>
          <c:xMode val="edge"/>
          <c:yMode val="edge"/>
          <c:x val="0.12905694444444443"/>
          <c:y val="2.6539351851851859E-2"/>
        </c:manualLayout>
      </c:layout>
      <c:overlay val="0"/>
      <c:spPr>
        <a:noFill/>
        <a:ln w="25400">
          <a:noFill/>
        </a:ln>
      </c:spPr>
    </c:title>
    <c:autoTitleDeleted val="0"/>
    <c:plotArea>
      <c:layout>
        <c:manualLayout>
          <c:layoutTarget val="inner"/>
          <c:xMode val="edge"/>
          <c:yMode val="edge"/>
          <c:x val="0.1475866666666667"/>
          <c:y val="0.13216957605984817"/>
          <c:w val="0.82422749999999989"/>
          <c:h val="0.65835411471321692"/>
        </c:manualLayout>
      </c:layout>
      <c:lineChart>
        <c:grouping val="standard"/>
        <c:varyColors val="0"/>
        <c:ser>
          <c:idx val="0"/>
          <c:order val="0"/>
          <c:tx>
            <c:strRef>
              <c:f>'4.3a,b'!$B$3</c:f>
              <c:strCache>
                <c:ptCount val="1"/>
                <c:pt idx="0">
                  <c:v>&lt;1350</c:v>
                </c:pt>
              </c:strCache>
            </c:strRef>
          </c:tx>
          <c:spPr>
            <a:ln w="25400">
              <a:solidFill>
                <a:srgbClr val="C0C0C0"/>
              </a:solidFill>
              <a:prstDash val="solid"/>
            </a:ln>
          </c:spPr>
          <c:marker>
            <c:symbol val="none"/>
          </c:marker>
          <c:cat>
            <c:numRef>
              <c:f>'4.3a,b'!$A$7:$A$43</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'4.3a,b'!$B$7:$B$43</c:f>
              <c:numCache>
                <c:formatCode>0</c:formatCode>
                <c:ptCount val="37"/>
                <c:pt idx="0">
                  <c:v>5156.0322726000004</c:v>
                </c:pt>
                <c:pt idx="1">
                  <c:v>5333.2685480999999</c:v>
                </c:pt>
                <c:pt idx="2">
                  <c:v>6272.4794191999999</c:v>
                </c:pt>
                <c:pt idx="3">
                  <c:v>5549.7029596000002</c:v>
                </c:pt>
                <c:pt idx="4">
                  <c:v>5298.4902823000002</c:v>
                </c:pt>
                <c:pt idx="5">
                  <c:v>6289.1311987999998</c:v>
                </c:pt>
                <c:pt idx="6">
                  <c:v>6223.5553099999997</c:v>
                </c:pt>
                <c:pt idx="7">
                  <c:v>5544.4403804000003</c:v>
                </c:pt>
                <c:pt idx="8">
                  <c:v>5940.1649170999999</c:v>
                </c:pt>
                <c:pt idx="9">
                  <c:v>6571.7637530000002</c:v>
                </c:pt>
                <c:pt idx="10">
                  <c:v>6433.8994190000003</c:v>
                </c:pt>
                <c:pt idx="11">
                  <c:v>6720.5924852999997</c:v>
                </c:pt>
                <c:pt idx="12">
                  <c:v>6743.3116540999999</c:v>
                </c:pt>
                <c:pt idx="13">
                  <c:v>6914.1454593999997</c:v>
                </c:pt>
                <c:pt idx="14">
                  <c:v>7189.1052589999999</c:v>
                </c:pt>
                <c:pt idx="15">
                  <c:v>7595.7456384999996</c:v>
                </c:pt>
                <c:pt idx="16">
                  <c:v>7905.6584220000004</c:v>
                </c:pt>
                <c:pt idx="17">
                  <c:v>7923.0546131999999</c:v>
                </c:pt>
                <c:pt idx="18">
                  <c:v>7997.3715184000002</c:v>
                </c:pt>
                <c:pt idx="19">
                  <c:v>8203.0984757999995</c:v>
                </c:pt>
                <c:pt idx="20">
                  <c:v>8660.7495244000002</c:v>
                </c:pt>
                <c:pt idx="21">
                  <c:v>8968.3416722000002</c:v>
                </c:pt>
                <c:pt idx="22">
                  <c:v>9129.2040266999993</c:v>
                </c:pt>
                <c:pt idx="23">
                  <c:v>8796.3766656000007</c:v>
                </c:pt>
                <c:pt idx="24">
                  <c:v>9835.9743949000003</c:v>
                </c:pt>
                <c:pt idx="25">
                  <c:v>10184.5232</c:v>
                </c:pt>
                <c:pt idx="26">
                  <c:v>9722.2785074999993</c:v>
                </c:pt>
                <c:pt idx="27">
                  <c:v>10013.016922999999</c:v>
                </c:pt>
                <c:pt idx="28">
                  <c:v>9127.2498957999996</c:v>
                </c:pt>
                <c:pt idx="29">
                  <c:v>9731.5457963000008</c:v>
                </c:pt>
                <c:pt idx="30">
                  <c:v>9550.9816783999995</c:v>
                </c:pt>
                <c:pt idx="31">
                  <c:v>10109.513821</c:v>
                </c:pt>
                <c:pt idx="32">
                  <c:v>8997.3679886999998</c:v>
                </c:pt>
                <c:pt idx="33">
                  <c:v>9890.4173181000006</c:v>
                </c:pt>
                <c:pt idx="34">
                  <c:v>10914.874126999999</c:v>
                </c:pt>
                <c:pt idx="35">
                  <c:v>10915.352413000001</c:v>
                </c:pt>
                <c:pt idx="36">
                  <c:v>12234.859345999999</c:v>
                </c:pt>
              </c:numCache>
            </c:numRef>
          </c:val>
          <c:smooth val="0"/>
          <c:extLst>
            <c:ext xmlns:c16="http://schemas.microsoft.com/office/drawing/2014/chart" uri="{C3380CC4-5D6E-409C-BE32-E72D297353CC}">
              <c16:uniqueId val="{00000000-5AF8-41B6-AC03-D4D99A6ADEF5}"/>
            </c:ext>
          </c:extLst>
        </c:ser>
        <c:ser>
          <c:idx val="1"/>
          <c:order val="1"/>
          <c:tx>
            <c:strRef>
              <c:f>'4.3a,b'!$C$3</c:f>
              <c:strCache>
                <c:ptCount val="1"/>
                <c:pt idx="0">
                  <c:v>1350-1599cc</c:v>
                </c:pt>
              </c:strCache>
            </c:strRef>
          </c:tx>
          <c:spPr>
            <a:ln w="25400">
              <a:solidFill>
                <a:srgbClr val="A6B9D0"/>
              </a:solidFill>
              <a:prstDash val="solid"/>
            </a:ln>
          </c:spPr>
          <c:marker>
            <c:symbol val="none"/>
          </c:marker>
          <c:cat>
            <c:numRef>
              <c:f>'4.3a,b'!$A$7:$A$34</c:f>
              <c:numCache>
                <c:formatCode>General</c:formatCode>
                <c:ptCount val="2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numCache>
            </c:numRef>
          </c:cat>
          <c:val>
            <c:numRef>
              <c:f>'4.3a,b'!$C$7:$C$43</c:f>
              <c:numCache>
                <c:formatCode>0</c:formatCode>
                <c:ptCount val="37"/>
                <c:pt idx="0">
                  <c:v>4839.7231479000002</c:v>
                </c:pt>
                <c:pt idx="1">
                  <c:v>3540.6161152</c:v>
                </c:pt>
                <c:pt idx="2">
                  <c:v>4510.6946895999999</c:v>
                </c:pt>
                <c:pt idx="3">
                  <c:v>3280.2395867</c:v>
                </c:pt>
                <c:pt idx="4">
                  <c:v>4436.3383531999998</c:v>
                </c:pt>
                <c:pt idx="5">
                  <c:v>4532.0448877999997</c:v>
                </c:pt>
                <c:pt idx="6">
                  <c:v>4743.752579</c:v>
                </c:pt>
                <c:pt idx="7">
                  <c:v>4985.4680237000002</c:v>
                </c:pt>
                <c:pt idx="8">
                  <c:v>5829.1791094999999</c:v>
                </c:pt>
                <c:pt idx="9">
                  <c:v>6071.2125054999997</c:v>
                </c:pt>
                <c:pt idx="10">
                  <c:v>6515.618504</c:v>
                </c:pt>
                <c:pt idx="11">
                  <c:v>6900.4935640000003</c:v>
                </c:pt>
                <c:pt idx="12">
                  <c:v>7065.0850883000003</c:v>
                </c:pt>
                <c:pt idx="13">
                  <c:v>7598.8420477</c:v>
                </c:pt>
                <c:pt idx="14">
                  <c:v>7863.9425816000003</c:v>
                </c:pt>
                <c:pt idx="15">
                  <c:v>8245.3734129999993</c:v>
                </c:pt>
                <c:pt idx="16">
                  <c:v>8722.9263379000004</c:v>
                </c:pt>
                <c:pt idx="17">
                  <c:v>8883.1758905000006</c:v>
                </c:pt>
                <c:pt idx="18">
                  <c:v>9165.5552320000006</c:v>
                </c:pt>
                <c:pt idx="19">
                  <c:v>9237.6368339000001</c:v>
                </c:pt>
                <c:pt idx="20">
                  <c:v>9409.7431942999992</c:v>
                </c:pt>
                <c:pt idx="21">
                  <c:v>9897.3741140999991</c:v>
                </c:pt>
                <c:pt idx="22">
                  <c:v>9994.8730531000001</c:v>
                </c:pt>
                <c:pt idx="23">
                  <c:v>9788.7909614</c:v>
                </c:pt>
                <c:pt idx="24">
                  <c:v>10935.488294000001</c:v>
                </c:pt>
                <c:pt idx="25">
                  <c:v>11211.241334</c:v>
                </c:pt>
                <c:pt idx="26">
                  <c:v>10629.778232000001</c:v>
                </c:pt>
                <c:pt idx="27">
                  <c:v>11015.707401</c:v>
                </c:pt>
                <c:pt idx="28">
                  <c:v>10352.198093999999</c:v>
                </c:pt>
                <c:pt idx="29">
                  <c:v>11346.777110999999</c:v>
                </c:pt>
                <c:pt idx="30">
                  <c:v>11377.401863999999</c:v>
                </c:pt>
                <c:pt idx="31">
                  <c:v>11824.400299000001</c:v>
                </c:pt>
                <c:pt idx="32">
                  <c:v>10844.028023999999</c:v>
                </c:pt>
                <c:pt idx="33">
                  <c:v>10934.576932</c:v>
                </c:pt>
                <c:pt idx="34">
                  <c:v>11769.511451</c:v>
                </c:pt>
                <c:pt idx="35">
                  <c:v>12154.529807000001</c:v>
                </c:pt>
                <c:pt idx="36">
                  <c:v>12149.290681</c:v>
                </c:pt>
              </c:numCache>
            </c:numRef>
          </c:val>
          <c:smooth val="0"/>
          <c:extLst>
            <c:ext xmlns:c16="http://schemas.microsoft.com/office/drawing/2014/chart" uri="{C3380CC4-5D6E-409C-BE32-E72D297353CC}">
              <c16:uniqueId val="{00000001-5AF8-41B6-AC03-D4D99A6ADEF5}"/>
            </c:ext>
          </c:extLst>
        </c:ser>
        <c:ser>
          <c:idx val="2"/>
          <c:order val="2"/>
          <c:tx>
            <c:strRef>
              <c:f>'4.3a,b'!$D$3</c:f>
              <c:strCache>
                <c:ptCount val="1"/>
                <c:pt idx="0">
                  <c:v>1600-1999cc</c:v>
                </c:pt>
              </c:strCache>
            </c:strRef>
          </c:tx>
          <c:spPr>
            <a:ln w="25400">
              <a:solidFill>
                <a:srgbClr val="83B1DA"/>
              </a:solidFill>
              <a:prstDash val="solid"/>
            </a:ln>
          </c:spPr>
          <c:marker>
            <c:symbol val="none"/>
          </c:marker>
          <c:cat>
            <c:numRef>
              <c:f>'4.3a,b'!$A$7:$A$34</c:f>
              <c:numCache>
                <c:formatCode>General</c:formatCode>
                <c:ptCount val="2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numCache>
            </c:numRef>
          </c:cat>
          <c:val>
            <c:numRef>
              <c:f>'4.3a,b'!$D$7:$D$43</c:f>
              <c:numCache>
                <c:formatCode>0</c:formatCode>
                <c:ptCount val="37"/>
                <c:pt idx="0">
                  <c:v>5055.4741483999996</c:v>
                </c:pt>
                <c:pt idx="1">
                  <c:v>3798.2799528999999</c:v>
                </c:pt>
                <c:pt idx="2">
                  <c:v>3532.0868387</c:v>
                </c:pt>
                <c:pt idx="3">
                  <c:v>3270.9423907</c:v>
                </c:pt>
                <c:pt idx="4">
                  <c:v>3499.1450586000001</c:v>
                </c:pt>
                <c:pt idx="5">
                  <c:v>3738.7210850000001</c:v>
                </c:pt>
                <c:pt idx="6">
                  <c:v>3803.6588805000001</c:v>
                </c:pt>
                <c:pt idx="7">
                  <c:v>4278.7389044000001</c:v>
                </c:pt>
                <c:pt idx="8">
                  <c:v>4842.9475017000004</c:v>
                </c:pt>
                <c:pt idx="9">
                  <c:v>5106.5550909000003</c:v>
                </c:pt>
                <c:pt idx="10">
                  <c:v>5639.1425208000001</c:v>
                </c:pt>
                <c:pt idx="11">
                  <c:v>6089.4292054999996</c:v>
                </c:pt>
                <c:pt idx="12">
                  <c:v>6579.6083926000001</c:v>
                </c:pt>
                <c:pt idx="13">
                  <c:v>7065.4408118000001</c:v>
                </c:pt>
                <c:pt idx="14">
                  <c:v>7475.4433247999996</c:v>
                </c:pt>
                <c:pt idx="15">
                  <c:v>8111.7145517999998</c:v>
                </c:pt>
                <c:pt idx="16">
                  <c:v>8716.1435583000002</c:v>
                </c:pt>
                <c:pt idx="17">
                  <c:v>8965.2783786</c:v>
                </c:pt>
                <c:pt idx="18">
                  <c:v>9421.3289172000004</c:v>
                </c:pt>
                <c:pt idx="19">
                  <c:v>9705.7311052999994</c:v>
                </c:pt>
                <c:pt idx="20">
                  <c:v>9755.2101091000004</c:v>
                </c:pt>
                <c:pt idx="21">
                  <c:v>10192.397077</c:v>
                </c:pt>
                <c:pt idx="22">
                  <c:v>10378.363991</c:v>
                </c:pt>
                <c:pt idx="23">
                  <c:v>10483.32344</c:v>
                </c:pt>
                <c:pt idx="24">
                  <c:v>11485.018249999999</c:v>
                </c:pt>
                <c:pt idx="25">
                  <c:v>11711.84922</c:v>
                </c:pt>
                <c:pt idx="26">
                  <c:v>11137.126709</c:v>
                </c:pt>
                <c:pt idx="27">
                  <c:v>11361.219741000001</c:v>
                </c:pt>
                <c:pt idx="28">
                  <c:v>10864.881154000001</c:v>
                </c:pt>
                <c:pt idx="29">
                  <c:v>11639.589126999999</c:v>
                </c:pt>
                <c:pt idx="30">
                  <c:v>12469.634352999999</c:v>
                </c:pt>
                <c:pt idx="31">
                  <c:v>12985.594332999999</c:v>
                </c:pt>
                <c:pt idx="32">
                  <c:v>12254.066977</c:v>
                </c:pt>
                <c:pt idx="33">
                  <c:v>13080.229933000001</c:v>
                </c:pt>
                <c:pt idx="34">
                  <c:v>13761.354026999999</c:v>
                </c:pt>
                <c:pt idx="35">
                  <c:v>14699.963900000001</c:v>
                </c:pt>
                <c:pt idx="36">
                  <c:v>15562.551960999999</c:v>
                </c:pt>
              </c:numCache>
            </c:numRef>
          </c:val>
          <c:smooth val="0"/>
          <c:extLst>
            <c:ext xmlns:c16="http://schemas.microsoft.com/office/drawing/2014/chart" uri="{C3380CC4-5D6E-409C-BE32-E72D297353CC}">
              <c16:uniqueId val="{00000002-5AF8-41B6-AC03-D4D99A6ADEF5}"/>
            </c:ext>
          </c:extLst>
        </c:ser>
        <c:ser>
          <c:idx val="3"/>
          <c:order val="3"/>
          <c:tx>
            <c:strRef>
              <c:f>'4.3a,b'!$E$3</c:f>
              <c:strCache>
                <c:ptCount val="1"/>
                <c:pt idx="0">
                  <c:v>2000-2999cc</c:v>
                </c:pt>
              </c:strCache>
            </c:strRef>
          </c:tx>
          <c:spPr>
            <a:ln w="25400">
              <a:solidFill>
                <a:srgbClr val="60A9E4"/>
              </a:solidFill>
              <a:prstDash val="solid"/>
            </a:ln>
          </c:spPr>
          <c:marker>
            <c:symbol val="none"/>
          </c:marker>
          <c:cat>
            <c:numRef>
              <c:f>'4.3a,b'!$A$7:$A$34</c:f>
              <c:numCache>
                <c:formatCode>General</c:formatCode>
                <c:ptCount val="2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numCache>
            </c:numRef>
          </c:cat>
          <c:val>
            <c:numRef>
              <c:f>'4.3a,b'!$E$7:$E$43</c:f>
              <c:numCache>
                <c:formatCode>0</c:formatCode>
                <c:ptCount val="37"/>
                <c:pt idx="0">
                  <c:v>2884.7123713999999</c:v>
                </c:pt>
                <c:pt idx="1">
                  <c:v>3123.3343411999999</c:v>
                </c:pt>
                <c:pt idx="2">
                  <c:v>3878.9840690999999</c:v>
                </c:pt>
                <c:pt idx="3">
                  <c:v>2789.4353378000001</c:v>
                </c:pt>
                <c:pt idx="4">
                  <c:v>3303.6090623999999</c:v>
                </c:pt>
                <c:pt idx="5">
                  <c:v>3520.3636164999998</c:v>
                </c:pt>
                <c:pt idx="6">
                  <c:v>3446.9748583999999</c:v>
                </c:pt>
                <c:pt idx="7">
                  <c:v>4303.8345307</c:v>
                </c:pt>
                <c:pt idx="8">
                  <c:v>4482.8508806</c:v>
                </c:pt>
                <c:pt idx="9">
                  <c:v>4924.7043162</c:v>
                </c:pt>
                <c:pt idx="10">
                  <c:v>5138.3168310000001</c:v>
                </c:pt>
                <c:pt idx="11">
                  <c:v>5742.3348929000003</c:v>
                </c:pt>
                <c:pt idx="12">
                  <c:v>6222.3150827999998</c:v>
                </c:pt>
                <c:pt idx="13">
                  <c:v>6932.9166648</c:v>
                </c:pt>
                <c:pt idx="14">
                  <c:v>7703.6742276000004</c:v>
                </c:pt>
                <c:pt idx="15">
                  <c:v>8519.5874253000002</c:v>
                </c:pt>
                <c:pt idx="16">
                  <c:v>9359.5982494</c:v>
                </c:pt>
                <c:pt idx="17">
                  <c:v>9658.2838928000001</c:v>
                </c:pt>
                <c:pt idx="18">
                  <c:v>9738.6139617999997</c:v>
                </c:pt>
                <c:pt idx="19">
                  <c:v>9768.6636655000002</c:v>
                </c:pt>
                <c:pt idx="20">
                  <c:v>10575.574393999999</c:v>
                </c:pt>
                <c:pt idx="21">
                  <c:v>10513.881286</c:v>
                </c:pt>
                <c:pt idx="22">
                  <c:v>11049.586302</c:v>
                </c:pt>
                <c:pt idx="23">
                  <c:v>11339.366679999999</c:v>
                </c:pt>
                <c:pt idx="24">
                  <c:v>12236.772978999999</c:v>
                </c:pt>
                <c:pt idx="25">
                  <c:v>12396.517239000001</c:v>
                </c:pt>
                <c:pt idx="26">
                  <c:v>11845.472747</c:v>
                </c:pt>
                <c:pt idx="27">
                  <c:v>12035.501092</c:v>
                </c:pt>
                <c:pt idx="28">
                  <c:v>11866.724733999999</c:v>
                </c:pt>
                <c:pt idx="29">
                  <c:v>12637.950833999999</c:v>
                </c:pt>
                <c:pt idx="30">
                  <c:v>13714.950926</c:v>
                </c:pt>
                <c:pt idx="31">
                  <c:v>14650.32598</c:v>
                </c:pt>
                <c:pt idx="32">
                  <c:v>15059.925703000001</c:v>
                </c:pt>
                <c:pt idx="33">
                  <c:v>16108.202148</c:v>
                </c:pt>
                <c:pt idx="34">
                  <c:v>17555.497754</c:v>
                </c:pt>
                <c:pt idx="35">
                  <c:v>17663.327333000001</c:v>
                </c:pt>
                <c:pt idx="36">
                  <c:v>17763.050740999999</c:v>
                </c:pt>
              </c:numCache>
            </c:numRef>
          </c:val>
          <c:smooth val="0"/>
          <c:extLst>
            <c:ext xmlns:c16="http://schemas.microsoft.com/office/drawing/2014/chart" uri="{C3380CC4-5D6E-409C-BE32-E72D297353CC}">
              <c16:uniqueId val="{00000003-5AF8-41B6-AC03-D4D99A6ADEF5}"/>
            </c:ext>
          </c:extLst>
        </c:ser>
        <c:ser>
          <c:idx val="4"/>
          <c:order val="4"/>
          <c:tx>
            <c:strRef>
              <c:f>'4.3a,b'!$F$3</c:f>
              <c:strCache>
                <c:ptCount val="1"/>
                <c:pt idx="0">
                  <c:v>3000cc+</c:v>
                </c:pt>
              </c:strCache>
            </c:strRef>
          </c:tx>
          <c:spPr>
            <a:ln w="25400">
              <a:solidFill>
                <a:srgbClr val="3DA1EE"/>
              </a:solidFill>
              <a:prstDash val="solid"/>
            </a:ln>
          </c:spPr>
          <c:marker>
            <c:symbol val="none"/>
          </c:marker>
          <c:cat>
            <c:numRef>
              <c:f>'4.3a,b'!$A$7:$A$34</c:f>
              <c:numCache>
                <c:formatCode>General</c:formatCode>
                <c:ptCount val="2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numCache>
            </c:numRef>
          </c:cat>
          <c:val>
            <c:numRef>
              <c:f>'4.3a,b'!$F$7:$F$43</c:f>
              <c:numCache>
                <c:formatCode>0</c:formatCode>
                <c:ptCount val="37"/>
                <c:pt idx="0">
                  <c:v>2301.7952795000001</c:v>
                </c:pt>
                <c:pt idx="1">
                  <c:v>2292.5817440000001</c:v>
                </c:pt>
                <c:pt idx="2">
                  <c:v>2068.2154085000002</c:v>
                </c:pt>
                <c:pt idx="3">
                  <c:v>2280.0202512000001</c:v>
                </c:pt>
                <c:pt idx="4">
                  <c:v>2649.7942656999999</c:v>
                </c:pt>
                <c:pt idx="5">
                  <c:v>2545.5093984</c:v>
                </c:pt>
                <c:pt idx="6">
                  <c:v>2998.3896454999999</c:v>
                </c:pt>
                <c:pt idx="7">
                  <c:v>3942.5288191</c:v>
                </c:pt>
                <c:pt idx="8">
                  <c:v>3977.734719</c:v>
                </c:pt>
                <c:pt idx="9">
                  <c:v>4193.6743446999999</c:v>
                </c:pt>
                <c:pt idx="10">
                  <c:v>4951.0383245000003</c:v>
                </c:pt>
                <c:pt idx="11">
                  <c:v>5550.1642920000004</c:v>
                </c:pt>
                <c:pt idx="12">
                  <c:v>5800.0175042000001</c:v>
                </c:pt>
                <c:pt idx="13">
                  <c:v>6010.4409960000003</c:v>
                </c:pt>
                <c:pt idx="14">
                  <c:v>6065.9449609000003</c:v>
                </c:pt>
                <c:pt idx="15">
                  <c:v>7250.6841698999997</c:v>
                </c:pt>
                <c:pt idx="16">
                  <c:v>8039.4877979000003</c:v>
                </c:pt>
                <c:pt idx="17">
                  <c:v>8173.0484649</c:v>
                </c:pt>
                <c:pt idx="18">
                  <c:v>8673.8700774000008</c:v>
                </c:pt>
                <c:pt idx="19">
                  <c:v>9053.9953745999992</c:v>
                </c:pt>
                <c:pt idx="20">
                  <c:v>9306.8821007999995</c:v>
                </c:pt>
                <c:pt idx="21">
                  <c:v>9543.6109866000006</c:v>
                </c:pt>
                <c:pt idx="22">
                  <c:v>9725.7688237000002</c:v>
                </c:pt>
                <c:pt idx="23">
                  <c:v>10286.420174000001</c:v>
                </c:pt>
                <c:pt idx="24">
                  <c:v>10849.638940000001</c:v>
                </c:pt>
                <c:pt idx="25">
                  <c:v>11023.284148999999</c:v>
                </c:pt>
                <c:pt idx="26">
                  <c:v>11297.202594</c:v>
                </c:pt>
                <c:pt idx="27">
                  <c:v>11578.813968</c:v>
                </c:pt>
                <c:pt idx="28">
                  <c:v>11979.622217</c:v>
                </c:pt>
                <c:pt idx="29">
                  <c:v>12464.868248999999</c:v>
                </c:pt>
                <c:pt idx="30">
                  <c:v>12882.488673</c:v>
                </c:pt>
                <c:pt idx="31">
                  <c:v>13442.312107</c:v>
                </c:pt>
                <c:pt idx="32">
                  <c:v>13990.040104</c:v>
                </c:pt>
                <c:pt idx="33">
                  <c:v>14512.371391000001</c:v>
                </c:pt>
                <c:pt idx="34">
                  <c:v>16053.152846999999</c:v>
                </c:pt>
                <c:pt idx="35">
                  <c:v>17488.803363999999</c:v>
                </c:pt>
                <c:pt idx="36">
                  <c:v>18186.147873000002</c:v>
                </c:pt>
              </c:numCache>
            </c:numRef>
          </c:val>
          <c:smooth val="0"/>
          <c:extLst>
            <c:ext xmlns:c16="http://schemas.microsoft.com/office/drawing/2014/chart" uri="{C3380CC4-5D6E-409C-BE32-E72D297353CC}">
              <c16:uniqueId val="{00000004-5AF8-41B6-AC03-D4D99A6ADEF5}"/>
            </c:ext>
          </c:extLst>
        </c:ser>
        <c:dLbls>
          <c:showLegendKey val="0"/>
          <c:showVal val="0"/>
          <c:showCatName val="0"/>
          <c:showSerName val="0"/>
          <c:showPercent val="0"/>
          <c:showBubbleSize val="0"/>
        </c:dLbls>
        <c:smooth val="0"/>
        <c:axId val="161213440"/>
        <c:axId val="161236096"/>
      </c:lineChart>
      <c:catAx>
        <c:axId val="16121344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1132500000000038"/>
              <c:y val="0.92875555555556344"/>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61236096"/>
        <c:crosses val="autoZero"/>
        <c:auto val="1"/>
        <c:lblAlgn val="ctr"/>
        <c:lblOffset val="100"/>
        <c:tickLblSkip val="4"/>
        <c:tickMarkSkip val="1"/>
        <c:noMultiLvlLbl val="0"/>
      </c:catAx>
      <c:valAx>
        <c:axId val="161236096"/>
        <c:scaling>
          <c:orientation val="minMax"/>
          <c:max val="3000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km/vehicle</a:t>
                </a:r>
              </a:p>
            </c:rich>
          </c:tx>
          <c:layout>
            <c:manualLayout>
              <c:xMode val="edge"/>
              <c:yMode val="edge"/>
              <c:x val="5.6211111111111114E-3"/>
              <c:y val="0.2840222222222266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213440"/>
        <c:crosses val="autoZero"/>
        <c:crossBetween val="between"/>
        <c:majorUnit val="5000"/>
      </c:valAx>
      <c:spPr>
        <a:solidFill>
          <a:srgbClr val="FFFFFF"/>
        </a:solidFill>
        <a:ln w="25400">
          <a:noFill/>
        </a:ln>
      </c:spPr>
    </c:plotArea>
    <c:legend>
      <c:legendPos val="r"/>
      <c:layout>
        <c:manualLayout>
          <c:xMode val="edge"/>
          <c:yMode val="edge"/>
          <c:x val="0.15410386556123237"/>
          <c:y val="0.14214473190851137"/>
          <c:w val="0.25277972222222228"/>
          <c:h val="0.24937655520332686"/>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4.3b : Light commercial average travel 2017</a:t>
            </a:r>
          </a:p>
        </c:rich>
      </c:tx>
      <c:layout>
        <c:manualLayout>
          <c:xMode val="edge"/>
          <c:yMode val="edge"/>
          <c:x val="0.1222930555555576"/>
          <c:y val="2.7248611111111216E-2"/>
        </c:manualLayout>
      </c:layout>
      <c:overlay val="0"/>
      <c:spPr>
        <a:noFill/>
        <a:ln w="25400">
          <a:noFill/>
        </a:ln>
      </c:spPr>
    </c:title>
    <c:autoTitleDeleted val="0"/>
    <c:plotArea>
      <c:layout>
        <c:manualLayout>
          <c:layoutTarget val="inner"/>
          <c:xMode val="edge"/>
          <c:yMode val="edge"/>
          <c:x val="0.15469694444444718"/>
          <c:y val="0.12765957446807893"/>
          <c:w val="0.79927805555555564"/>
          <c:h val="0.68347129629630365"/>
        </c:manualLayout>
      </c:layout>
      <c:lineChart>
        <c:grouping val="standard"/>
        <c:varyColors val="0"/>
        <c:ser>
          <c:idx val="0"/>
          <c:order val="0"/>
          <c:tx>
            <c:strRef>
              <c:f>'4.3a,b'!$G$3</c:f>
              <c:strCache>
                <c:ptCount val="1"/>
                <c:pt idx="0">
                  <c:v>&lt;1350</c:v>
                </c:pt>
              </c:strCache>
            </c:strRef>
          </c:tx>
          <c:spPr>
            <a:ln w="25400">
              <a:solidFill>
                <a:srgbClr val="C0C0C0"/>
              </a:solidFill>
              <a:prstDash val="solid"/>
            </a:ln>
          </c:spPr>
          <c:marker>
            <c:symbol val="none"/>
          </c:marker>
          <c:cat>
            <c:numRef>
              <c:f>'4.3a,b'!$A$7:$A$43</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'4.3a,b'!$G$7:$G$43</c:f>
              <c:numCache>
                <c:formatCode>0</c:formatCode>
                <c:ptCount val="37"/>
                <c:pt idx="0">
                  <c:v>7339.4429634999997</c:v>
                </c:pt>
                <c:pt idx="1">
                  <c:v>7478.1155239</c:v>
                </c:pt>
                <c:pt idx="2">
                  <c:v>8631.5115189000007</c:v>
                </c:pt>
                <c:pt idx="3">
                  <c:v>6491.4654068</c:v>
                </c:pt>
                <c:pt idx="4">
                  <c:v>3666.4830238999998</c:v>
                </c:pt>
                <c:pt idx="5">
                  <c:v>5856.1799606000004</c:v>
                </c:pt>
                <c:pt idx="6">
                  <c:v>7001.0645860000004</c:v>
                </c:pt>
                <c:pt idx="7">
                  <c:v>6185.4516894999997</c:v>
                </c:pt>
                <c:pt idx="8">
                  <c:v>5954.8108834000004</c:v>
                </c:pt>
                <c:pt idx="9">
                  <c:v>6642.0811844</c:v>
                </c:pt>
                <c:pt idx="10">
                  <c:v>4822.1916518999997</c:v>
                </c:pt>
                <c:pt idx="11">
                  <c:v>5455.9938001</c:v>
                </c:pt>
                <c:pt idx="12">
                  <c:v>6365.5438586</c:v>
                </c:pt>
                <c:pt idx="13">
                  <c:v>6274.3270166000002</c:v>
                </c:pt>
                <c:pt idx="14">
                  <c:v>8028.3807499000004</c:v>
                </c:pt>
                <c:pt idx="15">
                  <c:v>5438.7757045999997</c:v>
                </c:pt>
                <c:pt idx="16">
                  <c:v>3787.9899608000001</c:v>
                </c:pt>
                <c:pt idx="17">
                  <c:v>6918.1808897999999</c:v>
                </c:pt>
                <c:pt idx="18">
                  <c:v>4402.2682920999996</c:v>
                </c:pt>
                <c:pt idx="19">
                  <c:v>6310.9074688999999</c:v>
                </c:pt>
                <c:pt idx="20">
                  <c:v>7271.400729</c:v>
                </c:pt>
                <c:pt idx="21">
                  <c:v>6515.0610367999998</c:v>
                </c:pt>
                <c:pt idx="22">
                  <c:v>6823.3116026999996</c:v>
                </c:pt>
                <c:pt idx="23">
                  <c:v>7272.2450970999998</c:v>
                </c:pt>
                <c:pt idx="24">
                  <c:v>8197.5996751999992</c:v>
                </c:pt>
                <c:pt idx="25">
                  <c:v>6451.4157537999999</c:v>
                </c:pt>
                <c:pt idx="26">
                  <c:v>5212.8257138999998</c:v>
                </c:pt>
                <c:pt idx="27">
                  <c:v>5914.7620814000002</c:v>
                </c:pt>
                <c:pt idx="28">
                  <c:v>6152.8356262999996</c:v>
                </c:pt>
                <c:pt idx="29">
                  <c:v>7140.5333860000001</c:v>
                </c:pt>
                <c:pt idx="30">
                  <c:v>7038.5033222000002</c:v>
                </c:pt>
                <c:pt idx="31">
                  <c:v>11185.144281999999</c:v>
                </c:pt>
                <c:pt idx="32">
                  <c:v>14351.674139999999</c:v>
                </c:pt>
                <c:pt idx="33">
                  <c:v>14011.890603</c:v>
                </c:pt>
                <c:pt idx="34">
                  <c:v>14767.435165000001</c:v>
                </c:pt>
                <c:pt idx="35">
                  <c:v>8698.5092595000006</c:v>
                </c:pt>
                <c:pt idx="36">
                  <c:v>8554.5397317999996</c:v>
                </c:pt>
              </c:numCache>
            </c:numRef>
          </c:val>
          <c:smooth val="0"/>
          <c:extLst>
            <c:ext xmlns:c16="http://schemas.microsoft.com/office/drawing/2014/chart" uri="{C3380CC4-5D6E-409C-BE32-E72D297353CC}">
              <c16:uniqueId val="{00000000-58D8-4402-B3C4-5DF1362A8703}"/>
            </c:ext>
          </c:extLst>
        </c:ser>
        <c:ser>
          <c:idx val="1"/>
          <c:order val="1"/>
          <c:tx>
            <c:strRef>
              <c:f>'4.3a,b'!$H$3</c:f>
              <c:strCache>
                <c:ptCount val="1"/>
                <c:pt idx="0">
                  <c:v>1350-1599cc</c:v>
                </c:pt>
              </c:strCache>
            </c:strRef>
          </c:tx>
          <c:spPr>
            <a:ln w="25400">
              <a:solidFill>
                <a:srgbClr val="A6B9D0"/>
              </a:solidFill>
              <a:prstDash val="solid"/>
            </a:ln>
          </c:spPr>
          <c:marker>
            <c:symbol val="none"/>
          </c:marker>
          <c:cat>
            <c:numRef>
              <c:f>'4.3a,b'!$A$7:$A$43</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'4.3a,b'!$H$7:$H$43</c:f>
              <c:numCache>
                <c:formatCode>0</c:formatCode>
                <c:ptCount val="37"/>
                <c:pt idx="0">
                  <c:v>6849.2058598000003</c:v>
                </c:pt>
                <c:pt idx="1">
                  <c:v>7523.9554859999998</c:v>
                </c:pt>
                <c:pt idx="2">
                  <c:v>7376.0385893000002</c:v>
                </c:pt>
                <c:pt idx="3">
                  <c:v>4557.4667252999998</c:v>
                </c:pt>
                <c:pt idx="4">
                  <c:v>3723.7728124</c:v>
                </c:pt>
                <c:pt idx="5">
                  <c:v>3556.6412587999998</c:v>
                </c:pt>
                <c:pt idx="6">
                  <c:v>4924.3608252000004</c:v>
                </c:pt>
                <c:pt idx="7">
                  <c:v>4842.9324317999999</c:v>
                </c:pt>
                <c:pt idx="8">
                  <c:v>5267.8395713</c:v>
                </c:pt>
                <c:pt idx="9">
                  <c:v>4302.5416591000003</c:v>
                </c:pt>
                <c:pt idx="10">
                  <c:v>4463.1844554999998</c:v>
                </c:pt>
                <c:pt idx="11">
                  <c:v>5744.2677857999997</c:v>
                </c:pt>
                <c:pt idx="12">
                  <c:v>5813.1503420999998</c:v>
                </c:pt>
                <c:pt idx="13">
                  <c:v>6045.1515796000003</c:v>
                </c:pt>
                <c:pt idx="14">
                  <c:v>6886.0982555000001</c:v>
                </c:pt>
                <c:pt idx="15">
                  <c:v>6899.6323605999996</c:v>
                </c:pt>
                <c:pt idx="16">
                  <c:v>8667.4130562999999</c:v>
                </c:pt>
                <c:pt idx="17">
                  <c:v>7998.9404117000004</c:v>
                </c:pt>
                <c:pt idx="18">
                  <c:v>7677.1447368999998</c:v>
                </c:pt>
                <c:pt idx="19">
                  <c:v>8653.5022365000004</c:v>
                </c:pt>
                <c:pt idx="20">
                  <c:v>7672.2393425</c:v>
                </c:pt>
                <c:pt idx="21">
                  <c:v>8147.1642322999996</c:v>
                </c:pt>
                <c:pt idx="22">
                  <c:v>9448.3940557999995</c:v>
                </c:pt>
                <c:pt idx="23">
                  <c:v>9260.1285337999998</c:v>
                </c:pt>
                <c:pt idx="24">
                  <c:v>9913.3137308999994</c:v>
                </c:pt>
                <c:pt idx="25">
                  <c:v>11497.686788999999</c:v>
                </c:pt>
                <c:pt idx="26">
                  <c:v>10341.972083000001</c:v>
                </c:pt>
                <c:pt idx="27">
                  <c:v>11060.398605</c:v>
                </c:pt>
                <c:pt idx="28">
                  <c:v>12045.670548</c:v>
                </c:pt>
                <c:pt idx="29">
                  <c:v>13670.833672999999</c:v>
                </c:pt>
                <c:pt idx="30">
                  <c:v>14655.628094</c:v>
                </c:pt>
                <c:pt idx="31">
                  <c:v>13704.809003</c:v>
                </c:pt>
                <c:pt idx="32">
                  <c:v>10076.859263</c:v>
                </c:pt>
                <c:pt idx="33">
                  <c:v>15435.541492</c:v>
                </c:pt>
                <c:pt idx="34">
                  <c:v>17259.977007000001</c:v>
                </c:pt>
                <c:pt idx="35">
                  <c:v>16422.58453</c:v>
                </c:pt>
                <c:pt idx="36">
                  <c:v>13139.56012</c:v>
                </c:pt>
              </c:numCache>
            </c:numRef>
          </c:val>
          <c:smooth val="0"/>
          <c:extLst>
            <c:ext xmlns:c16="http://schemas.microsoft.com/office/drawing/2014/chart" uri="{C3380CC4-5D6E-409C-BE32-E72D297353CC}">
              <c16:uniqueId val="{00000001-58D8-4402-B3C4-5DF1362A8703}"/>
            </c:ext>
          </c:extLst>
        </c:ser>
        <c:ser>
          <c:idx val="2"/>
          <c:order val="2"/>
          <c:tx>
            <c:strRef>
              <c:f>'4.3a,b'!$I$3</c:f>
              <c:strCache>
                <c:ptCount val="1"/>
                <c:pt idx="0">
                  <c:v>1600-1999cc</c:v>
                </c:pt>
              </c:strCache>
            </c:strRef>
          </c:tx>
          <c:spPr>
            <a:ln w="25400">
              <a:solidFill>
                <a:srgbClr val="83B1DA"/>
              </a:solidFill>
              <a:prstDash val="solid"/>
            </a:ln>
          </c:spPr>
          <c:marker>
            <c:symbol val="none"/>
          </c:marker>
          <c:cat>
            <c:numRef>
              <c:f>'4.3a,b'!$A$7:$A$43</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'4.3a,b'!$I$7:$I$43</c:f>
              <c:numCache>
                <c:formatCode>0</c:formatCode>
                <c:ptCount val="37"/>
                <c:pt idx="0">
                  <c:v>6280.9172543000004</c:v>
                </c:pt>
                <c:pt idx="1">
                  <c:v>6806.3298869</c:v>
                </c:pt>
                <c:pt idx="2">
                  <c:v>4796.8649905000002</c:v>
                </c:pt>
                <c:pt idx="3">
                  <c:v>3391.3176472999999</c:v>
                </c:pt>
                <c:pt idx="4">
                  <c:v>3980.9968749999998</c:v>
                </c:pt>
                <c:pt idx="5">
                  <c:v>4726.3513344000003</c:v>
                </c:pt>
                <c:pt idx="6">
                  <c:v>4937.9104882000001</c:v>
                </c:pt>
                <c:pt idx="7">
                  <c:v>5259.2133864999996</c:v>
                </c:pt>
                <c:pt idx="8">
                  <c:v>5509.0996648</c:v>
                </c:pt>
                <c:pt idx="9">
                  <c:v>5540.5345485999997</c:v>
                </c:pt>
                <c:pt idx="10">
                  <c:v>5913.3452070000003</c:v>
                </c:pt>
                <c:pt idx="11">
                  <c:v>6444.9744539000003</c:v>
                </c:pt>
                <c:pt idx="12">
                  <c:v>6714.0548842999997</c:v>
                </c:pt>
                <c:pt idx="13">
                  <c:v>7096.7053593000001</c:v>
                </c:pt>
                <c:pt idx="14">
                  <c:v>7524.9671189000001</c:v>
                </c:pt>
                <c:pt idx="15">
                  <c:v>8020.2046790000004</c:v>
                </c:pt>
                <c:pt idx="16">
                  <c:v>8274.0606654000003</c:v>
                </c:pt>
                <c:pt idx="17">
                  <c:v>8800.7417989999994</c:v>
                </c:pt>
                <c:pt idx="18">
                  <c:v>9326.3898934999997</c:v>
                </c:pt>
                <c:pt idx="19">
                  <c:v>9545.9578822999993</c:v>
                </c:pt>
                <c:pt idx="20">
                  <c:v>10360.637927</c:v>
                </c:pt>
                <c:pt idx="21">
                  <c:v>11032.274372</c:v>
                </c:pt>
                <c:pt idx="22">
                  <c:v>11133.844230999999</c:v>
                </c:pt>
                <c:pt idx="23">
                  <c:v>12683.202192999999</c:v>
                </c:pt>
                <c:pt idx="24">
                  <c:v>13334.108652000001</c:v>
                </c:pt>
                <c:pt idx="25">
                  <c:v>15379.287547</c:v>
                </c:pt>
                <c:pt idx="26">
                  <c:v>15673.353804</c:v>
                </c:pt>
                <c:pt idx="27">
                  <c:v>14983.512874</c:v>
                </c:pt>
                <c:pt idx="28">
                  <c:v>13672.278329999999</c:v>
                </c:pt>
                <c:pt idx="29">
                  <c:v>14567.826685</c:v>
                </c:pt>
                <c:pt idx="30">
                  <c:v>15592.34045</c:v>
                </c:pt>
                <c:pt idx="31">
                  <c:v>15122.677557999999</c:v>
                </c:pt>
                <c:pt idx="32">
                  <c:v>16003.296824999999</c:v>
                </c:pt>
                <c:pt idx="33">
                  <c:v>17468.458382000001</c:v>
                </c:pt>
                <c:pt idx="34">
                  <c:v>19774.771436999999</c:v>
                </c:pt>
                <c:pt idx="35">
                  <c:v>19995.277004</c:v>
                </c:pt>
                <c:pt idx="36">
                  <c:v>17433.243482999998</c:v>
                </c:pt>
              </c:numCache>
            </c:numRef>
          </c:val>
          <c:smooth val="0"/>
          <c:extLst>
            <c:ext xmlns:c16="http://schemas.microsoft.com/office/drawing/2014/chart" uri="{C3380CC4-5D6E-409C-BE32-E72D297353CC}">
              <c16:uniqueId val="{00000002-58D8-4402-B3C4-5DF1362A8703}"/>
            </c:ext>
          </c:extLst>
        </c:ser>
        <c:ser>
          <c:idx val="3"/>
          <c:order val="3"/>
          <c:tx>
            <c:strRef>
              <c:f>'4.3a,b'!$J$3</c:f>
              <c:strCache>
                <c:ptCount val="1"/>
                <c:pt idx="0">
                  <c:v>2000-2999cc</c:v>
                </c:pt>
              </c:strCache>
            </c:strRef>
          </c:tx>
          <c:spPr>
            <a:ln w="25400">
              <a:solidFill>
                <a:srgbClr val="60A9E4"/>
              </a:solidFill>
              <a:prstDash val="solid"/>
            </a:ln>
          </c:spPr>
          <c:marker>
            <c:symbol val="none"/>
          </c:marker>
          <c:cat>
            <c:numRef>
              <c:f>'4.3a,b'!$A$7:$A$43</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'4.3a,b'!$J$7:$J$43</c:f>
              <c:numCache>
                <c:formatCode>0</c:formatCode>
                <c:ptCount val="37"/>
                <c:pt idx="0">
                  <c:v>5462.1276073999998</c:v>
                </c:pt>
                <c:pt idx="1">
                  <c:v>3901.7076698000001</c:v>
                </c:pt>
                <c:pt idx="2">
                  <c:v>4165.1159516999996</c:v>
                </c:pt>
                <c:pt idx="3">
                  <c:v>3948.9393387999999</c:v>
                </c:pt>
                <c:pt idx="4">
                  <c:v>4224.4718510000002</c:v>
                </c:pt>
                <c:pt idx="5">
                  <c:v>4016.6245835999998</c:v>
                </c:pt>
                <c:pt idx="6">
                  <c:v>4538.8325942000001</c:v>
                </c:pt>
                <c:pt idx="7">
                  <c:v>4960.5615326999996</c:v>
                </c:pt>
                <c:pt idx="8">
                  <c:v>5199.2567101000004</c:v>
                </c:pt>
                <c:pt idx="9">
                  <c:v>5696.6057871000003</c:v>
                </c:pt>
                <c:pt idx="10">
                  <c:v>6204.6331274000004</c:v>
                </c:pt>
                <c:pt idx="11">
                  <c:v>6552.0520819000003</c:v>
                </c:pt>
                <c:pt idx="12">
                  <c:v>6878.2731360999996</c:v>
                </c:pt>
                <c:pt idx="13">
                  <c:v>7168.8999796999997</c:v>
                </c:pt>
                <c:pt idx="14">
                  <c:v>7492.4689301999997</c:v>
                </c:pt>
                <c:pt idx="15">
                  <c:v>8311.4053755999994</c:v>
                </c:pt>
                <c:pt idx="16">
                  <c:v>8515.2238299000001</c:v>
                </c:pt>
                <c:pt idx="17">
                  <c:v>9198.5213660999998</c:v>
                </c:pt>
                <c:pt idx="18">
                  <c:v>9604.5856980000008</c:v>
                </c:pt>
                <c:pt idx="19">
                  <c:v>10175.236903999999</c:v>
                </c:pt>
                <c:pt idx="20">
                  <c:v>10319.613707</c:v>
                </c:pt>
                <c:pt idx="21">
                  <c:v>10542.713879999999</c:v>
                </c:pt>
                <c:pt idx="22">
                  <c:v>11106.179561000001</c:v>
                </c:pt>
                <c:pt idx="23">
                  <c:v>11644.595499999999</c:v>
                </c:pt>
                <c:pt idx="24">
                  <c:v>12454.200212</c:v>
                </c:pt>
                <c:pt idx="25">
                  <c:v>13848.507879999999</c:v>
                </c:pt>
                <c:pt idx="26">
                  <c:v>14828.695012</c:v>
                </c:pt>
                <c:pt idx="27">
                  <c:v>16043.520207</c:v>
                </c:pt>
                <c:pt idx="28">
                  <c:v>16559.794617</c:v>
                </c:pt>
                <c:pt idx="29">
                  <c:v>17173.278048</c:v>
                </c:pt>
                <c:pt idx="30">
                  <c:v>18026.363367999998</c:v>
                </c:pt>
                <c:pt idx="31">
                  <c:v>18960.935990999998</c:v>
                </c:pt>
                <c:pt idx="32">
                  <c:v>19543.180684999999</c:v>
                </c:pt>
                <c:pt idx="33">
                  <c:v>20851.994149999999</c:v>
                </c:pt>
                <c:pt idx="34">
                  <c:v>22010.467041</c:v>
                </c:pt>
                <c:pt idx="35">
                  <c:v>22470.661690000001</c:v>
                </c:pt>
                <c:pt idx="36">
                  <c:v>22004.831737</c:v>
                </c:pt>
              </c:numCache>
            </c:numRef>
          </c:val>
          <c:smooth val="0"/>
          <c:extLst>
            <c:ext xmlns:c16="http://schemas.microsoft.com/office/drawing/2014/chart" uri="{C3380CC4-5D6E-409C-BE32-E72D297353CC}">
              <c16:uniqueId val="{00000003-58D8-4402-B3C4-5DF1362A8703}"/>
            </c:ext>
          </c:extLst>
        </c:ser>
        <c:ser>
          <c:idx val="4"/>
          <c:order val="4"/>
          <c:tx>
            <c:strRef>
              <c:f>'4.3a,b'!$K$3</c:f>
              <c:strCache>
                <c:ptCount val="1"/>
                <c:pt idx="0">
                  <c:v>3000cc+</c:v>
                </c:pt>
              </c:strCache>
            </c:strRef>
          </c:tx>
          <c:spPr>
            <a:ln w="25400">
              <a:solidFill>
                <a:srgbClr val="3DA1EE"/>
              </a:solidFill>
              <a:prstDash val="solid"/>
            </a:ln>
          </c:spPr>
          <c:marker>
            <c:symbol val="none"/>
          </c:marker>
          <c:cat>
            <c:numRef>
              <c:f>'4.3a,b'!$A$7:$A$43</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'4.3a,b'!$K$7:$K$43</c:f>
              <c:numCache>
                <c:formatCode>0</c:formatCode>
                <c:ptCount val="37"/>
                <c:pt idx="0">
                  <c:v>3628.4501927000001</c:v>
                </c:pt>
                <c:pt idx="1">
                  <c:v>4236.6852792</c:v>
                </c:pt>
                <c:pt idx="2">
                  <c:v>4251.8673461999997</c:v>
                </c:pt>
                <c:pt idx="3">
                  <c:v>4659.8923791999996</c:v>
                </c:pt>
                <c:pt idx="4">
                  <c:v>4865.9373035999997</c:v>
                </c:pt>
                <c:pt idx="5">
                  <c:v>4586.0821696000003</c:v>
                </c:pt>
                <c:pt idx="6">
                  <c:v>4681.8370106000002</c:v>
                </c:pt>
                <c:pt idx="7">
                  <c:v>4388.9745640000001</c:v>
                </c:pt>
                <c:pt idx="8">
                  <c:v>5095.4767522000002</c:v>
                </c:pt>
                <c:pt idx="9">
                  <c:v>5207.8974385000001</c:v>
                </c:pt>
                <c:pt idx="10">
                  <c:v>5213.2192975999997</c:v>
                </c:pt>
                <c:pt idx="11">
                  <c:v>5277.7914953</c:v>
                </c:pt>
                <c:pt idx="12">
                  <c:v>5335.1375756999996</c:v>
                </c:pt>
                <c:pt idx="13">
                  <c:v>5911.4542606000005</c:v>
                </c:pt>
                <c:pt idx="14">
                  <c:v>6364.8191484999998</c:v>
                </c:pt>
                <c:pt idx="15">
                  <c:v>6321.5401172000002</c:v>
                </c:pt>
                <c:pt idx="16">
                  <c:v>7041.7470445999998</c:v>
                </c:pt>
                <c:pt idx="17">
                  <c:v>8080.6803104999999</c:v>
                </c:pt>
                <c:pt idx="18">
                  <c:v>8688.9717610000007</c:v>
                </c:pt>
                <c:pt idx="19">
                  <c:v>9433.9064990000006</c:v>
                </c:pt>
                <c:pt idx="20">
                  <c:v>9618.3472566</c:v>
                </c:pt>
                <c:pt idx="21">
                  <c:v>9815.1624556000006</c:v>
                </c:pt>
                <c:pt idx="22">
                  <c:v>9772.9239018999997</c:v>
                </c:pt>
                <c:pt idx="23">
                  <c:v>9837.8022665000008</c:v>
                </c:pt>
                <c:pt idx="24">
                  <c:v>10800.470735000001</c:v>
                </c:pt>
                <c:pt idx="25">
                  <c:v>11318.663428</c:v>
                </c:pt>
                <c:pt idx="26">
                  <c:v>12431.294062000001</c:v>
                </c:pt>
                <c:pt idx="27">
                  <c:v>14367.672779</c:v>
                </c:pt>
                <c:pt idx="28">
                  <c:v>14203.081109000001</c:v>
                </c:pt>
                <c:pt idx="29">
                  <c:v>14532.852159</c:v>
                </c:pt>
                <c:pt idx="30">
                  <c:v>14158.300912999999</c:v>
                </c:pt>
                <c:pt idx="31">
                  <c:v>17998.876055000001</c:v>
                </c:pt>
                <c:pt idx="32">
                  <c:v>20626.993675000002</c:v>
                </c:pt>
                <c:pt idx="33">
                  <c:v>22007.184195000002</c:v>
                </c:pt>
                <c:pt idx="34">
                  <c:v>23356.333873</c:v>
                </c:pt>
                <c:pt idx="35">
                  <c:v>21919.012466</c:v>
                </c:pt>
                <c:pt idx="36">
                  <c:v>18716.591731</c:v>
                </c:pt>
              </c:numCache>
            </c:numRef>
          </c:val>
          <c:smooth val="0"/>
          <c:extLst>
            <c:ext xmlns:c16="http://schemas.microsoft.com/office/drawing/2014/chart" uri="{C3380CC4-5D6E-409C-BE32-E72D297353CC}">
              <c16:uniqueId val="{00000004-58D8-4402-B3C4-5DF1362A8703}"/>
            </c:ext>
          </c:extLst>
        </c:ser>
        <c:dLbls>
          <c:showLegendKey val="0"/>
          <c:showVal val="0"/>
          <c:showCatName val="0"/>
          <c:showSerName val="0"/>
          <c:showPercent val="0"/>
          <c:showBubbleSize val="0"/>
        </c:dLbls>
        <c:smooth val="0"/>
        <c:axId val="161313152"/>
        <c:axId val="161315072"/>
      </c:lineChart>
      <c:catAx>
        <c:axId val="16131315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3410972222222238"/>
              <c:y val="0.92536990740740743"/>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2700000" vert="horz"/>
          <a:lstStyle/>
          <a:p>
            <a:pPr>
              <a:defRPr sz="700" b="0" i="0" u="none" strike="noStrike" baseline="0">
                <a:solidFill>
                  <a:srgbClr val="000000"/>
                </a:solidFill>
                <a:latin typeface="Arial"/>
                <a:ea typeface="Arial"/>
                <a:cs typeface="Arial"/>
              </a:defRPr>
            </a:pPr>
            <a:endParaRPr lang="en-US"/>
          </a:p>
        </c:txPr>
        <c:crossAx val="161315072"/>
        <c:crosses val="autoZero"/>
        <c:auto val="1"/>
        <c:lblAlgn val="ctr"/>
        <c:lblOffset val="100"/>
        <c:tickLblSkip val="4"/>
        <c:tickMarkSkip val="1"/>
        <c:noMultiLvlLbl val="0"/>
      </c:catAx>
      <c:valAx>
        <c:axId val="161315072"/>
        <c:scaling>
          <c:orientation val="minMax"/>
          <c:max val="30000"/>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km/vehicle</a:t>
                </a:r>
              </a:p>
            </c:rich>
          </c:tx>
          <c:layout>
            <c:manualLayout>
              <c:xMode val="edge"/>
              <c:yMode val="edge"/>
              <c:x val="7.5306749227236494E-3"/>
              <c:y val="0.3344452397995760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313152"/>
        <c:crosses val="autoZero"/>
        <c:crossBetween val="between"/>
        <c:majorUnit val="5000"/>
      </c:valAx>
      <c:spPr>
        <a:solidFill>
          <a:srgbClr val="FFFFFF"/>
        </a:solidFill>
        <a:ln w="25400">
          <a:noFill/>
        </a:ln>
      </c:spPr>
    </c:plotArea>
    <c:legend>
      <c:legendPos val="r"/>
      <c:layout>
        <c:manualLayout>
          <c:xMode val="edge"/>
          <c:yMode val="edge"/>
          <c:x val="0.15719055911961852"/>
          <c:y val="0.14249991478338273"/>
          <c:w val="0.31596333333333332"/>
          <c:h val="0.24000000000000021"/>
        </c:manualLayout>
      </c:layout>
      <c:overlay val="0"/>
      <c:spPr>
        <a:no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NZ"/>
              <a:t>Motorcycle fleet composition</a:t>
            </a:r>
          </a:p>
        </c:rich>
      </c:tx>
      <c:layout>
        <c:manualLayout>
          <c:xMode val="edge"/>
          <c:yMode val="edge"/>
          <c:x val="0.27019137551766181"/>
          <c:y val="3.0567613830879841E-2"/>
        </c:manualLayout>
      </c:layout>
      <c:overlay val="0"/>
      <c:spPr>
        <a:noFill/>
        <a:ln w="25400">
          <a:noFill/>
        </a:ln>
      </c:spPr>
    </c:title>
    <c:autoTitleDeleted val="0"/>
    <c:plotArea>
      <c:layout>
        <c:manualLayout>
          <c:layoutTarget val="inner"/>
          <c:xMode val="edge"/>
          <c:yMode val="edge"/>
          <c:x val="0.1451926441887072"/>
          <c:y val="0.12391317500973922"/>
          <c:w val="0.63064792381721513"/>
          <c:h val="0.72826164260112158"/>
        </c:manualLayout>
      </c:layout>
      <c:barChart>
        <c:barDir val="col"/>
        <c:grouping val="stacked"/>
        <c:varyColors val="0"/>
        <c:ser>
          <c:idx val="1"/>
          <c:order val="0"/>
          <c:tx>
            <c:strRef>
              <c:f>'4.4'!$B$3</c:f>
              <c:strCache>
                <c:ptCount val="1"/>
                <c:pt idx="0">
                  <c:v>NZ new &lt;= 60</c:v>
                </c:pt>
              </c:strCache>
            </c:strRef>
          </c:tx>
          <c:spPr>
            <a:solidFill>
              <a:srgbClr val="ED9D4A"/>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'4.4'!$B$4:$B$21</c:f>
              <c:numCache>
                <c:formatCode>General</c:formatCode>
                <c:ptCount val="18"/>
                <c:pt idx="0">
                  <c:v>8604</c:v>
                </c:pt>
                <c:pt idx="1">
                  <c:v>8425</c:v>
                </c:pt>
                <c:pt idx="2">
                  <c:v>8512</c:v>
                </c:pt>
                <c:pt idx="3">
                  <c:v>8972</c:v>
                </c:pt>
                <c:pt idx="4">
                  <c:v>10140</c:v>
                </c:pt>
                <c:pt idx="5">
                  <c:v>13646</c:v>
                </c:pt>
                <c:pt idx="6">
                  <c:v>16676</c:v>
                </c:pt>
                <c:pt idx="7">
                  <c:v>19409</c:v>
                </c:pt>
                <c:pt idx="8">
                  <c:v>23210</c:v>
                </c:pt>
                <c:pt idx="9">
                  <c:v>23636</c:v>
                </c:pt>
                <c:pt idx="10">
                  <c:v>23256</c:v>
                </c:pt>
                <c:pt idx="11">
                  <c:v>22627</c:v>
                </c:pt>
                <c:pt idx="12">
                  <c:v>22540</c:v>
                </c:pt>
                <c:pt idx="13">
                  <c:v>22842</c:v>
                </c:pt>
                <c:pt idx="14">
                  <c:v>23169</c:v>
                </c:pt>
                <c:pt idx="15">
                  <c:v>23123</c:v>
                </c:pt>
                <c:pt idx="16">
                  <c:v>23294</c:v>
                </c:pt>
                <c:pt idx="17">
                  <c:v>23709</c:v>
                </c:pt>
              </c:numCache>
            </c:numRef>
          </c:val>
          <c:extLst>
            <c:ext xmlns:c16="http://schemas.microsoft.com/office/drawing/2014/chart" uri="{C3380CC4-5D6E-409C-BE32-E72D297353CC}">
              <c16:uniqueId val="{00000000-2CA5-47B5-AC33-BDB84A0CAFF8}"/>
            </c:ext>
          </c:extLst>
        </c:ser>
        <c:ser>
          <c:idx val="2"/>
          <c:order val="1"/>
          <c:tx>
            <c:strRef>
              <c:f>'4.4'!$C$3</c:f>
              <c:strCache>
                <c:ptCount val="1"/>
                <c:pt idx="0">
                  <c:v>Used import &lt;= 60</c:v>
                </c:pt>
              </c:strCache>
            </c:strRef>
          </c:tx>
          <c:spPr>
            <a:solidFill>
              <a:srgbClr val="434646"/>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'4.4'!$C$4:$C$21</c:f>
              <c:numCache>
                <c:formatCode>General</c:formatCode>
                <c:ptCount val="18"/>
                <c:pt idx="0">
                  <c:v>3395</c:v>
                </c:pt>
                <c:pt idx="1">
                  <c:v>3516</c:v>
                </c:pt>
                <c:pt idx="2">
                  <c:v>3752</c:v>
                </c:pt>
                <c:pt idx="3">
                  <c:v>4033</c:v>
                </c:pt>
                <c:pt idx="4">
                  <c:v>4145</c:v>
                </c:pt>
                <c:pt idx="5">
                  <c:v>4325</c:v>
                </c:pt>
                <c:pt idx="6">
                  <c:v>4611</c:v>
                </c:pt>
                <c:pt idx="7">
                  <c:v>4795</c:v>
                </c:pt>
                <c:pt idx="8">
                  <c:v>5296</c:v>
                </c:pt>
                <c:pt idx="9">
                  <c:v>5429</c:v>
                </c:pt>
                <c:pt idx="10">
                  <c:v>5468</c:v>
                </c:pt>
                <c:pt idx="11">
                  <c:v>5342</c:v>
                </c:pt>
                <c:pt idx="12">
                  <c:v>5229</c:v>
                </c:pt>
                <c:pt idx="13">
                  <c:v>5290</c:v>
                </c:pt>
                <c:pt idx="14">
                  <c:v>5474</c:v>
                </c:pt>
                <c:pt idx="15">
                  <c:v>5480</c:v>
                </c:pt>
                <c:pt idx="16">
                  <c:v>5559</c:v>
                </c:pt>
                <c:pt idx="17">
                  <c:v>5756</c:v>
                </c:pt>
              </c:numCache>
            </c:numRef>
          </c:val>
          <c:extLst>
            <c:ext xmlns:c16="http://schemas.microsoft.com/office/drawing/2014/chart" uri="{C3380CC4-5D6E-409C-BE32-E72D297353CC}">
              <c16:uniqueId val="{00000001-2CA5-47B5-AC33-BDB84A0CAFF8}"/>
            </c:ext>
          </c:extLst>
        </c:ser>
        <c:ser>
          <c:idx val="3"/>
          <c:order val="2"/>
          <c:tx>
            <c:strRef>
              <c:f>'4.4'!$D$3</c:f>
              <c:strCache>
                <c:ptCount val="1"/>
                <c:pt idx="0">
                  <c:v>NZ new &lt;= 125</c:v>
                </c:pt>
              </c:strCache>
            </c:strRef>
          </c:tx>
          <c:spPr>
            <a:solidFill>
              <a:srgbClr val="E17B23"/>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'4.4'!$D$4:$D$21</c:f>
              <c:numCache>
                <c:formatCode>General</c:formatCode>
                <c:ptCount val="18"/>
                <c:pt idx="0">
                  <c:v>4688</c:v>
                </c:pt>
                <c:pt idx="1">
                  <c:v>4379</c:v>
                </c:pt>
                <c:pt idx="2">
                  <c:v>4206</c:v>
                </c:pt>
                <c:pt idx="3">
                  <c:v>4197</c:v>
                </c:pt>
                <c:pt idx="4">
                  <c:v>4190</c:v>
                </c:pt>
                <c:pt idx="5">
                  <c:v>4354</c:v>
                </c:pt>
                <c:pt idx="6">
                  <c:v>4605</c:v>
                </c:pt>
                <c:pt idx="7">
                  <c:v>4939</c:v>
                </c:pt>
                <c:pt idx="8">
                  <c:v>5808</c:v>
                </c:pt>
                <c:pt idx="9">
                  <c:v>5953</c:v>
                </c:pt>
                <c:pt idx="10">
                  <c:v>5942</c:v>
                </c:pt>
                <c:pt idx="11">
                  <c:v>6129</c:v>
                </c:pt>
                <c:pt idx="12">
                  <c:v>6403</c:v>
                </c:pt>
                <c:pt idx="13">
                  <c:v>6697</c:v>
                </c:pt>
                <c:pt idx="14">
                  <c:v>6902</c:v>
                </c:pt>
                <c:pt idx="15">
                  <c:v>7367</c:v>
                </c:pt>
                <c:pt idx="16">
                  <c:v>7516</c:v>
                </c:pt>
                <c:pt idx="17">
                  <c:v>7735</c:v>
                </c:pt>
              </c:numCache>
            </c:numRef>
          </c:val>
          <c:extLst>
            <c:ext xmlns:c16="http://schemas.microsoft.com/office/drawing/2014/chart" uri="{C3380CC4-5D6E-409C-BE32-E72D297353CC}">
              <c16:uniqueId val="{00000002-2CA5-47B5-AC33-BDB84A0CAFF8}"/>
            </c:ext>
          </c:extLst>
        </c:ser>
        <c:ser>
          <c:idx val="4"/>
          <c:order val="3"/>
          <c:tx>
            <c:strRef>
              <c:f>'4.4'!$E$3</c:f>
              <c:strCache>
                <c:ptCount val="1"/>
                <c:pt idx="0">
                  <c:v>Used import &lt;= 125</c:v>
                </c:pt>
              </c:strCache>
            </c:strRef>
          </c:tx>
          <c:spPr>
            <a:solidFill>
              <a:srgbClr val="99CCFF"/>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'4.4'!$E$4:$E$21</c:f>
              <c:numCache>
                <c:formatCode>General</c:formatCode>
                <c:ptCount val="18"/>
                <c:pt idx="0">
                  <c:v>551</c:v>
                </c:pt>
                <c:pt idx="1">
                  <c:v>508</c:v>
                </c:pt>
                <c:pt idx="2">
                  <c:v>479</c:v>
                </c:pt>
                <c:pt idx="3">
                  <c:v>433</c:v>
                </c:pt>
                <c:pt idx="4">
                  <c:v>418</c:v>
                </c:pt>
                <c:pt idx="5">
                  <c:v>410</c:v>
                </c:pt>
                <c:pt idx="6">
                  <c:v>419</c:v>
                </c:pt>
                <c:pt idx="7">
                  <c:v>436</c:v>
                </c:pt>
                <c:pt idx="8">
                  <c:v>428</c:v>
                </c:pt>
                <c:pt idx="9">
                  <c:v>434</c:v>
                </c:pt>
                <c:pt idx="10">
                  <c:v>433</c:v>
                </c:pt>
                <c:pt idx="11">
                  <c:v>449</c:v>
                </c:pt>
                <c:pt idx="12">
                  <c:v>491</c:v>
                </c:pt>
                <c:pt idx="13">
                  <c:v>502</c:v>
                </c:pt>
                <c:pt idx="14">
                  <c:v>515</c:v>
                </c:pt>
                <c:pt idx="15">
                  <c:v>515</c:v>
                </c:pt>
                <c:pt idx="16">
                  <c:v>526</c:v>
                </c:pt>
                <c:pt idx="17">
                  <c:v>530</c:v>
                </c:pt>
              </c:numCache>
            </c:numRef>
          </c:val>
          <c:extLst>
            <c:ext xmlns:c16="http://schemas.microsoft.com/office/drawing/2014/chart" uri="{C3380CC4-5D6E-409C-BE32-E72D297353CC}">
              <c16:uniqueId val="{00000003-2CA5-47B5-AC33-BDB84A0CAFF8}"/>
            </c:ext>
          </c:extLst>
        </c:ser>
        <c:ser>
          <c:idx val="5"/>
          <c:order val="4"/>
          <c:tx>
            <c:strRef>
              <c:f>'4.4'!$F$3</c:f>
              <c:strCache>
                <c:ptCount val="1"/>
                <c:pt idx="0">
                  <c:v>NZ new &lt;= 250</c:v>
                </c:pt>
              </c:strCache>
            </c:strRef>
          </c:tx>
          <c:spPr>
            <a:solidFill>
              <a:srgbClr val="B3D14C"/>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'4.4'!$F$4:$F$21</c:f>
              <c:numCache>
                <c:formatCode>General</c:formatCode>
                <c:ptCount val="18"/>
                <c:pt idx="0">
                  <c:v>9055</c:v>
                </c:pt>
                <c:pt idx="1">
                  <c:v>9207</c:v>
                </c:pt>
                <c:pt idx="2">
                  <c:v>9220</c:v>
                </c:pt>
                <c:pt idx="3">
                  <c:v>9261</c:v>
                </c:pt>
                <c:pt idx="4">
                  <c:v>9988</c:v>
                </c:pt>
                <c:pt idx="5">
                  <c:v>10960</c:v>
                </c:pt>
                <c:pt idx="6">
                  <c:v>12539</c:v>
                </c:pt>
                <c:pt idx="7">
                  <c:v>14213</c:v>
                </c:pt>
                <c:pt idx="8">
                  <c:v>16361</c:v>
                </c:pt>
                <c:pt idx="9">
                  <c:v>16909</c:v>
                </c:pt>
                <c:pt idx="10">
                  <c:v>16986</c:v>
                </c:pt>
                <c:pt idx="11">
                  <c:v>16996</c:v>
                </c:pt>
                <c:pt idx="12">
                  <c:v>17176</c:v>
                </c:pt>
                <c:pt idx="13">
                  <c:v>17293</c:v>
                </c:pt>
                <c:pt idx="14">
                  <c:v>17359</c:v>
                </c:pt>
                <c:pt idx="15">
                  <c:v>17481</c:v>
                </c:pt>
                <c:pt idx="16">
                  <c:v>17578</c:v>
                </c:pt>
                <c:pt idx="17">
                  <c:v>17857</c:v>
                </c:pt>
              </c:numCache>
            </c:numRef>
          </c:val>
          <c:extLst>
            <c:ext xmlns:c16="http://schemas.microsoft.com/office/drawing/2014/chart" uri="{C3380CC4-5D6E-409C-BE32-E72D297353CC}">
              <c16:uniqueId val="{00000004-2CA5-47B5-AC33-BDB84A0CAFF8}"/>
            </c:ext>
          </c:extLst>
        </c:ser>
        <c:ser>
          <c:idx val="6"/>
          <c:order val="5"/>
          <c:tx>
            <c:strRef>
              <c:f>'4.4'!$G$3</c:f>
              <c:strCache>
                <c:ptCount val="1"/>
                <c:pt idx="0">
                  <c:v>Used import &lt;= 250</c:v>
                </c:pt>
              </c:strCache>
            </c:strRef>
          </c:tx>
          <c:spPr>
            <a:solidFill>
              <a:srgbClr val="6FB976"/>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'4.4'!$G$4:$G$21</c:f>
              <c:numCache>
                <c:formatCode>General</c:formatCode>
                <c:ptCount val="18"/>
                <c:pt idx="0">
                  <c:v>3918</c:v>
                </c:pt>
                <c:pt idx="1">
                  <c:v>3900</c:v>
                </c:pt>
                <c:pt idx="2">
                  <c:v>3943</c:v>
                </c:pt>
                <c:pt idx="3">
                  <c:v>3980</c:v>
                </c:pt>
                <c:pt idx="4">
                  <c:v>4060</c:v>
                </c:pt>
                <c:pt idx="5">
                  <c:v>4234</c:v>
                </c:pt>
                <c:pt idx="6">
                  <c:v>4520</c:v>
                </c:pt>
                <c:pt idx="7">
                  <c:v>5000</c:v>
                </c:pt>
                <c:pt idx="8">
                  <c:v>5482</c:v>
                </c:pt>
                <c:pt idx="9">
                  <c:v>5549</c:v>
                </c:pt>
                <c:pt idx="10">
                  <c:v>5396</c:v>
                </c:pt>
                <c:pt idx="11">
                  <c:v>5159</c:v>
                </c:pt>
                <c:pt idx="12">
                  <c:v>5075</c:v>
                </c:pt>
                <c:pt idx="13">
                  <c:v>4914</c:v>
                </c:pt>
                <c:pt idx="14">
                  <c:v>4823</c:v>
                </c:pt>
                <c:pt idx="15">
                  <c:v>4708</c:v>
                </c:pt>
                <c:pt idx="16">
                  <c:v>4625</c:v>
                </c:pt>
                <c:pt idx="17">
                  <c:v>4650</c:v>
                </c:pt>
              </c:numCache>
            </c:numRef>
          </c:val>
          <c:extLst>
            <c:ext xmlns:c16="http://schemas.microsoft.com/office/drawing/2014/chart" uri="{C3380CC4-5D6E-409C-BE32-E72D297353CC}">
              <c16:uniqueId val="{00000005-2CA5-47B5-AC33-BDB84A0CAFF8}"/>
            </c:ext>
          </c:extLst>
        </c:ser>
        <c:ser>
          <c:idx val="7"/>
          <c:order val="6"/>
          <c:tx>
            <c:strRef>
              <c:f>'4.4'!$H$3</c:f>
              <c:strCache>
                <c:ptCount val="1"/>
                <c:pt idx="0">
                  <c:v>NZ new &lt;= 600</c:v>
                </c:pt>
              </c:strCache>
            </c:strRef>
          </c:tx>
          <c:spPr>
            <a:solidFill>
              <a:srgbClr val="1B782E"/>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'4.4'!$H$4:$H$21</c:f>
              <c:numCache>
                <c:formatCode>General</c:formatCode>
                <c:ptCount val="18"/>
                <c:pt idx="0">
                  <c:v>11629</c:v>
                </c:pt>
                <c:pt idx="1">
                  <c:v>11454</c:v>
                </c:pt>
                <c:pt idx="2">
                  <c:v>11346</c:v>
                </c:pt>
                <c:pt idx="3">
                  <c:v>11288</c:v>
                </c:pt>
                <c:pt idx="4">
                  <c:v>11246</c:v>
                </c:pt>
                <c:pt idx="5">
                  <c:v>11362</c:v>
                </c:pt>
                <c:pt idx="6">
                  <c:v>11571</c:v>
                </c:pt>
                <c:pt idx="7">
                  <c:v>11847</c:v>
                </c:pt>
                <c:pt idx="8">
                  <c:v>12138</c:v>
                </c:pt>
                <c:pt idx="9">
                  <c:v>12143</c:v>
                </c:pt>
                <c:pt idx="10">
                  <c:v>12053</c:v>
                </c:pt>
                <c:pt idx="11">
                  <c:v>11902</c:v>
                </c:pt>
                <c:pt idx="12">
                  <c:v>11991</c:v>
                </c:pt>
                <c:pt idx="13">
                  <c:v>12411</c:v>
                </c:pt>
                <c:pt idx="14">
                  <c:v>13082</c:v>
                </c:pt>
                <c:pt idx="15">
                  <c:v>14009</c:v>
                </c:pt>
                <c:pt idx="16">
                  <c:v>15241</c:v>
                </c:pt>
                <c:pt idx="17">
                  <c:v>16511</c:v>
                </c:pt>
              </c:numCache>
            </c:numRef>
          </c:val>
          <c:extLst>
            <c:ext xmlns:c16="http://schemas.microsoft.com/office/drawing/2014/chart" uri="{C3380CC4-5D6E-409C-BE32-E72D297353CC}">
              <c16:uniqueId val="{00000006-2CA5-47B5-AC33-BDB84A0CAFF8}"/>
            </c:ext>
          </c:extLst>
        </c:ser>
        <c:ser>
          <c:idx val="8"/>
          <c:order val="7"/>
          <c:tx>
            <c:strRef>
              <c:f>'4.4'!$I$3</c:f>
              <c:strCache>
                <c:ptCount val="1"/>
                <c:pt idx="0">
                  <c:v>Used import &lt;= 600</c:v>
                </c:pt>
              </c:strCache>
            </c:strRef>
          </c:tx>
          <c:spPr>
            <a:solidFill>
              <a:srgbClr val="66B134"/>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'4.4'!$I$4:$I$21</c:f>
              <c:numCache>
                <c:formatCode>General</c:formatCode>
                <c:ptCount val="18"/>
                <c:pt idx="0">
                  <c:v>3488</c:v>
                </c:pt>
                <c:pt idx="1">
                  <c:v>3406</c:v>
                </c:pt>
                <c:pt idx="2">
                  <c:v>3422</c:v>
                </c:pt>
                <c:pt idx="3">
                  <c:v>3419</c:v>
                </c:pt>
                <c:pt idx="4">
                  <c:v>3445</c:v>
                </c:pt>
                <c:pt idx="5">
                  <c:v>3490</c:v>
                </c:pt>
                <c:pt idx="6">
                  <c:v>3616</c:v>
                </c:pt>
                <c:pt idx="7">
                  <c:v>3676</c:v>
                </c:pt>
                <c:pt idx="8">
                  <c:v>3761</c:v>
                </c:pt>
                <c:pt idx="9">
                  <c:v>3826</c:v>
                </c:pt>
                <c:pt idx="10">
                  <c:v>3759</c:v>
                </c:pt>
                <c:pt idx="11">
                  <c:v>3683</c:v>
                </c:pt>
                <c:pt idx="12">
                  <c:v>3688</c:v>
                </c:pt>
                <c:pt idx="13">
                  <c:v>3775</c:v>
                </c:pt>
                <c:pt idx="14">
                  <c:v>3882</c:v>
                </c:pt>
                <c:pt idx="15">
                  <c:v>4034</c:v>
                </c:pt>
                <c:pt idx="16">
                  <c:v>4201</c:v>
                </c:pt>
                <c:pt idx="17">
                  <c:v>4349</c:v>
                </c:pt>
              </c:numCache>
            </c:numRef>
          </c:val>
          <c:extLst>
            <c:ext xmlns:c16="http://schemas.microsoft.com/office/drawing/2014/chart" uri="{C3380CC4-5D6E-409C-BE32-E72D297353CC}">
              <c16:uniqueId val="{00000007-2CA5-47B5-AC33-BDB84A0CAFF8}"/>
            </c:ext>
          </c:extLst>
        </c:ser>
        <c:ser>
          <c:idx val="9"/>
          <c:order val="8"/>
          <c:tx>
            <c:strRef>
              <c:f>'4.4'!$J$3</c:f>
              <c:strCache>
                <c:ptCount val="1"/>
                <c:pt idx="0">
                  <c:v>NZ new &lt;= 1000</c:v>
                </c:pt>
              </c:strCache>
            </c:strRef>
          </c:tx>
          <c:spPr>
            <a:solidFill>
              <a:srgbClr val="BDC1C1"/>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'4.4'!$J$4:$J$21</c:f>
              <c:numCache>
                <c:formatCode>General</c:formatCode>
                <c:ptCount val="18"/>
                <c:pt idx="0">
                  <c:v>16022</c:v>
                </c:pt>
                <c:pt idx="1">
                  <c:v>16388</c:v>
                </c:pt>
                <c:pt idx="2">
                  <c:v>16883</c:v>
                </c:pt>
                <c:pt idx="3">
                  <c:v>17614</c:v>
                </c:pt>
                <c:pt idx="4">
                  <c:v>18664</c:v>
                </c:pt>
                <c:pt idx="5">
                  <c:v>19984</c:v>
                </c:pt>
                <c:pt idx="6">
                  <c:v>21838</c:v>
                </c:pt>
                <c:pt idx="7">
                  <c:v>24027</c:v>
                </c:pt>
                <c:pt idx="8">
                  <c:v>25933</c:v>
                </c:pt>
                <c:pt idx="9">
                  <c:v>27133</c:v>
                </c:pt>
                <c:pt idx="10">
                  <c:v>27838</c:v>
                </c:pt>
                <c:pt idx="11">
                  <c:v>28222</c:v>
                </c:pt>
                <c:pt idx="12">
                  <c:v>29154</c:v>
                </c:pt>
                <c:pt idx="13">
                  <c:v>30210</c:v>
                </c:pt>
                <c:pt idx="14">
                  <c:v>31664</c:v>
                </c:pt>
                <c:pt idx="15">
                  <c:v>33299</c:v>
                </c:pt>
                <c:pt idx="16">
                  <c:v>34874</c:v>
                </c:pt>
                <c:pt idx="17">
                  <c:v>36358</c:v>
                </c:pt>
              </c:numCache>
            </c:numRef>
          </c:val>
          <c:extLst>
            <c:ext xmlns:c16="http://schemas.microsoft.com/office/drawing/2014/chart" uri="{C3380CC4-5D6E-409C-BE32-E72D297353CC}">
              <c16:uniqueId val="{00000008-2CA5-47B5-AC33-BDB84A0CAFF8}"/>
            </c:ext>
          </c:extLst>
        </c:ser>
        <c:ser>
          <c:idx val="10"/>
          <c:order val="9"/>
          <c:tx>
            <c:strRef>
              <c:f>'4.4'!$K$3</c:f>
              <c:strCache>
                <c:ptCount val="1"/>
                <c:pt idx="0">
                  <c:v>Used import &lt;= 1000</c:v>
                </c:pt>
              </c:strCache>
            </c:strRef>
          </c:tx>
          <c:spPr>
            <a:solidFill>
              <a:srgbClr val="6BB5D9"/>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'4.4'!$K$4:$K$21</c:f>
              <c:numCache>
                <c:formatCode>General</c:formatCode>
                <c:ptCount val="18"/>
                <c:pt idx="0">
                  <c:v>6991</c:v>
                </c:pt>
                <c:pt idx="1">
                  <c:v>7066</c:v>
                </c:pt>
                <c:pt idx="2">
                  <c:v>7242</c:v>
                </c:pt>
                <c:pt idx="3">
                  <c:v>7535</c:v>
                </c:pt>
                <c:pt idx="4">
                  <c:v>8006</c:v>
                </c:pt>
                <c:pt idx="5">
                  <c:v>8601</c:v>
                </c:pt>
                <c:pt idx="6">
                  <c:v>9271</c:v>
                </c:pt>
                <c:pt idx="7">
                  <c:v>10049</c:v>
                </c:pt>
                <c:pt idx="8">
                  <c:v>10885</c:v>
                </c:pt>
                <c:pt idx="9">
                  <c:v>11251</c:v>
                </c:pt>
                <c:pt idx="10">
                  <c:v>11406</c:v>
                </c:pt>
                <c:pt idx="11">
                  <c:v>11383</c:v>
                </c:pt>
                <c:pt idx="12">
                  <c:v>11499</c:v>
                </c:pt>
                <c:pt idx="13">
                  <c:v>11744</c:v>
                </c:pt>
                <c:pt idx="14">
                  <c:v>12114</c:v>
                </c:pt>
                <c:pt idx="15">
                  <c:v>12551</c:v>
                </c:pt>
                <c:pt idx="16">
                  <c:v>12958</c:v>
                </c:pt>
                <c:pt idx="17">
                  <c:v>13478</c:v>
                </c:pt>
              </c:numCache>
            </c:numRef>
          </c:val>
          <c:extLst>
            <c:ext xmlns:c16="http://schemas.microsoft.com/office/drawing/2014/chart" uri="{C3380CC4-5D6E-409C-BE32-E72D297353CC}">
              <c16:uniqueId val="{00000009-2CA5-47B5-AC33-BDB84A0CAFF8}"/>
            </c:ext>
          </c:extLst>
        </c:ser>
        <c:ser>
          <c:idx val="11"/>
          <c:order val="10"/>
          <c:tx>
            <c:strRef>
              <c:f>'4.4'!$L$3</c:f>
              <c:strCache>
                <c:ptCount val="1"/>
                <c:pt idx="0">
                  <c:v>NZ new &gt; 1000</c:v>
                </c:pt>
              </c:strCache>
            </c:strRef>
          </c:tx>
          <c:spPr>
            <a:solidFill>
              <a:srgbClr val="557A8C"/>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'4.4'!$L$4:$L$21</c:f>
              <c:numCache>
                <c:formatCode>General</c:formatCode>
                <c:ptCount val="18"/>
                <c:pt idx="0">
                  <c:v>7468</c:v>
                </c:pt>
                <c:pt idx="1">
                  <c:v>8010</c:v>
                </c:pt>
                <c:pt idx="2">
                  <c:v>8637</c:v>
                </c:pt>
                <c:pt idx="3">
                  <c:v>9460</c:v>
                </c:pt>
                <c:pt idx="4">
                  <c:v>10367</c:v>
                </c:pt>
                <c:pt idx="5">
                  <c:v>11573</c:v>
                </c:pt>
                <c:pt idx="6">
                  <c:v>13093</c:v>
                </c:pt>
                <c:pt idx="7">
                  <c:v>15056</c:v>
                </c:pt>
                <c:pt idx="8">
                  <c:v>16820</c:v>
                </c:pt>
                <c:pt idx="9">
                  <c:v>18257</c:v>
                </c:pt>
                <c:pt idx="10">
                  <c:v>19337</c:v>
                </c:pt>
                <c:pt idx="11">
                  <c:v>20133</c:v>
                </c:pt>
                <c:pt idx="12">
                  <c:v>21016</c:v>
                </c:pt>
                <c:pt idx="13">
                  <c:v>21996</c:v>
                </c:pt>
                <c:pt idx="14">
                  <c:v>23150</c:v>
                </c:pt>
                <c:pt idx="15">
                  <c:v>24355</c:v>
                </c:pt>
                <c:pt idx="16">
                  <c:v>25576</c:v>
                </c:pt>
                <c:pt idx="17">
                  <c:v>26881</c:v>
                </c:pt>
              </c:numCache>
            </c:numRef>
          </c:val>
          <c:extLst>
            <c:ext xmlns:c16="http://schemas.microsoft.com/office/drawing/2014/chart" uri="{C3380CC4-5D6E-409C-BE32-E72D297353CC}">
              <c16:uniqueId val="{0000000A-2CA5-47B5-AC33-BDB84A0CAFF8}"/>
            </c:ext>
          </c:extLst>
        </c:ser>
        <c:ser>
          <c:idx val="12"/>
          <c:order val="11"/>
          <c:tx>
            <c:strRef>
              <c:f>'4.4'!$M$3</c:f>
              <c:strCache>
                <c:ptCount val="1"/>
                <c:pt idx="0">
                  <c:v>Used import &gt; 1000</c:v>
                </c:pt>
              </c:strCache>
            </c:strRef>
          </c:tx>
          <c:spPr>
            <a:solidFill>
              <a:srgbClr val="0093D3"/>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'4.4'!$M$4:$M$21</c:f>
              <c:numCache>
                <c:formatCode>General</c:formatCode>
                <c:ptCount val="18"/>
                <c:pt idx="0">
                  <c:v>2017</c:v>
                </c:pt>
                <c:pt idx="1">
                  <c:v>2084</c:v>
                </c:pt>
                <c:pt idx="2">
                  <c:v>2206</c:v>
                </c:pt>
                <c:pt idx="3">
                  <c:v>2458</c:v>
                </c:pt>
                <c:pt idx="4">
                  <c:v>2817</c:v>
                </c:pt>
                <c:pt idx="5">
                  <c:v>3433</c:v>
                </c:pt>
                <c:pt idx="6">
                  <c:v>4220</c:v>
                </c:pt>
                <c:pt idx="7">
                  <c:v>5207</c:v>
                </c:pt>
                <c:pt idx="8">
                  <c:v>6325</c:v>
                </c:pt>
                <c:pt idx="9">
                  <c:v>6751</c:v>
                </c:pt>
                <c:pt idx="10">
                  <c:v>7160</c:v>
                </c:pt>
                <c:pt idx="11">
                  <c:v>7517</c:v>
                </c:pt>
                <c:pt idx="12">
                  <c:v>8046</c:v>
                </c:pt>
                <c:pt idx="13">
                  <c:v>8648</c:v>
                </c:pt>
                <c:pt idx="14">
                  <c:v>9409</c:v>
                </c:pt>
                <c:pt idx="15">
                  <c:v>10405</c:v>
                </c:pt>
                <c:pt idx="16">
                  <c:v>11246</c:v>
                </c:pt>
                <c:pt idx="17">
                  <c:v>12373</c:v>
                </c:pt>
              </c:numCache>
            </c:numRef>
          </c:val>
          <c:extLst>
            <c:ext xmlns:c16="http://schemas.microsoft.com/office/drawing/2014/chart" uri="{C3380CC4-5D6E-409C-BE32-E72D297353CC}">
              <c16:uniqueId val="{0000000B-2CA5-47B5-AC33-BDB84A0CAFF8}"/>
            </c:ext>
          </c:extLst>
        </c:ser>
        <c:dLbls>
          <c:showLegendKey val="0"/>
          <c:showVal val="0"/>
          <c:showCatName val="0"/>
          <c:showSerName val="0"/>
          <c:showPercent val="0"/>
          <c:showBubbleSize val="0"/>
        </c:dLbls>
        <c:gapWidth val="150"/>
        <c:overlap val="100"/>
        <c:axId val="161543296"/>
        <c:axId val="161545216"/>
      </c:barChart>
      <c:catAx>
        <c:axId val="161543296"/>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NZ"/>
                  <a:t>Year</a:t>
                </a:r>
              </a:p>
            </c:rich>
          </c:tx>
          <c:layout>
            <c:manualLayout>
              <c:xMode val="edge"/>
              <c:yMode val="edge"/>
              <c:x val="0.43612398387936346"/>
              <c:y val="0.917030469017450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61545216"/>
        <c:crosses val="autoZero"/>
        <c:auto val="1"/>
        <c:lblAlgn val="ctr"/>
        <c:lblOffset val="100"/>
        <c:tickLblSkip val="2"/>
        <c:tickMarkSkip val="2"/>
        <c:noMultiLvlLbl val="0"/>
      </c:catAx>
      <c:valAx>
        <c:axId val="161545216"/>
        <c:scaling>
          <c:orientation val="minMax"/>
        </c:scaling>
        <c:delete val="0"/>
        <c:axPos val="l"/>
        <c:majorGridlines>
          <c:spPr>
            <a:ln w="3175">
              <a:solidFill>
                <a:srgbClr val="808080"/>
              </a:solidFill>
              <a:prstDash val="sysDash"/>
            </a:ln>
          </c:spPr>
        </c:majorGridlines>
        <c:title>
          <c:tx>
            <c:rich>
              <a:bodyPr/>
              <a:lstStyle/>
              <a:p>
                <a:pPr>
                  <a:defRPr sz="1000" b="0" i="0" u="none" strike="noStrike" baseline="0">
                    <a:solidFill>
                      <a:srgbClr val="000000"/>
                    </a:solidFill>
                    <a:latin typeface="Arial"/>
                    <a:ea typeface="Arial"/>
                    <a:cs typeface="Arial"/>
                  </a:defRPr>
                </a:pPr>
                <a:r>
                  <a:rPr lang="en-NZ"/>
                  <a:t>Fleet size</a:t>
                </a:r>
              </a:p>
            </c:rich>
          </c:tx>
          <c:layout>
            <c:manualLayout>
              <c:xMode val="edge"/>
              <c:yMode val="edge"/>
              <c:x val="2.3494834005027079E-2"/>
              <c:y val="0.4213974666210201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61543296"/>
        <c:crosses val="autoZero"/>
        <c:crossBetween val="between"/>
      </c:valAx>
      <c:spPr>
        <a:noFill/>
        <a:ln w="25400">
          <a:noFill/>
        </a:ln>
      </c:spPr>
    </c:plotArea>
    <c:legend>
      <c:legendPos val="r"/>
      <c:layout>
        <c:manualLayout>
          <c:xMode val="edge"/>
          <c:yMode val="edge"/>
          <c:x val="0.78898849182313768"/>
          <c:y val="0.23043501084104023"/>
          <c:w val="0.18735025910222997"/>
          <c:h val="0.59584594905579491"/>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b="1" i="0" u="none" strike="noStrike" baseline="0">
                <a:effectLst/>
              </a:rPr>
              <a:t>Figure 4.4 : </a:t>
            </a:r>
            <a:r>
              <a:rPr lang="en-NZ" sz="900"/>
              <a:t>Motorcycle fleet composition</a:t>
            </a:r>
          </a:p>
        </c:rich>
      </c:tx>
      <c:layout>
        <c:manualLayout>
          <c:xMode val="edge"/>
          <c:yMode val="edge"/>
          <c:x val="0.18552472222222224"/>
          <c:y val="1.8808333333333361E-2"/>
        </c:manualLayout>
      </c:layout>
      <c:overlay val="0"/>
      <c:spPr>
        <a:noFill/>
        <a:ln w="25400">
          <a:noFill/>
        </a:ln>
      </c:spPr>
    </c:title>
    <c:autoTitleDeleted val="0"/>
    <c:plotArea>
      <c:layout>
        <c:manualLayout>
          <c:layoutTarget val="inner"/>
          <c:xMode val="edge"/>
          <c:yMode val="edge"/>
          <c:x val="0.1012868410128684"/>
          <c:y val="0.12391317500973922"/>
          <c:w val="0.87214611872146119"/>
          <c:h val="0.71959391209391665"/>
        </c:manualLayout>
      </c:layout>
      <c:barChart>
        <c:barDir val="col"/>
        <c:grouping val="clustered"/>
        <c:varyColors val="0"/>
        <c:ser>
          <c:idx val="1"/>
          <c:order val="0"/>
          <c:tx>
            <c:strRef>
              <c:f>'4.4'!$O$3</c:f>
              <c:strCache>
                <c:ptCount val="1"/>
                <c:pt idx="0">
                  <c:v>upto 60cc</c:v>
                </c:pt>
              </c:strCache>
            </c:strRef>
          </c:tx>
          <c:spPr>
            <a:solidFill>
              <a:srgbClr val="C0C0C0"/>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'4.4'!$O$4:$O$21</c:f>
              <c:numCache>
                <c:formatCode>General</c:formatCode>
                <c:ptCount val="18"/>
                <c:pt idx="0">
                  <c:v>11999</c:v>
                </c:pt>
                <c:pt idx="1">
                  <c:v>11941</c:v>
                </c:pt>
                <c:pt idx="2">
                  <c:v>12264</c:v>
                </c:pt>
                <c:pt idx="3">
                  <c:v>13005</c:v>
                </c:pt>
                <c:pt idx="4">
                  <c:v>14285</c:v>
                </c:pt>
                <c:pt idx="5">
                  <c:v>17971</c:v>
                </c:pt>
                <c:pt idx="6">
                  <c:v>21287</c:v>
                </c:pt>
                <c:pt idx="7">
                  <c:v>24204</c:v>
                </c:pt>
                <c:pt idx="8">
                  <c:v>28506</c:v>
                </c:pt>
                <c:pt idx="9">
                  <c:v>29065</c:v>
                </c:pt>
                <c:pt idx="10">
                  <c:v>28724</c:v>
                </c:pt>
                <c:pt idx="11">
                  <c:v>27969</c:v>
                </c:pt>
                <c:pt idx="12">
                  <c:v>27769</c:v>
                </c:pt>
                <c:pt idx="13">
                  <c:v>28132</c:v>
                </c:pt>
                <c:pt idx="14">
                  <c:v>28643</c:v>
                </c:pt>
                <c:pt idx="15">
                  <c:v>28603</c:v>
                </c:pt>
                <c:pt idx="16">
                  <c:v>28853</c:v>
                </c:pt>
                <c:pt idx="17">
                  <c:v>29465</c:v>
                </c:pt>
              </c:numCache>
            </c:numRef>
          </c:val>
          <c:extLst>
            <c:ext xmlns:c16="http://schemas.microsoft.com/office/drawing/2014/chart" uri="{C3380CC4-5D6E-409C-BE32-E72D297353CC}">
              <c16:uniqueId val="{00000000-B895-4571-AA26-9A3EDC581E92}"/>
            </c:ext>
          </c:extLst>
        </c:ser>
        <c:ser>
          <c:idx val="3"/>
          <c:order val="1"/>
          <c:tx>
            <c:strRef>
              <c:f>'4.4'!$P$3</c:f>
              <c:strCache>
                <c:ptCount val="1"/>
                <c:pt idx="0">
                  <c:v>61-125cc</c:v>
                </c:pt>
              </c:strCache>
            </c:strRef>
          </c:tx>
          <c:spPr>
            <a:solidFill>
              <a:srgbClr val="83B1DA"/>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'4.4'!$P$4:$P$21</c:f>
              <c:numCache>
                <c:formatCode>General</c:formatCode>
                <c:ptCount val="18"/>
                <c:pt idx="0">
                  <c:v>5239</c:v>
                </c:pt>
                <c:pt idx="1">
                  <c:v>4887</c:v>
                </c:pt>
                <c:pt idx="2">
                  <c:v>4685</c:v>
                </c:pt>
                <c:pt idx="3">
                  <c:v>4630</c:v>
                </c:pt>
                <c:pt idx="4">
                  <c:v>4608</c:v>
                </c:pt>
                <c:pt idx="5">
                  <c:v>4764</c:v>
                </c:pt>
                <c:pt idx="6">
                  <c:v>5024</c:v>
                </c:pt>
                <c:pt idx="7">
                  <c:v>5375</c:v>
                </c:pt>
                <c:pt idx="8">
                  <c:v>6236</c:v>
                </c:pt>
                <c:pt idx="9">
                  <c:v>6387</c:v>
                </c:pt>
                <c:pt idx="10">
                  <c:v>6375</c:v>
                </c:pt>
                <c:pt idx="11">
                  <c:v>6578</c:v>
                </c:pt>
                <c:pt idx="12">
                  <c:v>6894</c:v>
                </c:pt>
                <c:pt idx="13">
                  <c:v>7199</c:v>
                </c:pt>
                <c:pt idx="14">
                  <c:v>7417</c:v>
                </c:pt>
                <c:pt idx="15">
                  <c:v>7882</c:v>
                </c:pt>
                <c:pt idx="16">
                  <c:v>8042</c:v>
                </c:pt>
                <c:pt idx="17">
                  <c:v>8265</c:v>
                </c:pt>
              </c:numCache>
            </c:numRef>
          </c:val>
          <c:extLst>
            <c:ext xmlns:c16="http://schemas.microsoft.com/office/drawing/2014/chart" uri="{C3380CC4-5D6E-409C-BE32-E72D297353CC}">
              <c16:uniqueId val="{00000001-B895-4571-AA26-9A3EDC581E92}"/>
            </c:ext>
          </c:extLst>
        </c:ser>
        <c:ser>
          <c:idx val="5"/>
          <c:order val="2"/>
          <c:tx>
            <c:strRef>
              <c:f>'4.4'!$Q$3</c:f>
              <c:strCache>
                <c:ptCount val="1"/>
                <c:pt idx="0">
                  <c:v>126-600 cc</c:v>
                </c:pt>
              </c:strCache>
            </c:strRef>
          </c:tx>
          <c:spPr>
            <a:solidFill>
              <a:srgbClr val="60A9E4"/>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'4.4'!$Q$4:$Q$21</c:f>
              <c:numCache>
                <c:formatCode>General</c:formatCode>
                <c:ptCount val="18"/>
                <c:pt idx="0">
                  <c:v>28090</c:v>
                </c:pt>
                <c:pt idx="1">
                  <c:v>27967</c:v>
                </c:pt>
                <c:pt idx="2">
                  <c:v>27931</c:v>
                </c:pt>
                <c:pt idx="3">
                  <c:v>27948</c:v>
                </c:pt>
                <c:pt idx="4">
                  <c:v>28739</c:v>
                </c:pt>
                <c:pt idx="5">
                  <c:v>30046</c:v>
                </c:pt>
                <c:pt idx="6">
                  <c:v>32246</c:v>
                </c:pt>
                <c:pt idx="7">
                  <c:v>34736</c:v>
                </c:pt>
                <c:pt idx="8">
                  <c:v>37742</c:v>
                </c:pt>
                <c:pt idx="9">
                  <c:v>38427</c:v>
                </c:pt>
                <c:pt idx="10">
                  <c:v>38194</c:v>
                </c:pt>
                <c:pt idx="11">
                  <c:v>37740</c:v>
                </c:pt>
                <c:pt idx="12">
                  <c:v>37930</c:v>
                </c:pt>
                <c:pt idx="13">
                  <c:v>38393</c:v>
                </c:pt>
                <c:pt idx="14">
                  <c:v>39146</c:v>
                </c:pt>
                <c:pt idx="15">
                  <c:v>40232</c:v>
                </c:pt>
                <c:pt idx="16">
                  <c:v>41645</c:v>
                </c:pt>
                <c:pt idx="17">
                  <c:v>43367</c:v>
                </c:pt>
              </c:numCache>
            </c:numRef>
          </c:val>
          <c:extLst>
            <c:ext xmlns:c16="http://schemas.microsoft.com/office/drawing/2014/chart" uri="{C3380CC4-5D6E-409C-BE32-E72D297353CC}">
              <c16:uniqueId val="{00000002-B895-4571-AA26-9A3EDC581E92}"/>
            </c:ext>
          </c:extLst>
        </c:ser>
        <c:ser>
          <c:idx val="10"/>
          <c:order val="3"/>
          <c:tx>
            <c:strRef>
              <c:f>'4.4'!$R$3</c:f>
              <c:strCache>
                <c:ptCount val="1"/>
                <c:pt idx="0">
                  <c:v>601cc +</c:v>
                </c:pt>
              </c:strCache>
            </c:strRef>
          </c:tx>
          <c:spPr>
            <a:solidFill>
              <a:srgbClr val="0093D3"/>
            </a:solidFill>
            <a:ln w="25400">
              <a:noFill/>
            </a:ln>
          </c:spPr>
          <c:invertIfNegative val="0"/>
          <c:cat>
            <c:numRef>
              <c:f>'4.4'!$A$4:$A$21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'4.4'!$R$4:$R$21</c:f>
              <c:numCache>
                <c:formatCode>General</c:formatCode>
                <c:ptCount val="18"/>
                <c:pt idx="0">
                  <c:v>32498</c:v>
                </c:pt>
                <c:pt idx="1">
                  <c:v>33548</c:v>
                </c:pt>
                <c:pt idx="2">
                  <c:v>34968</c:v>
                </c:pt>
                <c:pt idx="3">
                  <c:v>37067</c:v>
                </c:pt>
                <c:pt idx="4">
                  <c:v>39854</c:v>
                </c:pt>
                <c:pt idx="5">
                  <c:v>43591</c:v>
                </c:pt>
                <c:pt idx="6">
                  <c:v>48422</c:v>
                </c:pt>
                <c:pt idx="7">
                  <c:v>54339</c:v>
                </c:pt>
                <c:pt idx="8">
                  <c:v>59963</c:v>
                </c:pt>
                <c:pt idx="9">
                  <c:v>63392</c:v>
                </c:pt>
                <c:pt idx="10">
                  <c:v>65741</c:v>
                </c:pt>
                <c:pt idx="11">
                  <c:v>67255</c:v>
                </c:pt>
                <c:pt idx="12">
                  <c:v>69715</c:v>
                </c:pt>
                <c:pt idx="13">
                  <c:v>72598</c:v>
                </c:pt>
                <c:pt idx="14">
                  <c:v>76337</c:v>
                </c:pt>
                <c:pt idx="15">
                  <c:v>80610</c:v>
                </c:pt>
                <c:pt idx="16">
                  <c:v>84654</c:v>
                </c:pt>
                <c:pt idx="17">
                  <c:v>89090</c:v>
                </c:pt>
              </c:numCache>
            </c:numRef>
          </c:val>
          <c:extLst>
            <c:ext xmlns:c16="http://schemas.microsoft.com/office/drawing/2014/chart" uri="{C3380CC4-5D6E-409C-BE32-E72D297353CC}">
              <c16:uniqueId val="{00000003-B895-4571-AA26-9A3EDC581E92}"/>
            </c:ext>
          </c:extLst>
        </c:ser>
        <c:dLbls>
          <c:showLegendKey val="0"/>
          <c:showVal val="0"/>
          <c:showCatName val="0"/>
          <c:showSerName val="0"/>
          <c:showPercent val="0"/>
          <c:showBubbleSize val="0"/>
        </c:dLbls>
        <c:gapWidth val="150"/>
        <c:axId val="161600256"/>
        <c:axId val="161601792"/>
      </c:barChart>
      <c:catAx>
        <c:axId val="1616002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601792"/>
        <c:crosses val="autoZero"/>
        <c:auto val="1"/>
        <c:lblAlgn val="ctr"/>
        <c:lblOffset val="100"/>
        <c:tickLblSkip val="2"/>
        <c:noMultiLvlLbl val="0"/>
      </c:catAx>
      <c:valAx>
        <c:axId val="161601792"/>
        <c:scaling>
          <c:orientation val="minMax"/>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600256"/>
        <c:crosses val="autoZero"/>
        <c:crossBetween val="between"/>
      </c:valAx>
      <c:spPr>
        <a:noFill/>
        <a:ln w="25400">
          <a:noFill/>
        </a:ln>
      </c:spPr>
    </c:plotArea>
    <c:legend>
      <c:legendPos val="b"/>
      <c:layout>
        <c:manualLayout>
          <c:xMode val="edge"/>
          <c:yMode val="edge"/>
          <c:x val="0.24311833333333649"/>
          <c:y val="0.91832546296296258"/>
          <c:w val="0.66596194444445322"/>
          <c:h val="6.4338998088998914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4.5 : Average motorcycle/moped fleet engine size</a:t>
            </a:r>
          </a:p>
        </c:rich>
      </c:tx>
      <c:layout>
        <c:manualLayout>
          <c:xMode val="edge"/>
          <c:yMode val="edge"/>
          <c:x val="0.15000805555555571"/>
          <c:y val="7.1087962962962954E-3"/>
        </c:manualLayout>
      </c:layout>
      <c:overlay val="0"/>
      <c:spPr>
        <a:noFill/>
        <a:ln w="25400">
          <a:noFill/>
        </a:ln>
      </c:spPr>
    </c:title>
    <c:autoTitleDeleted val="0"/>
    <c:plotArea>
      <c:layout>
        <c:manualLayout>
          <c:layoutTarget val="inner"/>
          <c:xMode val="edge"/>
          <c:yMode val="edge"/>
          <c:x val="0.11536277777777777"/>
          <c:y val="0.14603960396039894"/>
          <c:w val="0.83598888888889722"/>
          <c:h val="0.68811881188118862"/>
        </c:manualLayout>
      </c:layout>
      <c:lineChart>
        <c:grouping val="standard"/>
        <c:varyColors val="0"/>
        <c:ser>
          <c:idx val="1"/>
          <c:order val="0"/>
          <c:spPr>
            <a:ln w="25400">
              <a:solidFill>
                <a:srgbClr val="0093D3"/>
              </a:solidFill>
              <a:prstDash val="solid"/>
            </a:ln>
          </c:spPr>
          <c:marker>
            <c:symbol val="none"/>
          </c:marker>
          <c:cat>
            <c:numRef>
              <c:f>'4.5'!$A$4:$A$21</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'4.5'!$B$4:$B$21</c:f>
              <c:numCache>
                <c:formatCode>0</c:formatCode>
                <c:ptCount val="18"/>
                <c:pt idx="0">
                  <c:v>535</c:v>
                </c:pt>
                <c:pt idx="1">
                  <c:v>545</c:v>
                </c:pt>
                <c:pt idx="2">
                  <c:v>554</c:v>
                </c:pt>
                <c:pt idx="3">
                  <c:v>564</c:v>
                </c:pt>
                <c:pt idx="4">
                  <c:v>570</c:v>
                </c:pt>
                <c:pt idx="5">
                  <c:v>566</c:v>
                </c:pt>
                <c:pt idx="6">
                  <c:v>567</c:v>
                </c:pt>
                <c:pt idx="7">
                  <c:v>575</c:v>
                </c:pt>
                <c:pt idx="8">
                  <c:v>571</c:v>
                </c:pt>
                <c:pt idx="9">
                  <c:v>581</c:v>
                </c:pt>
                <c:pt idx="10">
                  <c:v>594</c:v>
                </c:pt>
                <c:pt idx="11">
                  <c:v>604</c:v>
                </c:pt>
                <c:pt idx="12">
                  <c:v>613</c:v>
                </c:pt>
                <c:pt idx="13">
                  <c:v>620</c:v>
                </c:pt>
                <c:pt idx="14">
                  <c:v>629</c:v>
                </c:pt>
                <c:pt idx="15" formatCode="General">
                  <c:v>639</c:v>
                </c:pt>
                <c:pt idx="16" formatCode="General">
                  <c:v>647</c:v>
                </c:pt>
                <c:pt idx="17" formatCode="General">
                  <c:v>654</c:v>
                </c:pt>
              </c:numCache>
            </c:numRef>
          </c:val>
          <c:smooth val="0"/>
          <c:extLst>
            <c:ext xmlns:c16="http://schemas.microsoft.com/office/drawing/2014/chart" uri="{C3380CC4-5D6E-409C-BE32-E72D297353CC}">
              <c16:uniqueId val="{00000000-E018-4304-8F05-D23CAA671B7B}"/>
            </c:ext>
          </c:extLst>
        </c:ser>
        <c:dLbls>
          <c:showLegendKey val="0"/>
          <c:showVal val="0"/>
          <c:showCatName val="0"/>
          <c:showSerName val="0"/>
          <c:showPercent val="0"/>
          <c:showBubbleSize val="0"/>
        </c:dLbls>
        <c:smooth val="0"/>
        <c:axId val="161627520"/>
        <c:axId val="161654272"/>
      </c:lineChart>
      <c:catAx>
        <c:axId val="161627520"/>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a:t>
                </a:r>
                <a:r>
                  <a:rPr lang="en-NZ" sz="700" baseline="0"/>
                  <a:t> y</a:t>
                </a:r>
                <a:r>
                  <a:rPr lang="en-NZ" sz="700"/>
                  <a:t>ear</a:t>
                </a:r>
              </a:p>
            </c:rich>
          </c:tx>
          <c:layout>
            <c:manualLayout>
              <c:xMode val="edge"/>
              <c:yMode val="edge"/>
              <c:x val="0.45877805555555556"/>
              <c:y val="0.9344097222222221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654272"/>
        <c:crosses val="autoZero"/>
        <c:auto val="1"/>
        <c:lblAlgn val="ctr"/>
        <c:lblOffset val="100"/>
        <c:tickLblSkip val="2"/>
        <c:tickMarkSkip val="1"/>
        <c:noMultiLvlLbl val="0"/>
      </c:catAx>
      <c:valAx>
        <c:axId val="161654272"/>
        <c:scaling>
          <c:orientation val="minMax"/>
          <c:max val="700"/>
          <c:min val="45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CC</a:t>
                </a:r>
              </a:p>
            </c:rich>
          </c:tx>
          <c:layout>
            <c:manualLayout>
              <c:xMode val="edge"/>
              <c:yMode val="edge"/>
              <c:x val="9.2725838381735766E-3"/>
              <c:y val="0.4548348501891809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627520"/>
        <c:crosses val="autoZero"/>
        <c:crossBetween val="midCat"/>
        <c:majorUnit val="25"/>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5.1a : Light passenger entry and exit</a:t>
            </a:r>
          </a:p>
        </c:rich>
      </c:tx>
      <c:layout>
        <c:manualLayout>
          <c:xMode val="edge"/>
          <c:yMode val="edge"/>
          <c:x val="0.1813183333333368"/>
          <c:y val="1.5024074074074075E-2"/>
        </c:manualLayout>
      </c:layout>
      <c:overlay val="0"/>
      <c:spPr>
        <a:noFill/>
        <a:ln w="25400">
          <a:noFill/>
        </a:ln>
      </c:spPr>
    </c:title>
    <c:autoTitleDeleted val="0"/>
    <c:plotArea>
      <c:layout>
        <c:manualLayout>
          <c:layoutTarget val="inner"/>
          <c:xMode val="edge"/>
          <c:yMode val="edge"/>
          <c:x val="0.16659750000000001"/>
          <c:y val="0.10050251256281409"/>
          <c:w val="0.81503833333333364"/>
          <c:h val="0.72613065326633164"/>
        </c:manualLayout>
      </c:layout>
      <c:barChart>
        <c:barDir val="col"/>
        <c:grouping val="stacked"/>
        <c:varyColors val="0"/>
        <c:ser>
          <c:idx val="0"/>
          <c:order val="0"/>
          <c:tx>
            <c:strRef>
              <c:f>'5.1'!$C$3</c:f>
              <c:strCache>
                <c:ptCount val="1"/>
                <c:pt idx="0">
                  <c:v>Petrol NZ new in</c:v>
                </c:pt>
              </c:strCache>
            </c:strRef>
          </c:tx>
          <c:spPr>
            <a:solidFill>
              <a:srgbClr val="0093D3">
                <a:alpha val="45000"/>
              </a:srgbClr>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'5.1'!$C$55:$C$71</c:f>
              <c:numCache>
                <c:formatCode>General</c:formatCode>
                <c:ptCount val="17"/>
                <c:pt idx="0">
                  <c:v>58624</c:v>
                </c:pt>
                <c:pt idx="1">
                  <c:v>64646</c:v>
                </c:pt>
                <c:pt idx="2">
                  <c:v>70748</c:v>
                </c:pt>
                <c:pt idx="3">
                  <c:v>74262</c:v>
                </c:pt>
                <c:pt idx="4">
                  <c:v>75374</c:v>
                </c:pt>
                <c:pt idx="5">
                  <c:v>72735</c:v>
                </c:pt>
                <c:pt idx="6">
                  <c:v>71741</c:v>
                </c:pt>
                <c:pt idx="7">
                  <c:v>65717</c:v>
                </c:pt>
                <c:pt idx="8">
                  <c:v>48192</c:v>
                </c:pt>
                <c:pt idx="9">
                  <c:v>54665</c:v>
                </c:pt>
                <c:pt idx="10">
                  <c:v>55264</c:v>
                </c:pt>
                <c:pt idx="11">
                  <c:v>65099</c:v>
                </c:pt>
                <c:pt idx="12">
                  <c:v>69539</c:v>
                </c:pt>
                <c:pt idx="13">
                  <c:v>77821</c:v>
                </c:pt>
                <c:pt idx="14">
                  <c:v>81897</c:v>
                </c:pt>
                <c:pt idx="15">
                  <c:v>87674</c:v>
                </c:pt>
                <c:pt idx="16">
                  <c:v>93750</c:v>
                </c:pt>
              </c:numCache>
            </c:numRef>
          </c:val>
          <c:extLst>
            <c:ext xmlns:c16="http://schemas.microsoft.com/office/drawing/2014/chart" uri="{C3380CC4-5D6E-409C-BE32-E72D297353CC}">
              <c16:uniqueId val="{00000000-505C-45B9-BA5E-4E4576E6D6A2}"/>
            </c:ext>
          </c:extLst>
        </c:ser>
        <c:ser>
          <c:idx val="1"/>
          <c:order val="1"/>
          <c:tx>
            <c:strRef>
              <c:f>'5.1'!$D$3</c:f>
              <c:strCache>
                <c:ptCount val="1"/>
                <c:pt idx="0">
                  <c:v>Petrol used in</c:v>
                </c:pt>
              </c:strCache>
            </c:strRef>
          </c:tx>
          <c:spPr>
            <a:solidFill>
              <a:srgbClr val="BDC1C1"/>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'5.1'!$D$55:$D$71</c:f>
              <c:numCache>
                <c:formatCode>General</c:formatCode>
                <c:ptCount val="17"/>
                <c:pt idx="0">
                  <c:v>116970</c:v>
                </c:pt>
                <c:pt idx="1">
                  <c:v>120667</c:v>
                </c:pt>
                <c:pt idx="2">
                  <c:v>135234</c:v>
                </c:pt>
                <c:pt idx="3">
                  <c:v>135418</c:v>
                </c:pt>
                <c:pt idx="4">
                  <c:v>135222</c:v>
                </c:pt>
                <c:pt idx="5">
                  <c:v>115222</c:v>
                </c:pt>
                <c:pt idx="6">
                  <c:v>115799</c:v>
                </c:pt>
                <c:pt idx="7">
                  <c:v>91276</c:v>
                </c:pt>
                <c:pt idx="8">
                  <c:v>71851</c:v>
                </c:pt>
                <c:pt idx="9">
                  <c:v>91736</c:v>
                </c:pt>
                <c:pt idx="10">
                  <c:v>83057</c:v>
                </c:pt>
                <c:pt idx="11">
                  <c:v>79966</c:v>
                </c:pt>
                <c:pt idx="12">
                  <c:v>99911</c:v>
                </c:pt>
                <c:pt idx="13">
                  <c:v>130612</c:v>
                </c:pt>
                <c:pt idx="14">
                  <c:v>144292</c:v>
                </c:pt>
                <c:pt idx="15">
                  <c:v>149071</c:v>
                </c:pt>
                <c:pt idx="16">
                  <c:v>161891</c:v>
                </c:pt>
              </c:numCache>
            </c:numRef>
          </c:val>
          <c:extLst>
            <c:ext xmlns:c16="http://schemas.microsoft.com/office/drawing/2014/chart" uri="{C3380CC4-5D6E-409C-BE32-E72D297353CC}">
              <c16:uniqueId val="{00000001-505C-45B9-BA5E-4E4576E6D6A2}"/>
            </c:ext>
          </c:extLst>
        </c:ser>
        <c:ser>
          <c:idx val="2"/>
          <c:order val="2"/>
          <c:tx>
            <c:strRef>
              <c:f>'5.1'!$E$3</c:f>
              <c:strCache>
                <c:ptCount val="1"/>
                <c:pt idx="0">
                  <c:v>Diesel NZ new in</c:v>
                </c:pt>
              </c:strCache>
            </c:strRef>
          </c:tx>
          <c:spPr>
            <a:solidFill>
              <a:srgbClr val="434646"/>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'5.1'!$E$55:$E$71</c:f>
              <c:numCache>
                <c:formatCode>General</c:formatCode>
                <c:ptCount val="17"/>
                <c:pt idx="0">
                  <c:v>2601</c:v>
                </c:pt>
                <c:pt idx="1">
                  <c:v>2539</c:v>
                </c:pt>
                <c:pt idx="2">
                  <c:v>2387</c:v>
                </c:pt>
                <c:pt idx="3">
                  <c:v>2755</c:v>
                </c:pt>
                <c:pt idx="4">
                  <c:v>4370</c:v>
                </c:pt>
                <c:pt idx="5">
                  <c:v>5988</c:v>
                </c:pt>
                <c:pt idx="6">
                  <c:v>7923</c:v>
                </c:pt>
                <c:pt idx="7">
                  <c:v>9722</c:v>
                </c:pt>
                <c:pt idx="8">
                  <c:v>8740</c:v>
                </c:pt>
                <c:pt idx="9">
                  <c:v>9819</c:v>
                </c:pt>
                <c:pt idx="10">
                  <c:v>11033</c:v>
                </c:pt>
                <c:pt idx="11">
                  <c:v>14243</c:v>
                </c:pt>
                <c:pt idx="12">
                  <c:v>15461</c:v>
                </c:pt>
                <c:pt idx="13">
                  <c:v>15132</c:v>
                </c:pt>
                <c:pt idx="14">
                  <c:v>15617</c:v>
                </c:pt>
                <c:pt idx="15">
                  <c:v>17699</c:v>
                </c:pt>
                <c:pt idx="16">
                  <c:v>17090</c:v>
                </c:pt>
              </c:numCache>
            </c:numRef>
          </c:val>
          <c:extLst>
            <c:ext xmlns:c16="http://schemas.microsoft.com/office/drawing/2014/chart" uri="{C3380CC4-5D6E-409C-BE32-E72D297353CC}">
              <c16:uniqueId val="{00000002-505C-45B9-BA5E-4E4576E6D6A2}"/>
            </c:ext>
          </c:extLst>
        </c:ser>
        <c:ser>
          <c:idx val="3"/>
          <c:order val="3"/>
          <c:tx>
            <c:strRef>
              <c:f>'5.1'!$F$3</c:f>
              <c:strCache>
                <c:ptCount val="1"/>
                <c:pt idx="0">
                  <c:v>Diesel used in</c:v>
                </c:pt>
              </c:strCache>
            </c:strRef>
          </c:tx>
          <c:spPr>
            <a:solidFill>
              <a:srgbClr val="0093D3"/>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'5.1'!$F$55:$F$71</c:f>
              <c:numCache>
                <c:formatCode>General</c:formatCode>
                <c:ptCount val="17"/>
                <c:pt idx="0">
                  <c:v>13415</c:v>
                </c:pt>
                <c:pt idx="1">
                  <c:v>17688</c:v>
                </c:pt>
                <c:pt idx="2">
                  <c:v>23871</c:v>
                </c:pt>
                <c:pt idx="3">
                  <c:v>20769</c:v>
                </c:pt>
                <c:pt idx="4">
                  <c:v>19624</c:v>
                </c:pt>
                <c:pt idx="5">
                  <c:v>11129</c:v>
                </c:pt>
                <c:pt idx="6">
                  <c:v>8033</c:v>
                </c:pt>
                <c:pt idx="7">
                  <c:v>3218</c:v>
                </c:pt>
                <c:pt idx="8">
                  <c:v>1304</c:v>
                </c:pt>
                <c:pt idx="9">
                  <c:v>848</c:v>
                </c:pt>
                <c:pt idx="10">
                  <c:v>1059</c:v>
                </c:pt>
                <c:pt idx="11">
                  <c:v>1909</c:v>
                </c:pt>
                <c:pt idx="12">
                  <c:v>2321</c:v>
                </c:pt>
                <c:pt idx="13">
                  <c:v>2161</c:v>
                </c:pt>
                <c:pt idx="14">
                  <c:v>2013</c:v>
                </c:pt>
                <c:pt idx="15">
                  <c:v>2780</c:v>
                </c:pt>
                <c:pt idx="16">
                  <c:v>4473</c:v>
                </c:pt>
              </c:numCache>
            </c:numRef>
          </c:val>
          <c:extLst>
            <c:ext xmlns:c16="http://schemas.microsoft.com/office/drawing/2014/chart" uri="{C3380CC4-5D6E-409C-BE32-E72D297353CC}">
              <c16:uniqueId val="{00000003-505C-45B9-BA5E-4E4576E6D6A2}"/>
            </c:ext>
          </c:extLst>
        </c:ser>
        <c:ser>
          <c:idx val="4"/>
          <c:order val="4"/>
          <c:tx>
            <c:strRef>
              <c:f>'5.1'!$G$3</c:f>
              <c:strCache>
                <c:ptCount val="1"/>
                <c:pt idx="0">
                  <c:v>Petrol NZ new out</c:v>
                </c:pt>
              </c:strCache>
            </c:strRef>
          </c:tx>
          <c:spPr>
            <a:solidFill>
              <a:srgbClr val="0093D3">
                <a:alpha val="45000"/>
              </a:srgbClr>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'5.1'!$G$55:$G$71</c:f>
              <c:numCache>
                <c:formatCode>General</c:formatCode>
                <c:ptCount val="17"/>
                <c:pt idx="0">
                  <c:v>-80167</c:v>
                </c:pt>
                <c:pt idx="1">
                  <c:v>-76259</c:v>
                </c:pt>
                <c:pt idx="2">
                  <c:v>-72724</c:v>
                </c:pt>
                <c:pt idx="3">
                  <c:v>-72292</c:v>
                </c:pt>
                <c:pt idx="4">
                  <c:v>-70801</c:v>
                </c:pt>
                <c:pt idx="5">
                  <c:v>-67755</c:v>
                </c:pt>
                <c:pt idx="6">
                  <c:v>-65553</c:v>
                </c:pt>
                <c:pt idx="7">
                  <c:v>-62894</c:v>
                </c:pt>
                <c:pt idx="8">
                  <c:v>-53600</c:v>
                </c:pt>
                <c:pt idx="9">
                  <c:v>-51591</c:v>
                </c:pt>
                <c:pt idx="10">
                  <c:v>-56563</c:v>
                </c:pt>
                <c:pt idx="11">
                  <c:v>-43864</c:v>
                </c:pt>
                <c:pt idx="12">
                  <c:v>-44517</c:v>
                </c:pt>
                <c:pt idx="13">
                  <c:v>-46397</c:v>
                </c:pt>
                <c:pt idx="14">
                  <c:v>-50392</c:v>
                </c:pt>
                <c:pt idx="15">
                  <c:v>-46612</c:v>
                </c:pt>
                <c:pt idx="16">
                  <c:v>-52781</c:v>
                </c:pt>
              </c:numCache>
            </c:numRef>
          </c:val>
          <c:extLst>
            <c:ext xmlns:c16="http://schemas.microsoft.com/office/drawing/2014/chart" uri="{C3380CC4-5D6E-409C-BE32-E72D297353CC}">
              <c16:uniqueId val="{00000004-505C-45B9-BA5E-4E4576E6D6A2}"/>
            </c:ext>
          </c:extLst>
        </c:ser>
        <c:ser>
          <c:idx val="5"/>
          <c:order val="5"/>
          <c:tx>
            <c:strRef>
              <c:f>'5.1'!$H$3</c:f>
              <c:strCache>
                <c:ptCount val="1"/>
                <c:pt idx="0">
                  <c:v>Petrol used out</c:v>
                </c:pt>
              </c:strCache>
            </c:strRef>
          </c:tx>
          <c:spPr>
            <a:solidFill>
              <a:srgbClr val="BDC1C1"/>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'5.1'!$H$55:$H$71</c:f>
              <c:numCache>
                <c:formatCode>General</c:formatCode>
                <c:ptCount val="17"/>
                <c:pt idx="0">
                  <c:v>-38360</c:v>
                </c:pt>
                <c:pt idx="1">
                  <c:v>-42622</c:v>
                </c:pt>
                <c:pt idx="2">
                  <c:v>-48057</c:v>
                </c:pt>
                <c:pt idx="3">
                  <c:v>-55558</c:v>
                </c:pt>
                <c:pt idx="4">
                  <c:v>-64359</c:v>
                </c:pt>
                <c:pt idx="5">
                  <c:v>-71197</c:v>
                </c:pt>
                <c:pt idx="6">
                  <c:v>-77297</c:v>
                </c:pt>
                <c:pt idx="7">
                  <c:v>-80126</c:v>
                </c:pt>
                <c:pt idx="8">
                  <c:v>-72586</c:v>
                </c:pt>
                <c:pt idx="9">
                  <c:v>-73088</c:v>
                </c:pt>
                <c:pt idx="10">
                  <c:v>-87304</c:v>
                </c:pt>
                <c:pt idx="11">
                  <c:v>-68685</c:v>
                </c:pt>
                <c:pt idx="12">
                  <c:v>-73915</c:v>
                </c:pt>
                <c:pt idx="13">
                  <c:v>-79284</c:v>
                </c:pt>
                <c:pt idx="14">
                  <c:v>-86928</c:v>
                </c:pt>
                <c:pt idx="15">
                  <c:v>-83577</c:v>
                </c:pt>
                <c:pt idx="16">
                  <c:v>-92119</c:v>
                </c:pt>
              </c:numCache>
            </c:numRef>
          </c:val>
          <c:extLst>
            <c:ext xmlns:c16="http://schemas.microsoft.com/office/drawing/2014/chart" uri="{C3380CC4-5D6E-409C-BE32-E72D297353CC}">
              <c16:uniqueId val="{00000005-505C-45B9-BA5E-4E4576E6D6A2}"/>
            </c:ext>
          </c:extLst>
        </c:ser>
        <c:ser>
          <c:idx val="6"/>
          <c:order val="6"/>
          <c:tx>
            <c:strRef>
              <c:f>'5.1'!$I$3</c:f>
              <c:strCache>
                <c:ptCount val="1"/>
                <c:pt idx="0">
                  <c:v>Diesel NZ new out</c:v>
                </c:pt>
              </c:strCache>
            </c:strRef>
          </c:tx>
          <c:spPr>
            <a:solidFill>
              <a:srgbClr val="434646"/>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'5.1'!$I$55:$I$71</c:f>
              <c:numCache>
                <c:formatCode>General</c:formatCode>
                <c:ptCount val="17"/>
                <c:pt idx="0">
                  <c:v>-585</c:v>
                </c:pt>
                <c:pt idx="1">
                  <c:v>-540</c:v>
                </c:pt>
                <c:pt idx="2">
                  <c:v>-562</c:v>
                </c:pt>
                <c:pt idx="3">
                  <c:v>-531</c:v>
                </c:pt>
                <c:pt idx="4">
                  <c:v>-505</c:v>
                </c:pt>
                <c:pt idx="5">
                  <c:v>-555</c:v>
                </c:pt>
                <c:pt idx="6">
                  <c:v>-638</c:v>
                </c:pt>
                <c:pt idx="7">
                  <c:v>-691</c:v>
                </c:pt>
                <c:pt idx="8">
                  <c:v>-720</c:v>
                </c:pt>
                <c:pt idx="9">
                  <c:v>-795</c:v>
                </c:pt>
                <c:pt idx="10">
                  <c:v>-1036</c:v>
                </c:pt>
                <c:pt idx="11">
                  <c:v>-887</c:v>
                </c:pt>
                <c:pt idx="12">
                  <c:v>-1002</c:v>
                </c:pt>
                <c:pt idx="13">
                  <c:v>-1058</c:v>
                </c:pt>
                <c:pt idx="14">
                  <c:v>-1206</c:v>
                </c:pt>
                <c:pt idx="15">
                  <c:v>-1182</c:v>
                </c:pt>
                <c:pt idx="16">
                  <c:v>-2438</c:v>
                </c:pt>
              </c:numCache>
            </c:numRef>
          </c:val>
          <c:extLst>
            <c:ext xmlns:c16="http://schemas.microsoft.com/office/drawing/2014/chart" uri="{C3380CC4-5D6E-409C-BE32-E72D297353CC}">
              <c16:uniqueId val="{00000006-505C-45B9-BA5E-4E4576E6D6A2}"/>
            </c:ext>
          </c:extLst>
        </c:ser>
        <c:ser>
          <c:idx val="7"/>
          <c:order val="7"/>
          <c:tx>
            <c:strRef>
              <c:f>'5.1'!$J$3</c:f>
              <c:strCache>
                <c:ptCount val="1"/>
                <c:pt idx="0">
                  <c:v>Diesel used out</c:v>
                </c:pt>
              </c:strCache>
            </c:strRef>
          </c:tx>
          <c:spPr>
            <a:solidFill>
              <a:srgbClr val="0093D3"/>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'5.1'!$J$55:$J$71</c:f>
              <c:numCache>
                <c:formatCode>General</c:formatCode>
                <c:ptCount val="17"/>
                <c:pt idx="0">
                  <c:v>-4429</c:v>
                </c:pt>
                <c:pt idx="1">
                  <c:v>-5397</c:v>
                </c:pt>
                <c:pt idx="2">
                  <c:v>-6609</c:v>
                </c:pt>
                <c:pt idx="3">
                  <c:v>-7822</c:v>
                </c:pt>
                <c:pt idx="4">
                  <c:v>-9400</c:v>
                </c:pt>
                <c:pt idx="5">
                  <c:v>-10801</c:v>
                </c:pt>
                <c:pt idx="6">
                  <c:v>-11371</c:v>
                </c:pt>
                <c:pt idx="7">
                  <c:v>-11950</c:v>
                </c:pt>
                <c:pt idx="8">
                  <c:v>-10787</c:v>
                </c:pt>
                <c:pt idx="9">
                  <c:v>-10994</c:v>
                </c:pt>
                <c:pt idx="10">
                  <c:v>-12939</c:v>
                </c:pt>
                <c:pt idx="11">
                  <c:v>-9949</c:v>
                </c:pt>
                <c:pt idx="12">
                  <c:v>-9231</c:v>
                </c:pt>
                <c:pt idx="13">
                  <c:v>-8863</c:v>
                </c:pt>
                <c:pt idx="14">
                  <c:v>-8456</c:v>
                </c:pt>
                <c:pt idx="15">
                  <c:v>-7405</c:v>
                </c:pt>
                <c:pt idx="16">
                  <c:v>-7081</c:v>
                </c:pt>
              </c:numCache>
            </c:numRef>
          </c:val>
          <c:extLst>
            <c:ext xmlns:c16="http://schemas.microsoft.com/office/drawing/2014/chart" uri="{C3380CC4-5D6E-409C-BE32-E72D297353CC}">
              <c16:uniqueId val="{00000007-505C-45B9-BA5E-4E4576E6D6A2}"/>
            </c:ext>
          </c:extLst>
        </c:ser>
        <c:dLbls>
          <c:showLegendKey val="0"/>
          <c:showVal val="0"/>
          <c:showCatName val="0"/>
          <c:showSerName val="0"/>
          <c:showPercent val="0"/>
          <c:showBubbleSize val="0"/>
        </c:dLbls>
        <c:gapWidth val="150"/>
        <c:overlap val="100"/>
        <c:axId val="160733056"/>
        <c:axId val="160734592"/>
      </c:barChart>
      <c:catAx>
        <c:axId val="160733056"/>
        <c:scaling>
          <c:orientation val="minMax"/>
        </c:scaling>
        <c:delete val="0"/>
        <c:axPos val="b"/>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734592"/>
        <c:crossesAt val="0"/>
        <c:auto val="1"/>
        <c:lblAlgn val="ctr"/>
        <c:lblOffset val="100"/>
        <c:tickLblSkip val="2"/>
        <c:tickMarkSkip val="1"/>
        <c:noMultiLvlLbl val="0"/>
      </c:catAx>
      <c:valAx>
        <c:axId val="160734592"/>
        <c:scaling>
          <c:orientation val="minMax"/>
          <c:max val="300000"/>
          <c:min val="-20000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0733056"/>
        <c:crosses val="autoZero"/>
        <c:crossBetween val="between"/>
        <c:majorUnit val="50000"/>
      </c:valAx>
      <c:spPr>
        <a:solidFill>
          <a:srgbClr val="FFFFFF"/>
        </a:solidFill>
        <a:ln w="25400">
          <a:noFill/>
        </a:ln>
      </c:spPr>
    </c:plotArea>
    <c:legend>
      <c:legendPos val="b"/>
      <c:layout>
        <c:manualLayout>
          <c:xMode val="edge"/>
          <c:yMode val="edge"/>
          <c:x val="3.1250555555555552E-2"/>
          <c:y val="0.90954782959822333"/>
          <c:w val="0.93869944444444731"/>
          <c:h val="8.0401857460125181E-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5.1b : Light commercial entry and exit</a:t>
            </a:r>
          </a:p>
        </c:rich>
      </c:tx>
      <c:layout>
        <c:manualLayout>
          <c:xMode val="edge"/>
          <c:yMode val="edge"/>
          <c:x val="0.18887805555555556"/>
          <c:y val="1.6575462962962962E-2"/>
        </c:manualLayout>
      </c:layout>
      <c:overlay val="0"/>
      <c:spPr>
        <a:noFill/>
        <a:ln w="25400">
          <a:noFill/>
        </a:ln>
      </c:spPr>
    </c:title>
    <c:autoTitleDeleted val="0"/>
    <c:plotArea>
      <c:layout>
        <c:manualLayout>
          <c:layoutTarget val="inner"/>
          <c:xMode val="edge"/>
          <c:yMode val="edge"/>
          <c:x val="0.14952527777777791"/>
          <c:y val="0.10798935185185186"/>
          <c:w val="0.82543277777777757"/>
          <c:h val="0.68517685185185151"/>
        </c:manualLayout>
      </c:layout>
      <c:barChart>
        <c:barDir val="col"/>
        <c:grouping val="stacked"/>
        <c:varyColors val="0"/>
        <c:ser>
          <c:idx val="0"/>
          <c:order val="0"/>
          <c:tx>
            <c:strRef>
              <c:f>'5.1'!$C$3</c:f>
              <c:strCache>
                <c:ptCount val="1"/>
                <c:pt idx="0">
                  <c:v>Petrol NZ new in</c:v>
                </c:pt>
              </c:strCache>
            </c:strRef>
          </c:tx>
          <c:spPr>
            <a:solidFill>
              <a:srgbClr val="0093D3">
                <a:alpha val="45000"/>
              </a:srgbClr>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'5.1'!$C$38:$C$54</c:f>
              <c:numCache>
                <c:formatCode>General</c:formatCode>
                <c:ptCount val="17"/>
                <c:pt idx="0">
                  <c:v>4009</c:v>
                </c:pt>
                <c:pt idx="1">
                  <c:v>4913</c:v>
                </c:pt>
                <c:pt idx="2">
                  <c:v>5428</c:v>
                </c:pt>
                <c:pt idx="3">
                  <c:v>5905</c:v>
                </c:pt>
                <c:pt idx="4">
                  <c:v>5411</c:v>
                </c:pt>
                <c:pt idx="5">
                  <c:v>4461</c:v>
                </c:pt>
                <c:pt idx="6">
                  <c:v>3845</c:v>
                </c:pt>
                <c:pt idx="7">
                  <c:v>3088</c:v>
                </c:pt>
                <c:pt idx="8">
                  <c:v>1884</c:v>
                </c:pt>
                <c:pt idx="9">
                  <c:v>2210</c:v>
                </c:pt>
                <c:pt idx="10">
                  <c:v>2159</c:v>
                </c:pt>
                <c:pt idx="11">
                  <c:v>2436</c:v>
                </c:pt>
                <c:pt idx="12">
                  <c:v>2484</c:v>
                </c:pt>
                <c:pt idx="13">
                  <c:v>2726</c:v>
                </c:pt>
                <c:pt idx="14">
                  <c:v>1888</c:v>
                </c:pt>
                <c:pt idx="15">
                  <c:v>2068</c:v>
                </c:pt>
                <c:pt idx="16">
                  <c:v>1513</c:v>
                </c:pt>
              </c:numCache>
            </c:numRef>
          </c:val>
          <c:extLst>
            <c:ext xmlns:c16="http://schemas.microsoft.com/office/drawing/2014/chart" uri="{C3380CC4-5D6E-409C-BE32-E72D297353CC}">
              <c16:uniqueId val="{00000000-8A98-4AD5-A89D-3450E76168FD}"/>
            </c:ext>
          </c:extLst>
        </c:ser>
        <c:ser>
          <c:idx val="1"/>
          <c:order val="1"/>
          <c:tx>
            <c:strRef>
              <c:f>'5.1'!$D$3</c:f>
              <c:strCache>
                <c:ptCount val="1"/>
                <c:pt idx="0">
                  <c:v>Petrol used in</c:v>
                </c:pt>
              </c:strCache>
            </c:strRef>
          </c:tx>
          <c:spPr>
            <a:solidFill>
              <a:srgbClr val="BDC1C1"/>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'5.1'!$D$38:$D$54</c:f>
              <c:numCache>
                <c:formatCode>General</c:formatCode>
                <c:ptCount val="17"/>
                <c:pt idx="0">
                  <c:v>1750</c:v>
                </c:pt>
                <c:pt idx="1">
                  <c:v>2281</c:v>
                </c:pt>
                <c:pt idx="2">
                  <c:v>1884</c:v>
                </c:pt>
                <c:pt idx="3">
                  <c:v>1830</c:v>
                </c:pt>
                <c:pt idx="4">
                  <c:v>2252</c:v>
                </c:pt>
                <c:pt idx="5">
                  <c:v>1923</c:v>
                </c:pt>
                <c:pt idx="6">
                  <c:v>2569</c:v>
                </c:pt>
                <c:pt idx="7">
                  <c:v>2692</c:v>
                </c:pt>
                <c:pt idx="8">
                  <c:v>1593</c:v>
                </c:pt>
                <c:pt idx="9">
                  <c:v>1888</c:v>
                </c:pt>
                <c:pt idx="10">
                  <c:v>2520</c:v>
                </c:pt>
                <c:pt idx="11">
                  <c:v>2334</c:v>
                </c:pt>
                <c:pt idx="12">
                  <c:v>3034</c:v>
                </c:pt>
                <c:pt idx="13">
                  <c:v>4085</c:v>
                </c:pt>
                <c:pt idx="14">
                  <c:v>4726</c:v>
                </c:pt>
                <c:pt idx="15">
                  <c:v>6056</c:v>
                </c:pt>
                <c:pt idx="16">
                  <c:v>6572</c:v>
                </c:pt>
              </c:numCache>
            </c:numRef>
          </c:val>
          <c:extLst>
            <c:ext xmlns:c16="http://schemas.microsoft.com/office/drawing/2014/chart" uri="{C3380CC4-5D6E-409C-BE32-E72D297353CC}">
              <c16:uniqueId val="{00000001-8A98-4AD5-A89D-3450E76168FD}"/>
            </c:ext>
          </c:extLst>
        </c:ser>
        <c:ser>
          <c:idx val="2"/>
          <c:order val="2"/>
          <c:tx>
            <c:strRef>
              <c:f>'5.1'!$E$3</c:f>
              <c:strCache>
                <c:ptCount val="1"/>
                <c:pt idx="0">
                  <c:v>Diesel NZ new in</c:v>
                </c:pt>
              </c:strCache>
            </c:strRef>
          </c:tx>
          <c:spPr>
            <a:solidFill>
              <a:srgbClr val="434646"/>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'5.1'!$E$38:$E$54</c:f>
              <c:numCache>
                <c:formatCode>General</c:formatCode>
                <c:ptCount val="17"/>
                <c:pt idx="0">
                  <c:v>11073</c:v>
                </c:pt>
                <c:pt idx="1">
                  <c:v>12062</c:v>
                </c:pt>
                <c:pt idx="2">
                  <c:v>12972</c:v>
                </c:pt>
                <c:pt idx="3">
                  <c:v>14537</c:v>
                </c:pt>
                <c:pt idx="4">
                  <c:v>16465</c:v>
                </c:pt>
                <c:pt idx="5">
                  <c:v>16001</c:v>
                </c:pt>
                <c:pt idx="6">
                  <c:v>17939</c:v>
                </c:pt>
                <c:pt idx="7">
                  <c:v>17066</c:v>
                </c:pt>
                <c:pt idx="8">
                  <c:v>11745</c:v>
                </c:pt>
                <c:pt idx="9">
                  <c:v>14488</c:v>
                </c:pt>
                <c:pt idx="10">
                  <c:v>16331</c:v>
                </c:pt>
                <c:pt idx="11">
                  <c:v>19102</c:v>
                </c:pt>
                <c:pt idx="12">
                  <c:v>25021</c:v>
                </c:pt>
                <c:pt idx="13">
                  <c:v>29727</c:v>
                </c:pt>
                <c:pt idx="14">
                  <c:v>33049</c:v>
                </c:pt>
                <c:pt idx="15">
                  <c:v>37855</c:v>
                </c:pt>
                <c:pt idx="16">
                  <c:v>44668</c:v>
                </c:pt>
              </c:numCache>
            </c:numRef>
          </c:val>
          <c:extLst>
            <c:ext xmlns:c16="http://schemas.microsoft.com/office/drawing/2014/chart" uri="{C3380CC4-5D6E-409C-BE32-E72D297353CC}">
              <c16:uniqueId val="{00000002-8A98-4AD5-A89D-3450E76168FD}"/>
            </c:ext>
          </c:extLst>
        </c:ser>
        <c:ser>
          <c:idx val="3"/>
          <c:order val="3"/>
          <c:tx>
            <c:strRef>
              <c:f>'5.1'!$F$3</c:f>
              <c:strCache>
                <c:ptCount val="1"/>
                <c:pt idx="0">
                  <c:v>Diesel used in</c:v>
                </c:pt>
              </c:strCache>
            </c:strRef>
          </c:tx>
          <c:spPr>
            <a:solidFill>
              <a:srgbClr val="0093D3"/>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'5.1'!$F$38:$F$54</c:f>
              <c:numCache>
                <c:formatCode>General</c:formatCode>
                <c:ptCount val="17"/>
                <c:pt idx="0">
                  <c:v>2989</c:v>
                </c:pt>
                <c:pt idx="1">
                  <c:v>4354</c:v>
                </c:pt>
                <c:pt idx="2">
                  <c:v>6104</c:v>
                </c:pt>
                <c:pt idx="3">
                  <c:v>7435</c:v>
                </c:pt>
                <c:pt idx="4">
                  <c:v>6542</c:v>
                </c:pt>
                <c:pt idx="5">
                  <c:v>5652</c:v>
                </c:pt>
                <c:pt idx="6">
                  <c:v>5274</c:v>
                </c:pt>
                <c:pt idx="7">
                  <c:v>2500</c:v>
                </c:pt>
                <c:pt idx="8">
                  <c:v>1025</c:v>
                </c:pt>
                <c:pt idx="9">
                  <c:v>671</c:v>
                </c:pt>
                <c:pt idx="10">
                  <c:v>435</c:v>
                </c:pt>
                <c:pt idx="11">
                  <c:v>756</c:v>
                </c:pt>
                <c:pt idx="12">
                  <c:v>2126</c:v>
                </c:pt>
                <c:pt idx="13">
                  <c:v>2717</c:v>
                </c:pt>
                <c:pt idx="14">
                  <c:v>2690</c:v>
                </c:pt>
                <c:pt idx="15">
                  <c:v>3506</c:v>
                </c:pt>
                <c:pt idx="16">
                  <c:v>4488</c:v>
                </c:pt>
              </c:numCache>
            </c:numRef>
          </c:val>
          <c:extLst>
            <c:ext xmlns:c16="http://schemas.microsoft.com/office/drawing/2014/chart" uri="{C3380CC4-5D6E-409C-BE32-E72D297353CC}">
              <c16:uniqueId val="{00000003-8A98-4AD5-A89D-3450E76168FD}"/>
            </c:ext>
          </c:extLst>
        </c:ser>
        <c:ser>
          <c:idx val="4"/>
          <c:order val="4"/>
          <c:tx>
            <c:strRef>
              <c:f>'5.1'!$G$3</c:f>
              <c:strCache>
                <c:ptCount val="1"/>
                <c:pt idx="0">
                  <c:v>Petrol NZ new out</c:v>
                </c:pt>
              </c:strCache>
            </c:strRef>
          </c:tx>
          <c:spPr>
            <a:solidFill>
              <a:srgbClr val="0093D3">
                <a:alpha val="45000"/>
              </a:srgbClr>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'5.1'!$G$38:$G$54</c:f>
              <c:numCache>
                <c:formatCode>General</c:formatCode>
                <c:ptCount val="17"/>
                <c:pt idx="0">
                  <c:v>-10286</c:v>
                </c:pt>
                <c:pt idx="1">
                  <c:v>-10036</c:v>
                </c:pt>
                <c:pt idx="2">
                  <c:v>-9492</c:v>
                </c:pt>
                <c:pt idx="3">
                  <c:v>-9331</c:v>
                </c:pt>
                <c:pt idx="4">
                  <c:v>-8937</c:v>
                </c:pt>
                <c:pt idx="5">
                  <c:v>-8691</c:v>
                </c:pt>
                <c:pt idx="6">
                  <c:v>-8290</c:v>
                </c:pt>
                <c:pt idx="7">
                  <c:v>-7958</c:v>
                </c:pt>
                <c:pt idx="8">
                  <c:v>-6781</c:v>
                </c:pt>
                <c:pt idx="9">
                  <c:v>-6655</c:v>
                </c:pt>
                <c:pt idx="10">
                  <c:v>-6989</c:v>
                </c:pt>
                <c:pt idx="11">
                  <c:v>-4970</c:v>
                </c:pt>
                <c:pt idx="12">
                  <c:v>-4376</c:v>
                </c:pt>
                <c:pt idx="13">
                  <c:v>-4122</c:v>
                </c:pt>
                <c:pt idx="14">
                  <c:v>-4210</c:v>
                </c:pt>
                <c:pt idx="15">
                  <c:v>-3703</c:v>
                </c:pt>
                <c:pt idx="16">
                  <c:v>-3966</c:v>
                </c:pt>
              </c:numCache>
            </c:numRef>
          </c:val>
          <c:extLst>
            <c:ext xmlns:c16="http://schemas.microsoft.com/office/drawing/2014/chart" uri="{C3380CC4-5D6E-409C-BE32-E72D297353CC}">
              <c16:uniqueId val="{00000004-8A98-4AD5-A89D-3450E76168FD}"/>
            </c:ext>
          </c:extLst>
        </c:ser>
        <c:ser>
          <c:idx val="5"/>
          <c:order val="5"/>
          <c:tx>
            <c:strRef>
              <c:f>'5.1'!$H$3</c:f>
              <c:strCache>
                <c:ptCount val="1"/>
                <c:pt idx="0">
                  <c:v>Petrol used out</c:v>
                </c:pt>
              </c:strCache>
            </c:strRef>
          </c:tx>
          <c:spPr>
            <a:solidFill>
              <a:srgbClr val="BDC1C1"/>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'5.1'!$H$38:$H$54</c:f>
              <c:numCache>
                <c:formatCode>General</c:formatCode>
                <c:ptCount val="17"/>
                <c:pt idx="0">
                  <c:v>-2222</c:v>
                </c:pt>
                <c:pt idx="1">
                  <c:v>-2336</c:v>
                </c:pt>
                <c:pt idx="2">
                  <c:v>-2361</c:v>
                </c:pt>
                <c:pt idx="3">
                  <c:v>-2429</c:v>
                </c:pt>
                <c:pt idx="4">
                  <c:v>-2413</c:v>
                </c:pt>
                <c:pt idx="5">
                  <c:v>-2346</c:v>
                </c:pt>
                <c:pt idx="6">
                  <c:v>-2298</c:v>
                </c:pt>
                <c:pt idx="7">
                  <c:v>-2273</c:v>
                </c:pt>
                <c:pt idx="8">
                  <c:v>-1952</c:v>
                </c:pt>
                <c:pt idx="9">
                  <c:v>-1812</c:v>
                </c:pt>
                <c:pt idx="10">
                  <c:v>-2019</c:v>
                </c:pt>
                <c:pt idx="11">
                  <c:v>-1563</c:v>
                </c:pt>
                <c:pt idx="12">
                  <c:v>-1399</c:v>
                </c:pt>
                <c:pt idx="13">
                  <c:v>-1426</c:v>
                </c:pt>
                <c:pt idx="14">
                  <c:v>-1453</c:v>
                </c:pt>
                <c:pt idx="15">
                  <c:v>-1299</c:v>
                </c:pt>
                <c:pt idx="16">
                  <c:v>-1780</c:v>
                </c:pt>
              </c:numCache>
            </c:numRef>
          </c:val>
          <c:extLst>
            <c:ext xmlns:c16="http://schemas.microsoft.com/office/drawing/2014/chart" uri="{C3380CC4-5D6E-409C-BE32-E72D297353CC}">
              <c16:uniqueId val="{00000005-8A98-4AD5-A89D-3450E76168FD}"/>
            </c:ext>
          </c:extLst>
        </c:ser>
        <c:ser>
          <c:idx val="6"/>
          <c:order val="6"/>
          <c:tx>
            <c:strRef>
              <c:f>'5.1'!$I$3</c:f>
              <c:strCache>
                <c:ptCount val="1"/>
                <c:pt idx="0">
                  <c:v>Diesel NZ new out</c:v>
                </c:pt>
              </c:strCache>
            </c:strRef>
          </c:tx>
          <c:spPr>
            <a:solidFill>
              <a:srgbClr val="434646"/>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'5.1'!$I$38:$I$54</c:f>
              <c:numCache>
                <c:formatCode>General</c:formatCode>
                <c:ptCount val="17"/>
                <c:pt idx="0">
                  <c:v>-1797</c:v>
                </c:pt>
                <c:pt idx="1">
                  <c:v>-2103</c:v>
                </c:pt>
                <c:pt idx="2">
                  <c:v>-2254</c:v>
                </c:pt>
                <c:pt idx="3">
                  <c:v>-2376</c:v>
                </c:pt>
                <c:pt idx="4">
                  <c:v>-2543</c:v>
                </c:pt>
                <c:pt idx="5">
                  <c:v>-2799</c:v>
                </c:pt>
                <c:pt idx="6">
                  <c:v>-3119</c:v>
                </c:pt>
                <c:pt idx="7">
                  <c:v>-3739</c:v>
                </c:pt>
                <c:pt idx="8">
                  <c:v>-3849</c:v>
                </c:pt>
                <c:pt idx="9">
                  <c:v>-4556</c:v>
                </c:pt>
                <c:pt idx="10">
                  <c:v>-5715</c:v>
                </c:pt>
                <c:pt idx="11">
                  <c:v>-4846</c:v>
                </c:pt>
                <c:pt idx="12">
                  <c:v>-4696</c:v>
                </c:pt>
                <c:pt idx="13">
                  <c:v>-4654</c:v>
                </c:pt>
                <c:pt idx="14">
                  <c:v>-5280</c:v>
                </c:pt>
                <c:pt idx="15">
                  <c:v>-4830</c:v>
                </c:pt>
                <c:pt idx="16">
                  <c:v>-8223</c:v>
                </c:pt>
              </c:numCache>
            </c:numRef>
          </c:val>
          <c:extLst>
            <c:ext xmlns:c16="http://schemas.microsoft.com/office/drawing/2014/chart" uri="{C3380CC4-5D6E-409C-BE32-E72D297353CC}">
              <c16:uniqueId val="{00000006-8A98-4AD5-A89D-3450E76168FD}"/>
            </c:ext>
          </c:extLst>
        </c:ser>
        <c:ser>
          <c:idx val="7"/>
          <c:order val="7"/>
          <c:tx>
            <c:strRef>
              <c:f>'5.1'!$J$3</c:f>
              <c:strCache>
                <c:ptCount val="1"/>
                <c:pt idx="0">
                  <c:v>Diesel used out</c:v>
                </c:pt>
              </c:strCache>
            </c:strRef>
          </c:tx>
          <c:spPr>
            <a:solidFill>
              <a:srgbClr val="0093D3"/>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'5.1'!$J$38:$J$54</c:f>
              <c:numCache>
                <c:formatCode>General</c:formatCode>
                <c:ptCount val="17"/>
                <c:pt idx="0">
                  <c:v>-2848</c:v>
                </c:pt>
                <c:pt idx="1">
                  <c:v>-3167</c:v>
                </c:pt>
                <c:pt idx="2">
                  <c:v>-3545</c:v>
                </c:pt>
                <c:pt idx="3">
                  <c:v>-3885</c:v>
                </c:pt>
                <c:pt idx="4">
                  <c:v>-4420</c:v>
                </c:pt>
                <c:pt idx="5">
                  <c:v>-4817</c:v>
                </c:pt>
                <c:pt idx="6">
                  <c:v>-4767</c:v>
                </c:pt>
                <c:pt idx="7">
                  <c:v>-5186</c:v>
                </c:pt>
                <c:pt idx="8">
                  <c:v>-4601</c:v>
                </c:pt>
                <c:pt idx="9">
                  <c:v>-4666</c:v>
                </c:pt>
                <c:pt idx="10">
                  <c:v>-5222</c:v>
                </c:pt>
                <c:pt idx="11">
                  <c:v>-4015</c:v>
                </c:pt>
                <c:pt idx="12">
                  <c:v>-3501</c:v>
                </c:pt>
                <c:pt idx="13">
                  <c:v>-3318</c:v>
                </c:pt>
                <c:pt idx="14">
                  <c:v>-3219</c:v>
                </c:pt>
                <c:pt idx="15">
                  <c:v>-2951</c:v>
                </c:pt>
                <c:pt idx="16">
                  <c:v>-3054</c:v>
                </c:pt>
              </c:numCache>
            </c:numRef>
          </c:val>
          <c:extLst>
            <c:ext xmlns:c16="http://schemas.microsoft.com/office/drawing/2014/chart" uri="{C3380CC4-5D6E-409C-BE32-E72D297353CC}">
              <c16:uniqueId val="{00000007-8A98-4AD5-A89D-3450E76168FD}"/>
            </c:ext>
          </c:extLst>
        </c:ser>
        <c:dLbls>
          <c:showLegendKey val="0"/>
          <c:showVal val="0"/>
          <c:showCatName val="0"/>
          <c:showSerName val="0"/>
          <c:showPercent val="0"/>
          <c:showBubbleSize val="0"/>
        </c:dLbls>
        <c:gapWidth val="150"/>
        <c:overlap val="100"/>
        <c:axId val="161999872"/>
        <c:axId val="161882880"/>
      </c:barChart>
      <c:catAx>
        <c:axId val="161999872"/>
        <c:scaling>
          <c:orientation val="minMax"/>
        </c:scaling>
        <c:delete val="0"/>
        <c:axPos val="b"/>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882880"/>
        <c:crossesAt val="0"/>
        <c:auto val="1"/>
        <c:lblAlgn val="ctr"/>
        <c:lblOffset val="100"/>
        <c:tickLblSkip val="2"/>
        <c:tickMarkSkip val="1"/>
        <c:noMultiLvlLbl val="0"/>
      </c:catAx>
      <c:valAx>
        <c:axId val="161882880"/>
        <c:scaling>
          <c:orientation val="minMax"/>
          <c:max val="65000"/>
          <c:min val="-2500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999872"/>
        <c:crosses val="autoZero"/>
        <c:crossBetween val="between"/>
        <c:majorUnit val="10000"/>
      </c:valAx>
      <c:spPr>
        <a:solidFill>
          <a:srgbClr val="FFFFFF"/>
        </a:solidFill>
        <a:ln w="25400">
          <a:noFill/>
        </a:ln>
      </c:spPr>
    </c:plotArea>
    <c:legend>
      <c:legendPos val="b"/>
      <c:layout>
        <c:manualLayout>
          <c:xMode val="edge"/>
          <c:yMode val="edge"/>
          <c:x val="2.5864166666666681E-2"/>
          <c:y val="0.89115648148148152"/>
          <c:w val="0.92553277777777598"/>
          <c:h val="9.2964856665644066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sz="900"/>
              <a:t>Figure 1.5a : Light fleet ownership per 1000 population</a:t>
            </a:r>
          </a:p>
        </c:rich>
      </c:tx>
      <c:layout>
        <c:manualLayout>
          <c:xMode val="edge"/>
          <c:yMode val="edge"/>
          <c:x val="0.18337194444444443"/>
          <c:y val="2.758611111111121E-2"/>
        </c:manualLayout>
      </c:layout>
      <c:overlay val="0"/>
      <c:spPr>
        <a:noFill/>
        <a:ln w="25400">
          <a:noFill/>
        </a:ln>
      </c:spPr>
    </c:title>
    <c:autoTitleDeleted val="0"/>
    <c:plotArea>
      <c:layout>
        <c:manualLayout>
          <c:layoutTarget val="inner"/>
          <c:xMode val="edge"/>
          <c:yMode val="edge"/>
          <c:x val="0.12563777777777768"/>
          <c:y val="0.11494278677888572"/>
          <c:w val="0.82179833333334507"/>
          <c:h val="0.79379583333335113"/>
        </c:manualLayout>
      </c:layout>
      <c:lineChart>
        <c:grouping val="standard"/>
        <c:varyColors val="0"/>
        <c:ser>
          <c:idx val="0"/>
          <c:order val="0"/>
          <c:tx>
            <c:strRef>
              <c:f>'1.4 to 1.7'!$F$2</c:f>
              <c:strCache>
                <c:ptCount val="1"/>
                <c:pt idx="0">
                  <c:v>Light ownership per 1000</c:v>
                </c:pt>
              </c:strCache>
            </c:strRef>
          </c:tx>
          <c:spPr>
            <a:ln w="25400">
              <a:solidFill>
                <a:srgbClr val="00CCFF"/>
              </a:solidFill>
              <a:prstDash val="solid"/>
            </a:ln>
          </c:spPr>
          <c:marker>
            <c:symbol val="none"/>
          </c:marker>
          <c:cat>
            <c:numRef>
              <c:f>'1.4 to 1.7'!$A$3:$A$20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'1.4 to 1.7'!$F$3:$F$20</c:f>
              <c:numCache>
                <c:formatCode>0.0</c:formatCode>
                <c:ptCount val="18"/>
                <c:pt idx="0">
                  <c:v>646.72326196277663</c:v>
                </c:pt>
                <c:pt idx="1">
                  <c:v>660.60224197912635</c:v>
                </c:pt>
                <c:pt idx="2">
                  <c:v>670.5721159934152</c:v>
                </c:pt>
                <c:pt idx="3">
                  <c:v>685.14451728247923</c:v>
                </c:pt>
                <c:pt idx="4">
                  <c:v>701.33700305810396</c:v>
                </c:pt>
                <c:pt idx="5">
                  <c:v>717.69636420813276</c:v>
                </c:pt>
                <c:pt idx="6">
                  <c:v>723.93824977297709</c:v>
                </c:pt>
                <c:pt idx="7">
                  <c:v>731.19678962072066</c:v>
                </c:pt>
                <c:pt idx="8">
                  <c:v>729.70280294849522</c:v>
                </c:pt>
                <c:pt idx="9">
                  <c:v>720.40208246176724</c:v>
                </c:pt>
                <c:pt idx="10">
                  <c:v>717.61348748477258</c:v>
                </c:pt>
                <c:pt idx="11">
                  <c:v>711.05223540145982</c:v>
                </c:pt>
                <c:pt idx="12">
                  <c:v>718.0971393570926</c:v>
                </c:pt>
                <c:pt idx="13">
                  <c:v>730.09747641881086</c:v>
                </c:pt>
                <c:pt idx="14">
                  <c:v>744.79810186930399</c:v>
                </c:pt>
                <c:pt idx="15">
                  <c:v>757.82187697195207</c:v>
                </c:pt>
                <c:pt idx="16">
                  <c:v>774.98082250159814</c:v>
                </c:pt>
                <c:pt idx="17">
                  <c:v>792.47022257452181</c:v>
                </c:pt>
              </c:numCache>
            </c:numRef>
          </c:val>
          <c:smooth val="0"/>
          <c:extLst>
            <c:ext xmlns:c16="http://schemas.microsoft.com/office/drawing/2014/chart" uri="{C3380CC4-5D6E-409C-BE32-E72D297353CC}">
              <c16:uniqueId val="{00000000-20F4-42AF-AEB5-B8D0057971BC}"/>
            </c:ext>
          </c:extLst>
        </c:ser>
        <c:dLbls>
          <c:showLegendKey val="0"/>
          <c:showVal val="0"/>
          <c:showCatName val="0"/>
          <c:showSerName val="0"/>
          <c:showPercent val="0"/>
          <c:showBubbleSize val="0"/>
        </c:dLbls>
        <c:smooth val="0"/>
        <c:axId val="142767616"/>
        <c:axId val="142769152"/>
      </c:lineChart>
      <c:catAx>
        <c:axId val="14276761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769152"/>
        <c:crosses val="autoZero"/>
        <c:auto val="1"/>
        <c:lblAlgn val="ctr"/>
        <c:lblOffset val="100"/>
        <c:tickLblSkip val="2"/>
        <c:tickMarkSkip val="1"/>
        <c:noMultiLvlLbl val="0"/>
      </c:catAx>
      <c:valAx>
        <c:axId val="142769152"/>
        <c:scaling>
          <c:orientation val="minMax"/>
          <c:min val="6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 per 1000 population</a:t>
                </a:r>
              </a:p>
            </c:rich>
          </c:tx>
          <c:layout>
            <c:manualLayout>
              <c:xMode val="edge"/>
              <c:yMode val="edge"/>
              <c:x val="2.3444444444444454E-3"/>
              <c:y val="0.1414259259259259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767616"/>
        <c:crosses val="autoZero"/>
        <c:crossBetween val="midCat"/>
        <c:majorUnit val="5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5.1c : Truck entry and exit</a:t>
            </a:r>
          </a:p>
        </c:rich>
      </c:tx>
      <c:layout>
        <c:manualLayout>
          <c:xMode val="edge"/>
          <c:yMode val="edge"/>
          <c:x val="0.29773504209894369"/>
          <c:y val="3.2663189828544242E-2"/>
        </c:manualLayout>
      </c:layout>
      <c:overlay val="0"/>
      <c:spPr>
        <a:noFill/>
        <a:ln w="25400">
          <a:noFill/>
        </a:ln>
      </c:spPr>
    </c:title>
    <c:autoTitleDeleted val="0"/>
    <c:plotArea>
      <c:layout>
        <c:manualLayout>
          <c:layoutTarget val="inner"/>
          <c:xMode val="edge"/>
          <c:yMode val="edge"/>
          <c:x val="0.14378944444444794"/>
          <c:y val="0.12562814070351253"/>
          <c:w val="0.83116861111111162"/>
          <c:h val="0.6675379629629542"/>
        </c:manualLayout>
      </c:layout>
      <c:barChart>
        <c:barDir val="col"/>
        <c:grouping val="stacked"/>
        <c:varyColors val="0"/>
        <c:ser>
          <c:idx val="0"/>
          <c:order val="0"/>
          <c:tx>
            <c:strRef>
              <c:f>'5.1'!$C$3</c:f>
              <c:strCache>
                <c:ptCount val="1"/>
                <c:pt idx="0">
                  <c:v>Petrol NZ new in</c:v>
                </c:pt>
              </c:strCache>
            </c:strRef>
          </c:tx>
          <c:spPr>
            <a:solidFill>
              <a:srgbClr val="0093D3">
                <a:alpha val="45000"/>
              </a:srgbClr>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'5.1'!$C$21:$C$37</c:f>
              <c:numCache>
                <c:formatCode>General</c:formatCode>
                <c:ptCount val="17"/>
                <c:pt idx="0">
                  <c:v>58</c:v>
                </c:pt>
                <c:pt idx="1">
                  <c:v>66</c:v>
                </c:pt>
                <c:pt idx="2">
                  <c:v>45</c:v>
                </c:pt>
                <c:pt idx="3">
                  <c:v>43</c:v>
                </c:pt>
                <c:pt idx="4">
                  <c:v>36</c:v>
                </c:pt>
                <c:pt idx="5">
                  <c:v>22</c:v>
                </c:pt>
                <c:pt idx="6">
                  <c:v>23</c:v>
                </c:pt>
                <c:pt idx="7">
                  <c:v>14</c:v>
                </c:pt>
                <c:pt idx="8">
                  <c:v>15</c:v>
                </c:pt>
                <c:pt idx="9">
                  <c:v>19</c:v>
                </c:pt>
                <c:pt idx="10">
                  <c:v>10</c:v>
                </c:pt>
                <c:pt idx="11">
                  <c:v>15</c:v>
                </c:pt>
                <c:pt idx="12">
                  <c:v>24</c:v>
                </c:pt>
                <c:pt idx="13">
                  <c:v>9</c:v>
                </c:pt>
                <c:pt idx="14">
                  <c:v>17</c:v>
                </c:pt>
                <c:pt idx="15">
                  <c:v>15</c:v>
                </c:pt>
                <c:pt idx="16">
                  <c:v>18</c:v>
                </c:pt>
              </c:numCache>
            </c:numRef>
          </c:val>
          <c:extLst>
            <c:ext xmlns:c16="http://schemas.microsoft.com/office/drawing/2014/chart" uri="{C3380CC4-5D6E-409C-BE32-E72D297353CC}">
              <c16:uniqueId val="{00000000-91BB-4755-B668-5402E9CBF00D}"/>
            </c:ext>
          </c:extLst>
        </c:ser>
        <c:ser>
          <c:idx val="1"/>
          <c:order val="1"/>
          <c:tx>
            <c:strRef>
              <c:f>'5.1'!$D$3</c:f>
              <c:strCache>
                <c:ptCount val="1"/>
                <c:pt idx="0">
                  <c:v>Petrol used in</c:v>
                </c:pt>
              </c:strCache>
            </c:strRef>
          </c:tx>
          <c:spPr>
            <a:solidFill>
              <a:srgbClr val="BDC1C1"/>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'5.1'!$D$21:$D$37</c:f>
              <c:numCache>
                <c:formatCode>General</c:formatCode>
                <c:ptCount val="17"/>
                <c:pt idx="0">
                  <c:v>42</c:v>
                </c:pt>
                <c:pt idx="1">
                  <c:v>43</c:v>
                </c:pt>
                <c:pt idx="2">
                  <c:v>31</c:v>
                </c:pt>
                <c:pt idx="3">
                  <c:v>54</c:v>
                </c:pt>
                <c:pt idx="4">
                  <c:v>68</c:v>
                </c:pt>
                <c:pt idx="5">
                  <c:v>43</c:v>
                </c:pt>
                <c:pt idx="6">
                  <c:v>55</c:v>
                </c:pt>
                <c:pt idx="7">
                  <c:v>64</c:v>
                </c:pt>
                <c:pt idx="8">
                  <c:v>36</c:v>
                </c:pt>
                <c:pt idx="9">
                  <c:v>36</c:v>
                </c:pt>
                <c:pt idx="10">
                  <c:v>31</c:v>
                </c:pt>
                <c:pt idx="11">
                  <c:v>24</c:v>
                </c:pt>
                <c:pt idx="12">
                  <c:v>22</c:v>
                </c:pt>
                <c:pt idx="13">
                  <c:v>26</c:v>
                </c:pt>
                <c:pt idx="14">
                  <c:v>31</c:v>
                </c:pt>
                <c:pt idx="15">
                  <c:v>45</c:v>
                </c:pt>
                <c:pt idx="16">
                  <c:v>29</c:v>
                </c:pt>
              </c:numCache>
            </c:numRef>
          </c:val>
          <c:extLst>
            <c:ext xmlns:c16="http://schemas.microsoft.com/office/drawing/2014/chart" uri="{C3380CC4-5D6E-409C-BE32-E72D297353CC}">
              <c16:uniqueId val="{00000001-91BB-4755-B668-5402E9CBF00D}"/>
            </c:ext>
          </c:extLst>
        </c:ser>
        <c:ser>
          <c:idx val="2"/>
          <c:order val="2"/>
          <c:tx>
            <c:strRef>
              <c:f>'5.1'!$E$3</c:f>
              <c:strCache>
                <c:ptCount val="1"/>
                <c:pt idx="0">
                  <c:v>Diesel NZ new in</c:v>
                </c:pt>
              </c:strCache>
            </c:strRef>
          </c:tx>
          <c:spPr>
            <a:solidFill>
              <a:srgbClr val="434646"/>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'5.1'!$E$21:$E$37</c:f>
              <c:numCache>
                <c:formatCode>General</c:formatCode>
                <c:ptCount val="17"/>
                <c:pt idx="0">
                  <c:v>2791</c:v>
                </c:pt>
                <c:pt idx="1">
                  <c:v>3363</c:v>
                </c:pt>
                <c:pt idx="2">
                  <c:v>3896</c:v>
                </c:pt>
                <c:pt idx="3">
                  <c:v>4466</c:v>
                </c:pt>
                <c:pt idx="4">
                  <c:v>4723</c:v>
                </c:pt>
                <c:pt idx="5">
                  <c:v>3884</c:v>
                </c:pt>
                <c:pt idx="6">
                  <c:v>4113</c:v>
                </c:pt>
                <c:pt idx="7">
                  <c:v>4310</c:v>
                </c:pt>
                <c:pt idx="8">
                  <c:v>2406</c:v>
                </c:pt>
                <c:pt idx="9">
                  <c:v>2406</c:v>
                </c:pt>
                <c:pt idx="10">
                  <c:v>2862</c:v>
                </c:pt>
                <c:pt idx="11">
                  <c:v>3142</c:v>
                </c:pt>
                <c:pt idx="12">
                  <c:v>4013</c:v>
                </c:pt>
                <c:pt idx="13">
                  <c:v>4936</c:v>
                </c:pt>
                <c:pt idx="14">
                  <c:v>4869</c:v>
                </c:pt>
                <c:pt idx="15">
                  <c:v>4541</c:v>
                </c:pt>
                <c:pt idx="16">
                  <c:v>5717</c:v>
                </c:pt>
              </c:numCache>
            </c:numRef>
          </c:val>
          <c:extLst>
            <c:ext xmlns:c16="http://schemas.microsoft.com/office/drawing/2014/chart" uri="{C3380CC4-5D6E-409C-BE32-E72D297353CC}">
              <c16:uniqueId val="{00000002-91BB-4755-B668-5402E9CBF00D}"/>
            </c:ext>
          </c:extLst>
        </c:ser>
        <c:ser>
          <c:idx val="3"/>
          <c:order val="3"/>
          <c:tx>
            <c:strRef>
              <c:f>'5.1'!$F$3</c:f>
              <c:strCache>
                <c:ptCount val="1"/>
                <c:pt idx="0">
                  <c:v>Diesel used in</c:v>
                </c:pt>
              </c:strCache>
            </c:strRef>
          </c:tx>
          <c:spPr>
            <a:solidFill>
              <a:srgbClr val="0093D3"/>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'5.1'!$F$21:$F$37</c:f>
              <c:numCache>
                <c:formatCode>General</c:formatCode>
                <c:ptCount val="17"/>
                <c:pt idx="0">
                  <c:v>2876</c:v>
                </c:pt>
                <c:pt idx="1">
                  <c:v>3952</c:v>
                </c:pt>
                <c:pt idx="2">
                  <c:v>4976</c:v>
                </c:pt>
                <c:pt idx="3">
                  <c:v>6192</c:v>
                </c:pt>
                <c:pt idx="4">
                  <c:v>5381</c:v>
                </c:pt>
                <c:pt idx="5">
                  <c:v>4866</c:v>
                </c:pt>
                <c:pt idx="6">
                  <c:v>4706</c:v>
                </c:pt>
                <c:pt idx="7">
                  <c:v>3516</c:v>
                </c:pt>
                <c:pt idx="8">
                  <c:v>847</c:v>
                </c:pt>
                <c:pt idx="9">
                  <c:v>669</c:v>
                </c:pt>
                <c:pt idx="10">
                  <c:v>678</c:v>
                </c:pt>
                <c:pt idx="11">
                  <c:v>713</c:v>
                </c:pt>
                <c:pt idx="12">
                  <c:v>1185</c:v>
                </c:pt>
                <c:pt idx="13">
                  <c:v>1398</c:v>
                </c:pt>
                <c:pt idx="14">
                  <c:v>1747</c:v>
                </c:pt>
                <c:pt idx="15">
                  <c:v>1779</c:v>
                </c:pt>
                <c:pt idx="16">
                  <c:v>2247</c:v>
                </c:pt>
              </c:numCache>
            </c:numRef>
          </c:val>
          <c:extLst>
            <c:ext xmlns:c16="http://schemas.microsoft.com/office/drawing/2014/chart" uri="{C3380CC4-5D6E-409C-BE32-E72D297353CC}">
              <c16:uniqueId val="{00000003-91BB-4755-B668-5402E9CBF00D}"/>
            </c:ext>
          </c:extLst>
        </c:ser>
        <c:ser>
          <c:idx val="4"/>
          <c:order val="4"/>
          <c:tx>
            <c:strRef>
              <c:f>'5.1'!$G$3</c:f>
              <c:strCache>
                <c:ptCount val="1"/>
                <c:pt idx="0">
                  <c:v>Petrol NZ new out</c:v>
                </c:pt>
              </c:strCache>
            </c:strRef>
          </c:tx>
          <c:spPr>
            <a:solidFill>
              <a:srgbClr val="0093D3">
                <a:alpha val="45000"/>
              </a:srgbClr>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'5.1'!$G$21:$G$37</c:f>
              <c:numCache>
                <c:formatCode>General</c:formatCode>
                <c:ptCount val="17"/>
                <c:pt idx="0">
                  <c:v>-539</c:v>
                </c:pt>
                <c:pt idx="1">
                  <c:v>-503</c:v>
                </c:pt>
                <c:pt idx="2">
                  <c:v>-436</c:v>
                </c:pt>
                <c:pt idx="3">
                  <c:v>-387</c:v>
                </c:pt>
                <c:pt idx="4">
                  <c:v>-421</c:v>
                </c:pt>
                <c:pt idx="5">
                  <c:v>-324</c:v>
                </c:pt>
                <c:pt idx="6">
                  <c:v>-318</c:v>
                </c:pt>
                <c:pt idx="7">
                  <c:v>-286</c:v>
                </c:pt>
                <c:pt idx="8">
                  <c:v>-254</c:v>
                </c:pt>
                <c:pt idx="9">
                  <c:v>-255</c:v>
                </c:pt>
                <c:pt idx="10">
                  <c:v>-194</c:v>
                </c:pt>
                <c:pt idx="11">
                  <c:v>-175</c:v>
                </c:pt>
                <c:pt idx="12">
                  <c:v>-81</c:v>
                </c:pt>
                <c:pt idx="13">
                  <c:v>-93</c:v>
                </c:pt>
                <c:pt idx="14">
                  <c:v>-89</c:v>
                </c:pt>
                <c:pt idx="15">
                  <c:v>-79</c:v>
                </c:pt>
                <c:pt idx="16">
                  <c:v>-42</c:v>
                </c:pt>
              </c:numCache>
            </c:numRef>
          </c:val>
          <c:extLst>
            <c:ext xmlns:c16="http://schemas.microsoft.com/office/drawing/2014/chart" uri="{C3380CC4-5D6E-409C-BE32-E72D297353CC}">
              <c16:uniqueId val="{00000004-91BB-4755-B668-5402E9CBF00D}"/>
            </c:ext>
          </c:extLst>
        </c:ser>
        <c:ser>
          <c:idx val="5"/>
          <c:order val="5"/>
          <c:tx>
            <c:strRef>
              <c:f>'5.1'!$H$3</c:f>
              <c:strCache>
                <c:ptCount val="1"/>
                <c:pt idx="0">
                  <c:v>Petrol used out</c:v>
                </c:pt>
              </c:strCache>
            </c:strRef>
          </c:tx>
          <c:spPr>
            <a:solidFill>
              <a:srgbClr val="BDC1C1"/>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'5.1'!$H$21:$H$37</c:f>
              <c:numCache>
                <c:formatCode>General</c:formatCode>
                <c:ptCount val="17"/>
                <c:pt idx="0">
                  <c:v>-12</c:v>
                </c:pt>
                <c:pt idx="1">
                  <c:v>-17</c:v>
                </c:pt>
                <c:pt idx="2">
                  <c:v>-17</c:v>
                </c:pt>
                <c:pt idx="3">
                  <c:v>-19</c:v>
                </c:pt>
                <c:pt idx="4">
                  <c:v>-18</c:v>
                </c:pt>
                <c:pt idx="5">
                  <c:v>-28</c:v>
                </c:pt>
                <c:pt idx="6">
                  <c:v>-21</c:v>
                </c:pt>
                <c:pt idx="7">
                  <c:v>-24</c:v>
                </c:pt>
                <c:pt idx="8">
                  <c:v>-22</c:v>
                </c:pt>
                <c:pt idx="9">
                  <c:v>-28</c:v>
                </c:pt>
                <c:pt idx="10">
                  <c:v>-32</c:v>
                </c:pt>
                <c:pt idx="11">
                  <c:v>-19</c:v>
                </c:pt>
                <c:pt idx="12">
                  <c:v>-17</c:v>
                </c:pt>
                <c:pt idx="13">
                  <c:v>-12</c:v>
                </c:pt>
                <c:pt idx="14">
                  <c:v>-18</c:v>
                </c:pt>
                <c:pt idx="15">
                  <c:v>-20</c:v>
                </c:pt>
                <c:pt idx="16">
                  <c:v>-25</c:v>
                </c:pt>
              </c:numCache>
            </c:numRef>
          </c:val>
          <c:extLst>
            <c:ext xmlns:c16="http://schemas.microsoft.com/office/drawing/2014/chart" uri="{C3380CC4-5D6E-409C-BE32-E72D297353CC}">
              <c16:uniqueId val="{00000005-91BB-4755-B668-5402E9CBF00D}"/>
            </c:ext>
          </c:extLst>
        </c:ser>
        <c:ser>
          <c:idx val="6"/>
          <c:order val="6"/>
          <c:tx>
            <c:strRef>
              <c:f>'5.1'!$I$3</c:f>
              <c:strCache>
                <c:ptCount val="1"/>
                <c:pt idx="0">
                  <c:v>Diesel NZ new out</c:v>
                </c:pt>
              </c:strCache>
            </c:strRef>
          </c:tx>
          <c:spPr>
            <a:solidFill>
              <a:srgbClr val="434646"/>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'5.1'!$I$21:$I$37</c:f>
              <c:numCache>
                <c:formatCode>General</c:formatCode>
                <c:ptCount val="17"/>
                <c:pt idx="0">
                  <c:v>-2323</c:v>
                </c:pt>
                <c:pt idx="1">
                  <c:v>-2327</c:v>
                </c:pt>
                <c:pt idx="2">
                  <c:v>-2487</c:v>
                </c:pt>
                <c:pt idx="3">
                  <c:v>-2494</c:v>
                </c:pt>
                <c:pt idx="4">
                  <c:v>-2588</c:v>
                </c:pt>
                <c:pt idx="5">
                  <c:v>-2650</c:v>
                </c:pt>
                <c:pt idx="6">
                  <c:v>-2686</c:v>
                </c:pt>
                <c:pt idx="7">
                  <c:v>-2717</c:v>
                </c:pt>
                <c:pt idx="8">
                  <c:v>-2659</c:v>
                </c:pt>
                <c:pt idx="9">
                  <c:v>-2822</c:v>
                </c:pt>
                <c:pt idx="10">
                  <c:v>-2820</c:v>
                </c:pt>
                <c:pt idx="11">
                  <c:v>-2260</c:v>
                </c:pt>
                <c:pt idx="12">
                  <c:v>-1915</c:v>
                </c:pt>
                <c:pt idx="13">
                  <c:v>-1649</c:v>
                </c:pt>
                <c:pt idx="14">
                  <c:v>-1782</c:v>
                </c:pt>
                <c:pt idx="15">
                  <c:v>-1491</c:v>
                </c:pt>
                <c:pt idx="16">
                  <c:v>-1854</c:v>
                </c:pt>
              </c:numCache>
            </c:numRef>
          </c:val>
          <c:extLst>
            <c:ext xmlns:c16="http://schemas.microsoft.com/office/drawing/2014/chart" uri="{C3380CC4-5D6E-409C-BE32-E72D297353CC}">
              <c16:uniqueId val="{00000006-91BB-4755-B668-5402E9CBF00D}"/>
            </c:ext>
          </c:extLst>
        </c:ser>
        <c:ser>
          <c:idx val="7"/>
          <c:order val="7"/>
          <c:tx>
            <c:strRef>
              <c:f>'5.1'!$J$3</c:f>
              <c:strCache>
                <c:ptCount val="1"/>
                <c:pt idx="0">
                  <c:v>Diesel used out</c:v>
                </c:pt>
              </c:strCache>
            </c:strRef>
          </c:tx>
          <c:spPr>
            <a:solidFill>
              <a:srgbClr val="0093D3"/>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'5.1'!$J$21:$J$37</c:f>
              <c:numCache>
                <c:formatCode>General</c:formatCode>
                <c:ptCount val="17"/>
                <c:pt idx="0">
                  <c:v>-681</c:v>
                </c:pt>
                <c:pt idx="1">
                  <c:v>-737</c:v>
                </c:pt>
                <c:pt idx="2">
                  <c:v>-886</c:v>
                </c:pt>
                <c:pt idx="3">
                  <c:v>-1000</c:v>
                </c:pt>
                <c:pt idx="4">
                  <c:v>-1162</c:v>
                </c:pt>
                <c:pt idx="5">
                  <c:v>-1287</c:v>
                </c:pt>
                <c:pt idx="6">
                  <c:v>-1453</c:v>
                </c:pt>
                <c:pt idx="7">
                  <c:v>-1606</c:v>
                </c:pt>
                <c:pt idx="8">
                  <c:v>-1560</c:v>
                </c:pt>
                <c:pt idx="9">
                  <c:v>-1662</c:v>
                </c:pt>
                <c:pt idx="10">
                  <c:v>-2000</c:v>
                </c:pt>
                <c:pt idx="11">
                  <c:v>-1604</c:v>
                </c:pt>
                <c:pt idx="12">
                  <c:v>-1322</c:v>
                </c:pt>
                <c:pt idx="13">
                  <c:v>-1142</c:v>
                </c:pt>
                <c:pt idx="14">
                  <c:v>-1330</c:v>
                </c:pt>
                <c:pt idx="15">
                  <c:v>-1336</c:v>
                </c:pt>
                <c:pt idx="16">
                  <c:v>-1538</c:v>
                </c:pt>
              </c:numCache>
            </c:numRef>
          </c:val>
          <c:extLst>
            <c:ext xmlns:c16="http://schemas.microsoft.com/office/drawing/2014/chart" uri="{C3380CC4-5D6E-409C-BE32-E72D297353CC}">
              <c16:uniqueId val="{00000007-91BB-4755-B668-5402E9CBF00D}"/>
            </c:ext>
          </c:extLst>
        </c:ser>
        <c:dLbls>
          <c:showLegendKey val="0"/>
          <c:showVal val="0"/>
          <c:showCatName val="0"/>
          <c:showSerName val="0"/>
          <c:showPercent val="0"/>
          <c:showBubbleSize val="0"/>
        </c:dLbls>
        <c:gapWidth val="150"/>
        <c:overlap val="100"/>
        <c:axId val="162042240"/>
        <c:axId val="162043776"/>
      </c:barChart>
      <c:catAx>
        <c:axId val="162042240"/>
        <c:scaling>
          <c:orientation val="minMax"/>
        </c:scaling>
        <c:delete val="0"/>
        <c:axPos val="b"/>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043776"/>
        <c:crossesAt val="0"/>
        <c:auto val="1"/>
        <c:lblAlgn val="ctr"/>
        <c:lblOffset val="100"/>
        <c:tickLblSkip val="2"/>
        <c:tickMarkSkip val="1"/>
        <c:noMultiLvlLbl val="0"/>
      </c:catAx>
      <c:valAx>
        <c:axId val="162043776"/>
        <c:scaling>
          <c:orientation val="minMax"/>
          <c:max val="12000"/>
          <c:min val="-600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042240"/>
        <c:crosses val="autoZero"/>
        <c:crossBetween val="between"/>
        <c:majorUnit val="3000"/>
      </c:valAx>
      <c:spPr>
        <a:solidFill>
          <a:srgbClr val="FFFFFF"/>
        </a:solidFill>
        <a:ln w="25400">
          <a:noFill/>
        </a:ln>
      </c:spPr>
    </c:plotArea>
    <c:legend>
      <c:legendPos val="b"/>
      <c:layout>
        <c:manualLayout>
          <c:xMode val="edge"/>
          <c:yMode val="edge"/>
          <c:x val="3.3108888888888868E-2"/>
          <c:y val="0.88944711456522452"/>
          <c:w val="0.91847722222222239"/>
          <c:h val="0.1030149640385861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5.1d : Bus entry and exit</a:t>
            </a:r>
          </a:p>
        </c:rich>
      </c:tx>
      <c:layout>
        <c:manualLayout>
          <c:xMode val="edge"/>
          <c:yMode val="edge"/>
          <c:x val="0.27304055555555556"/>
          <c:y val="9.1444444444444568E-3"/>
        </c:manualLayout>
      </c:layout>
      <c:overlay val="0"/>
      <c:spPr>
        <a:noFill/>
        <a:ln w="25400">
          <a:noFill/>
        </a:ln>
      </c:spPr>
    </c:title>
    <c:autoTitleDeleted val="0"/>
    <c:plotArea>
      <c:layout>
        <c:manualLayout>
          <c:layoutTarget val="inner"/>
          <c:xMode val="edge"/>
          <c:yMode val="edge"/>
          <c:x val="0.13103552982153222"/>
          <c:y val="0.10767453703703712"/>
          <c:w val="0.84307178631054092"/>
          <c:h val="0.67460648148149183"/>
        </c:manualLayout>
      </c:layout>
      <c:barChart>
        <c:barDir val="col"/>
        <c:grouping val="stacked"/>
        <c:varyColors val="0"/>
        <c:ser>
          <c:idx val="0"/>
          <c:order val="0"/>
          <c:tx>
            <c:strRef>
              <c:f>'5.1'!$C$3</c:f>
              <c:strCache>
                <c:ptCount val="1"/>
                <c:pt idx="0">
                  <c:v>Petrol NZ new in</c:v>
                </c:pt>
              </c:strCache>
            </c:strRef>
          </c:tx>
          <c:spPr>
            <a:solidFill>
              <a:srgbClr val="0093D3">
                <a:alpha val="45000"/>
              </a:srgbClr>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'5.1'!$C$4:$C$20</c:f>
              <c:numCache>
                <c:formatCode>General</c:formatCode>
                <c:ptCount val="17"/>
                <c:pt idx="0">
                  <c:v>1</c:v>
                </c:pt>
                <c:pt idx="1">
                  <c:v>5</c:v>
                </c:pt>
                <c:pt idx="2">
                  <c:v>1</c:v>
                </c:pt>
                <c:pt idx="3">
                  <c:v>0</c:v>
                </c:pt>
                <c:pt idx="4">
                  <c:v>0</c:v>
                </c:pt>
                <c:pt idx="5">
                  <c:v>4</c:v>
                </c:pt>
                <c:pt idx="6">
                  <c:v>9</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D954-48F1-9D2C-E5376E5DC667}"/>
            </c:ext>
          </c:extLst>
        </c:ser>
        <c:ser>
          <c:idx val="1"/>
          <c:order val="1"/>
          <c:tx>
            <c:strRef>
              <c:f>'5.1'!$D$3</c:f>
              <c:strCache>
                <c:ptCount val="1"/>
                <c:pt idx="0">
                  <c:v>Petrol used in</c:v>
                </c:pt>
              </c:strCache>
            </c:strRef>
          </c:tx>
          <c:spPr>
            <a:solidFill>
              <a:srgbClr val="BDC1C1"/>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'5.1'!$D$4:$D$20</c:f>
              <c:numCache>
                <c:formatCode>General</c:formatCode>
                <c:ptCount val="17"/>
                <c:pt idx="0">
                  <c:v>4</c:v>
                </c:pt>
                <c:pt idx="1">
                  <c:v>0</c:v>
                </c:pt>
                <c:pt idx="2">
                  <c:v>1</c:v>
                </c:pt>
                <c:pt idx="3">
                  <c:v>2</c:v>
                </c:pt>
                <c:pt idx="4">
                  <c:v>5</c:v>
                </c:pt>
                <c:pt idx="5">
                  <c:v>6</c:v>
                </c:pt>
                <c:pt idx="6">
                  <c:v>5</c:v>
                </c:pt>
                <c:pt idx="7">
                  <c:v>5</c:v>
                </c:pt>
                <c:pt idx="8">
                  <c:v>0</c:v>
                </c:pt>
                <c:pt idx="9">
                  <c:v>1</c:v>
                </c:pt>
                <c:pt idx="10">
                  <c:v>3</c:v>
                </c:pt>
                <c:pt idx="11">
                  <c:v>1</c:v>
                </c:pt>
                <c:pt idx="12">
                  <c:v>3</c:v>
                </c:pt>
                <c:pt idx="13">
                  <c:v>5</c:v>
                </c:pt>
                <c:pt idx="14">
                  <c:v>3</c:v>
                </c:pt>
                <c:pt idx="15">
                  <c:v>0</c:v>
                </c:pt>
                <c:pt idx="16">
                  <c:v>4</c:v>
                </c:pt>
              </c:numCache>
            </c:numRef>
          </c:val>
          <c:extLst>
            <c:ext xmlns:c16="http://schemas.microsoft.com/office/drawing/2014/chart" uri="{C3380CC4-5D6E-409C-BE32-E72D297353CC}">
              <c16:uniqueId val="{00000001-D954-48F1-9D2C-E5376E5DC667}"/>
            </c:ext>
          </c:extLst>
        </c:ser>
        <c:ser>
          <c:idx val="2"/>
          <c:order val="2"/>
          <c:tx>
            <c:strRef>
              <c:f>'5.1'!$E$3</c:f>
              <c:strCache>
                <c:ptCount val="1"/>
                <c:pt idx="0">
                  <c:v>Diesel NZ new in</c:v>
                </c:pt>
              </c:strCache>
            </c:strRef>
          </c:tx>
          <c:spPr>
            <a:solidFill>
              <a:srgbClr val="434646"/>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'5.1'!$E$4:$E$20</c:f>
              <c:numCache>
                <c:formatCode>General</c:formatCode>
                <c:ptCount val="17"/>
                <c:pt idx="0">
                  <c:v>167</c:v>
                </c:pt>
                <c:pt idx="1">
                  <c:v>155</c:v>
                </c:pt>
                <c:pt idx="2">
                  <c:v>215</c:v>
                </c:pt>
                <c:pt idx="3">
                  <c:v>279</c:v>
                </c:pt>
                <c:pt idx="4">
                  <c:v>209</c:v>
                </c:pt>
                <c:pt idx="5">
                  <c:v>142</c:v>
                </c:pt>
                <c:pt idx="6">
                  <c:v>188</c:v>
                </c:pt>
                <c:pt idx="7">
                  <c:v>276</c:v>
                </c:pt>
                <c:pt idx="8">
                  <c:v>393</c:v>
                </c:pt>
                <c:pt idx="9">
                  <c:v>247</c:v>
                </c:pt>
                <c:pt idx="10">
                  <c:v>314</c:v>
                </c:pt>
                <c:pt idx="11">
                  <c:v>304</c:v>
                </c:pt>
                <c:pt idx="12">
                  <c:v>325</c:v>
                </c:pt>
                <c:pt idx="13">
                  <c:v>318</c:v>
                </c:pt>
                <c:pt idx="14">
                  <c:v>335</c:v>
                </c:pt>
                <c:pt idx="15">
                  <c:v>673</c:v>
                </c:pt>
                <c:pt idx="16">
                  <c:v>597</c:v>
                </c:pt>
              </c:numCache>
            </c:numRef>
          </c:val>
          <c:extLst>
            <c:ext xmlns:c16="http://schemas.microsoft.com/office/drawing/2014/chart" uri="{C3380CC4-5D6E-409C-BE32-E72D297353CC}">
              <c16:uniqueId val="{00000002-D954-48F1-9D2C-E5376E5DC667}"/>
            </c:ext>
          </c:extLst>
        </c:ser>
        <c:ser>
          <c:idx val="3"/>
          <c:order val="3"/>
          <c:tx>
            <c:strRef>
              <c:f>'5.1'!$F$3</c:f>
              <c:strCache>
                <c:ptCount val="1"/>
                <c:pt idx="0">
                  <c:v>Diesel used in</c:v>
                </c:pt>
              </c:strCache>
            </c:strRef>
          </c:tx>
          <c:spPr>
            <a:solidFill>
              <a:srgbClr val="0093D3"/>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'5.1'!$F$4:$F$20</c:f>
              <c:numCache>
                <c:formatCode>General</c:formatCode>
                <c:ptCount val="17"/>
                <c:pt idx="0">
                  <c:v>211</c:v>
                </c:pt>
                <c:pt idx="1">
                  <c:v>387</c:v>
                </c:pt>
                <c:pt idx="2">
                  <c:v>311</c:v>
                </c:pt>
                <c:pt idx="3">
                  <c:v>301</c:v>
                </c:pt>
                <c:pt idx="4">
                  <c:v>274</c:v>
                </c:pt>
                <c:pt idx="5">
                  <c:v>270</c:v>
                </c:pt>
                <c:pt idx="6">
                  <c:v>450</c:v>
                </c:pt>
                <c:pt idx="7">
                  <c:v>464</c:v>
                </c:pt>
                <c:pt idx="8">
                  <c:v>51</c:v>
                </c:pt>
                <c:pt idx="9">
                  <c:v>50</c:v>
                </c:pt>
                <c:pt idx="10">
                  <c:v>23</c:v>
                </c:pt>
                <c:pt idx="11">
                  <c:v>66</c:v>
                </c:pt>
                <c:pt idx="12">
                  <c:v>124</c:v>
                </c:pt>
                <c:pt idx="13">
                  <c:v>89</c:v>
                </c:pt>
                <c:pt idx="14">
                  <c:v>77</c:v>
                </c:pt>
                <c:pt idx="15">
                  <c:v>87</c:v>
                </c:pt>
                <c:pt idx="16">
                  <c:v>93</c:v>
                </c:pt>
              </c:numCache>
            </c:numRef>
          </c:val>
          <c:extLst>
            <c:ext xmlns:c16="http://schemas.microsoft.com/office/drawing/2014/chart" uri="{C3380CC4-5D6E-409C-BE32-E72D297353CC}">
              <c16:uniqueId val="{00000003-D954-48F1-9D2C-E5376E5DC667}"/>
            </c:ext>
          </c:extLst>
        </c:ser>
        <c:ser>
          <c:idx val="4"/>
          <c:order val="4"/>
          <c:tx>
            <c:strRef>
              <c:f>'5.1'!$G$3</c:f>
              <c:strCache>
                <c:ptCount val="1"/>
                <c:pt idx="0">
                  <c:v>Petrol NZ new out</c:v>
                </c:pt>
              </c:strCache>
            </c:strRef>
          </c:tx>
          <c:spPr>
            <a:solidFill>
              <a:srgbClr val="0093D3">
                <a:alpha val="45000"/>
              </a:srgbClr>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'5.1'!$G$4:$G$20</c:f>
              <c:numCache>
                <c:formatCode>General</c:formatCode>
                <c:ptCount val="17"/>
                <c:pt idx="0">
                  <c:v>-21</c:v>
                </c:pt>
                <c:pt idx="1">
                  <c:v>-21</c:v>
                </c:pt>
                <c:pt idx="2">
                  <c:v>-23</c:v>
                </c:pt>
                <c:pt idx="3">
                  <c:v>-15</c:v>
                </c:pt>
                <c:pt idx="4">
                  <c:v>-15</c:v>
                </c:pt>
                <c:pt idx="5">
                  <c:v>-23</c:v>
                </c:pt>
                <c:pt idx="6">
                  <c:v>-21</c:v>
                </c:pt>
                <c:pt idx="7">
                  <c:v>-15</c:v>
                </c:pt>
                <c:pt idx="8">
                  <c:v>-9</c:v>
                </c:pt>
                <c:pt idx="9">
                  <c:v>-21</c:v>
                </c:pt>
                <c:pt idx="10">
                  <c:v>-24</c:v>
                </c:pt>
                <c:pt idx="11">
                  <c:v>-12</c:v>
                </c:pt>
                <c:pt idx="12">
                  <c:v>-11</c:v>
                </c:pt>
                <c:pt idx="13">
                  <c:v>-8</c:v>
                </c:pt>
                <c:pt idx="14">
                  <c:v>-5</c:v>
                </c:pt>
                <c:pt idx="15">
                  <c:v>-4</c:v>
                </c:pt>
                <c:pt idx="16">
                  <c:v>-4</c:v>
                </c:pt>
              </c:numCache>
            </c:numRef>
          </c:val>
          <c:extLst>
            <c:ext xmlns:c16="http://schemas.microsoft.com/office/drawing/2014/chart" uri="{C3380CC4-5D6E-409C-BE32-E72D297353CC}">
              <c16:uniqueId val="{00000004-D954-48F1-9D2C-E5376E5DC667}"/>
            </c:ext>
          </c:extLst>
        </c:ser>
        <c:ser>
          <c:idx val="5"/>
          <c:order val="5"/>
          <c:tx>
            <c:strRef>
              <c:f>'5.1'!$H$3</c:f>
              <c:strCache>
                <c:ptCount val="1"/>
                <c:pt idx="0">
                  <c:v>Petrol used out</c:v>
                </c:pt>
              </c:strCache>
            </c:strRef>
          </c:tx>
          <c:spPr>
            <a:solidFill>
              <a:srgbClr val="BDC1C1"/>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'5.1'!$H$4:$H$20</c:f>
              <c:numCache>
                <c:formatCode>General</c:formatCode>
                <c:ptCount val="17"/>
                <c:pt idx="0">
                  <c:v>0</c:v>
                </c:pt>
                <c:pt idx="1">
                  <c:v>0</c:v>
                </c:pt>
                <c:pt idx="2">
                  <c:v>-1</c:v>
                </c:pt>
                <c:pt idx="3">
                  <c:v>0</c:v>
                </c:pt>
                <c:pt idx="4">
                  <c:v>0</c:v>
                </c:pt>
                <c:pt idx="5">
                  <c:v>0</c:v>
                </c:pt>
                <c:pt idx="6">
                  <c:v>-1</c:v>
                </c:pt>
                <c:pt idx="7">
                  <c:v>0</c:v>
                </c:pt>
                <c:pt idx="8">
                  <c:v>-3</c:v>
                </c:pt>
                <c:pt idx="9">
                  <c:v>0</c:v>
                </c:pt>
                <c:pt idx="10">
                  <c:v>-1</c:v>
                </c:pt>
                <c:pt idx="11">
                  <c:v>-3</c:v>
                </c:pt>
                <c:pt idx="12">
                  <c:v>-1</c:v>
                </c:pt>
                <c:pt idx="13">
                  <c:v>-1</c:v>
                </c:pt>
                <c:pt idx="14">
                  <c:v>0</c:v>
                </c:pt>
                <c:pt idx="15">
                  <c:v>0</c:v>
                </c:pt>
                <c:pt idx="16">
                  <c:v>0</c:v>
                </c:pt>
              </c:numCache>
            </c:numRef>
          </c:val>
          <c:extLst>
            <c:ext xmlns:c16="http://schemas.microsoft.com/office/drawing/2014/chart" uri="{C3380CC4-5D6E-409C-BE32-E72D297353CC}">
              <c16:uniqueId val="{00000005-D954-48F1-9D2C-E5376E5DC667}"/>
            </c:ext>
          </c:extLst>
        </c:ser>
        <c:ser>
          <c:idx val="6"/>
          <c:order val="6"/>
          <c:tx>
            <c:strRef>
              <c:f>'5.1'!$I$3</c:f>
              <c:strCache>
                <c:ptCount val="1"/>
                <c:pt idx="0">
                  <c:v>Diesel NZ new out</c:v>
                </c:pt>
              </c:strCache>
            </c:strRef>
          </c:tx>
          <c:spPr>
            <a:solidFill>
              <a:srgbClr val="434646"/>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'5.1'!$I$4:$I$20</c:f>
              <c:numCache>
                <c:formatCode>General</c:formatCode>
                <c:ptCount val="17"/>
                <c:pt idx="0">
                  <c:v>-38</c:v>
                </c:pt>
                <c:pt idx="1">
                  <c:v>-54</c:v>
                </c:pt>
                <c:pt idx="2">
                  <c:v>-63</c:v>
                </c:pt>
                <c:pt idx="3">
                  <c:v>-54</c:v>
                </c:pt>
                <c:pt idx="4">
                  <c:v>-56</c:v>
                </c:pt>
                <c:pt idx="5">
                  <c:v>-54</c:v>
                </c:pt>
                <c:pt idx="6">
                  <c:v>-63</c:v>
                </c:pt>
                <c:pt idx="7">
                  <c:v>-70</c:v>
                </c:pt>
                <c:pt idx="8">
                  <c:v>-82</c:v>
                </c:pt>
                <c:pt idx="9">
                  <c:v>-85</c:v>
                </c:pt>
                <c:pt idx="10">
                  <c:v>-133</c:v>
                </c:pt>
                <c:pt idx="11">
                  <c:v>-165</c:v>
                </c:pt>
                <c:pt idx="12">
                  <c:v>-97</c:v>
                </c:pt>
                <c:pt idx="13">
                  <c:v>-105</c:v>
                </c:pt>
                <c:pt idx="14">
                  <c:v>-91</c:v>
                </c:pt>
                <c:pt idx="15">
                  <c:v>-56</c:v>
                </c:pt>
                <c:pt idx="16">
                  <c:v>-47</c:v>
                </c:pt>
              </c:numCache>
            </c:numRef>
          </c:val>
          <c:extLst>
            <c:ext xmlns:c16="http://schemas.microsoft.com/office/drawing/2014/chart" uri="{C3380CC4-5D6E-409C-BE32-E72D297353CC}">
              <c16:uniqueId val="{00000006-D954-48F1-9D2C-E5376E5DC667}"/>
            </c:ext>
          </c:extLst>
        </c:ser>
        <c:ser>
          <c:idx val="7"/>
          <c:order val="7"/>
          <c:tx>
            <c:strRef>
              <c:f>'5.1'!$J$3</c:f>
              <c:strCache>
                <c:ptCount val="1"/>
                <c:pt idx="0">
                  <c:v>Diesel used out</c:v>
                </c:pt>
              </c:strCache>
            </c:strRef>
          </c:tx>
          <c:spPr>
            <a:solidFill>
              <a:srgbClr val="0093D3"/>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'5.1'!$J$4:$J$20</c:f>
              <c:numCache>
                <c:formatCode>General</c:formatCode>
                <c:ptCount val="17"/>
                <c:pt idx="0">
                  <c:v>-12</c:v>
                </c:pt>
                <c:pt idx="1">
                  <c:v>-18</c:v>
                </c:pt>
                <c:pt idx="2">
                  <c:v>-20</c:v>
                </c:pt>
                <c:pt idx="3">
                  <c:v>-39</c:v>
                </c:pt>
                <c:pt idx="4">
                  <c:v>-38</c:v>
                </c:pt>
                <c:pt idx="5">
                  <c:v>-40</c:v>
                </c:pt>
                <c:pt idx="6">
                  <c:v>-56</c:v>
                </c:pt>
                <c:pt idx="7">
                  <c:v>-41</c:v>
                </c:pt>
                <c:pt idx="8">
                  <c:v>-43</c:v>
                </c:pt>
                <c:pt idx="9">
                  <c:v>-62</c:v>
                </c:pt>
                <c:pt idx="10">
                  <c:v>-76</c:v>
                </c:pt>
                <c:pt idx="11">
                  <c:v>-62</c:v>
                </c:pt>
                <c:pt idx="12">
                  <c:v>-87</c:v>
                </c:pt>
                <c:pt idx="13">
                  <c:v>-74</c:v>
                </c:pt>
                <c:pt idx="14">
                  <c:v>-83</c:v>
                </c:pt>
                <c:pt idx="15">
                  <c:v>-73</c:v>
                </c:pt>
                <c:pt idx="16">
                  <c:v>-84</c:v>
                </c:pt>
              </c:numCache>
            </c:numRef>
          </c:val>
          <c:extLst>
            <c:ext xmlns:c16="http://schemas.microsoft.com/office/drawing/2014/chart" uri="{C3380CC4-5D6E-409C-BE32-E72D297353CC}">
              <c16:uniqueId val="{00000007-D954-48F1-9D2C-E5376E5DC667}"/>
            </c:ext>
          </c:extLst>
        </c:ser>
        <c:dLbls>
          <c:showLegendKey val="0"/>
          <c:showVal val="0"/>
          <c:showCatName val="0"/>
          <c:showSerName val="0"/>
          <c:showPercent val="0"/>
          <c:showBubbleSize val="0"/>
        </c:dLbls>
        <c:gapWidth val="150"/>
        <c:overlap val="100"/>
        <c:axId val="162170368"/>
        <c:axId val="162171904"/>
      </c:barChart>
      <c:catAx>
        <c:axId val="162170368"/>
        <c:scaling>
          <c:orientation val="minMax"/>
        </c:scaling>
        <c:delete val="0"/>
        <c:axPos val="b"/>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171904"/>
        <c:crossesAt val="0"/>
        <c:auto val="1"/>
        <c:lblAlgn val="ctr"/>
        <c:lblOffset val="100"/>
        <c:tickLblSkip val="2"/>
        <c:tickMarkSkip val="1"/>
        <c:noMultiLvlLbl val="0"/>
      </c:catAx>
      <c:valAx>
        <c:axId val="162171904"/>
        <c:scaling>
          <c:orientation val="minMax"/>
          <c:max val="1000"/>
          <c:min val="-30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170368"/>
        <c:crosses val="autoZero"/>
        <c:crossBetween val="between"/>
        <c:majorUnit val="250"/>
      </c:valAx>
      <c:spPr>
        <a:solidFill>
          <a:srgbClr val="FFFFFF"/>
        </a:solidFill>
        <a:ln w="25400">
          <a:noFill/>
        </a:ln>
      </c:spPr>
    </c:plotArea>
    <c:legend>
      <c:legendPos val="b"/>
      <c:layout>
        <c:manualLayout>
          <c:xMode val="edge"/>
          <c:yMode val="edge"/>
          <c:x val="2.7911388888888892E-2"/>
          <c:y val="0.88818240740740728"/>
          <c:w val="0.972088611111115"/>
          <c:h val="0.11027610185090519"/>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5.1e : Motorcycle entry and exit</a:t>
            </a:r>
          </a:p>
        </c:rich>
      </c:tx>
      <c:layout>
        <c:manualLayout>
          <c:xMode val="edge"/>
          <c:yMode val="edge"/>
          <c:x val="0.22717944444444441"/>
          <c:y val="1.5024074074074075E-2"/>
        </c:manualLayout>
      </c:layout>
      <c:overlay val="0"/>
      <c:spPr>
        <a:noFill/>
        <a:ln w="25400">
          <a:noFill/>
        </a:ln>
      </c:spPr>
    </c:title>
    <c:autoTitleDeleted val="0"/>
    <c:plotArea>
      <c:layout>
        <c:manualLayout>
          <c:layoutTarget val="inner"/>
          <c:xMode val="edge"/>
          <c:yMode val="edge"/>
          <c:x val="0.14083499999999999"/>
          <c:y val="0.12562814070351253"/>
          <c:w val="0.83408222222222217"/>
          <c:h val="0.68266435185185159"/>
        </c:manualLayout>
      </c:layout>
      <c:barChart>
        <c:barDir val="col"/>
        <c:grouping val="stacked"/>
        <c:varyColors val="0"/>
        <c:ser>
          <c:idx val="0"/>
          <c:order val="0"/>
          <c:tx>
            <c:strRef>
              <c:f>'5.1'!$C$3</c:f>
              <c:strCache>
                <c:ptCount val="1"/>
                <c:pt idx="0">
                  <c:v>Petrol NZ new in</c:v>
                </c:pt>
              </c:strCache>
            </c:strRef>
          </c:tx>
          <c:spPr>
            <a:solidFill>
              <a:srgbClr val="0093D3"/>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'5.1'!$C$72:$C$88</c:f>
              <c:numCache>
                <c:formatCode>General</c:formatCode>
                <c:ptCount val="17"/>
                <c:pt idx="0">
                  <c:v>4977</c:v>
                </c:pt>
                <c:pt idx="1">
                  <c:v>5089</c:v>
                </c:pt>
                <c:pt idx="2">
                  <c:v>6031</c:v>
                </c:pt>
                <c:pt idx="3">
                  <c:v>7952</c:v>
                </c:pt>
                <c:pt idx="4">
                  <c:v>11583</c:v>
                </c:pt>
                <c:pt idx="5">
                  <c:v>13851</c:v>
                </c:pt>
                <c:pt idx="6">
                  <c:v>14826</c:v>
                </c:pt>
                <c:pt idx="7">
                  <c:v>16781</c:v>
                </c:pt>
                <c:pt idx="8">
                  <c:v>10093</c:v>
                </c:pt>
                <c:pt idx="9">
                  <c:v>7946</c:v>
                </c:pt>
                <c:pt idx="10">
                  <c:v>7952</c:v>
                </c:pt>
                <c:pt idx="11">
                  <c:v>7396</c:v>
                </c:pt>
                <c:pt idx="12">
                  <c:v>8605</c:v>
                </c:pt>
                <c:pt idx="13">
                  <c:v>9488</c:v>
                </c:pt>
                <c:pt idx="14">
                  <c:v>10484</c:v>
                </c:pt>
                <c:pt idx="15">
                  <c:v>10320</c:v>
                </c:pt>
                <c:pt idx="16">
                  <c:v>10370</c:v>
                </c:pt>
              </c:numCache>
            </c:numRef>
          </c:val>
          <c:extLst>
            <c:ext xmlns:c16="http://schemas.microsoft.com/office/drawing/2014/chart" uri="{C3380CC4-5D6E-409C-BE32-E72D297353CC}">
              <c16:uniqueId val="{00000000-775A-42A6-B1C8-43600D91DE85}"/>
            </c:ext>
          </c:extLst>
        </c:ser>
        <c:ser>
          <c:idx val="1"/>
          <c:order val="1"/>
          <c:tx>
            <c:strRef>
              <c:f>'5.1'!$D$3</c:f>
              <c:strCache>
                <c:ptCount val="1"/>
                <c:pt idx="0">
                  <c:v>Petrol used in</c:v>
                </c:pt>
              </c:strCache>
            </c:strRef>
          </c:tx>
          <c:spPr>
            <a:solidFill>
              <a:srgbClr val="434646"/>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'5.1'!$D$72:$D$88</c:f>
              <c:numCache>
                <c:formatCode>General</c:formatCode>
                <c:ptCount val="17"/>
                <c:pt idx="0">
                  <c:v>2278</c:v>
                </c:pt>
                <c:pt idx="1">
                  <c:v>2582</c:v>
                </c:pt>
                <c:pt idx="2">
                  <c:v>2981</c:v>
                </c:pt>
                <c:pt idx="3">
                  <c:v>3201</c:v>
                </c:pt>
                <c:pt idx="4">
                  <c:v>3893</c:v>
                </c:pt>
                <c:pt idx="5">
                  <c:v>4590</c:v>
                </c:pt>
                <c:pt idx="6">
                  <c:v>4705</c:v>
                </c:pt>
                <c:pt idx="7">
                  <c:v>5276</c:v>
                </c:pt>
                <c:pt idx="8">
                  <c:v>3622</c:v>
                </c:pt>
                <c:pt idx="9">
                  <c:v>3224</c:v>
                </c:pt>
                <c:pt idx="10">
                  <c:v>2864</c:v>
                </c:pt>
                <c:pt idx="11">
                  <c:v>2505</c:v>
                </c:pt>
                <c:pt idx="12">
                  <c:v>2896</c:v>
                </c:pt>
                <c:pt idx="13">
                  <c:v>3415</c:v>
                </c:pt>
                <c:pt idx="14">
                  <c:v>3803</c:v>
                </c:pt>
                <c:pt idx="15">
                  <c:v>3661</c:v>
                </c:pt>
                <c:pt idx="16">
                  <c:v>4157</c:v>
                </c:pt>
              </c:numCache>
            </c:numRef>
          </c:val>
          <c:extLst>
            <c:ext xmlns:c16="http://schemas.microsoft.com/office/drawing/2014/chart" uri="{C3380CC4-5D6E-409C-BE32-E72D297353CC}">
              <c16:uniqueId val="{00000001-775A-42A6-B1C8-43600D91DE85}"/>
            </c:ext>
          </c:extLst>
        </c:ser>
        <c:ser>
          <c:idx val="4"/>
          <c:order val="2"/>
          <c:tx>
            <c:strRef>
              <c:f>'5.1'!$G$3</c:f>
              <c:strCache>
                <c:ptCount val="1"/>
                <c:pt idx="0">
                  <c:v>Petrol NZ new out</c:v>
                </c:pt>
              </c:strCache>
            </c:strRef>
          </c:tx>
          <c:spPr>
            <a:solidFill>
              <a:srgbClr val="0093D3"/>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'5.1'!$G$72:$G$88</c:f>
              <c:numCache>
                <c:formatCode>General</c:formatCode>
                <c:ptCount val="17"/>
                <c:pt idx="0">
                  <c:v>-3781</c:v>
                </c:pt>
                <c:pt idx="1">
                  <c:v>-3355</c:v>
                </c:pt>
                <c:pt idx="2">
                  <c:v>-3237</c:v>
                </c:pt>
                <c:pt idx="3">
                  <c:v>-3323</c:v>
                </c:pt>
                <c:pt idx="4">
                  <c:v>-3259</c:v>
                </c:pt>
                <c:pt idx="5">
                  <c:v>-4006</c:v>
                </c:pt>
                <c:pt idx="6">
                  <c:v>-4389</c:v>
                </c:pt>
                <c:pt idx="7">
                  <c:v>-4681</c:v>
                </c:pt>
                <c:pt idx="8">
                  <c:v>-5210</c:v>
                </c:pt>
                <c:pt idx="9">
                  <c:v>-5666</c:v>
                </c:pt>
                <c:pt idx="10">
                  <c:v>-6469</c:v>
                </c:pt>
                <c:pt idx="11">
                  <c:v>-4260</c:v>
                </c:pt>
                <c:pt idx="12">
                  <c:v>-4483</c:v>
                </c:pt>
                <c:pt idx="13">
                  <c:v>-4446</c:v>
                </c:pt>
                <c:pt idx="14">
                  <c:v>-5030</c:v>
                </c:pt>
                <c:pt idx="15">
                  <c:v>-4886</c:v>
                </c:pt>
                <c:pt idx="16">
                  <c:v>-4360</c:v>
                </c:pt>
              </c:numCache>
            </c:numRef>
          </c:val>
          <c:extLst>
            <c:ext xmlns:c16="http://schemas.microsoft.com/office/drawing/2014/chart" uri="{C3380CC4-5D6E-409C-BE32-E72D297353CC}">
              <c16:uniqueId val="{00000002-775A-42A6-B1C8-43600D91DE85}"/>
            </c:ext>
          </c:extLst>
        </c:ser>
        <c:ser>
          <c:idx val="5"/>
          <c:order val="3"/>
          <c:tx>
            <c:strRef>
              <c:f>'5.1'!$H$3</c:f>
              <c:strCache>
                <c:ptCount val="1"/>
                <c:pt idx="0">
                  <c:v>Petrol used out</c:v>
                </c:pt>
              </c:strCache>
            </c:strRef>
          </c:tx>
          <c:spPr>
            <a:solidFill>
              <a:srgbClr val="434646"/>
            </a:solidFill>
            <a:ln w="25400">
              <a:noFill/>
            </a:ln>
          </c:spPr>
          <c:invertIfNegative val="0"/>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'5.1'!$H$72:$H$88</c:f>
              <c:numCache>
                <c:formatCode>General</c:formatCode>
                <c:ptCount val="17"/>
                <c:pt idx="0">
                  <c:v>-1825</c:v>
                </c:pt>
                <c:pt idx="1">
                  <c:v>-1706</c:v>
                </c:pt>
                <c:pt idx="2">
                  <c:v>-1824</c:v>
                </c:pt>
                <c:pt idx="3">
                  <c:v>-1724</c:v>
                </c:pt>
                <c:pt idx="4">
                  <c:v>-1667</c:v>
                </c:pt>
                <c:pt idx="5">
                  <c:v>-1731</c:v>
                </c:pt>
                <c:pt idx="6">
                  <c:v>-1816</c:v>
                </c:pt>
                <c:pt idx="7">
                  <c:v>-1834</c:v>
                </c:pt>
                <c:pt idx="8">
                  <c:v>-1933</c:v>
                </c:pt>
                <c:pt idx="9">
                  <c:v>-2202</c:v>
                </c:pt>
                <c:pt idx="10">
                  <c:v>-2375</c:v>
                </c:pt>
                <c:pt idx="11">
                  <c:v>-1514</c:v>
                </c:pt>
                <c:pt idx="12">
                  <c:v>-1552</c:v>
                </c:pt>
                <c:pt idx="13">
                  <c:v>-1469</c:v>
                </c:pt>
                <c:pt idx="14">
                  <c:v>-1689</c:v>
                </c:pt>
                <c:pt idx="15">
                  <c:v>-1685</c:v>
                </c:pt>
                <c:pt idx="16">
                  <c:v>-1432</c:v>
                </c:pt>
              </c:numCache>
            </c:numRef>
          </c:val>
          <c:extLst>
            <c:ext xmlns:c16="http://schemas.microsoft.com/office/drawing/2014/chart" uri="{C3380CC4-5D6E-409C-BE32-E72D297353CC}">
              <c16:uniqueId val="{00000003-775A-42A6-B1C8-43600D91DE85}"/>
            </c:ext>
          </c:extLst>
        </c:ser>
        <c:dLbls>
          <c:showLegendKey val="0"/>
          <c:showVal val="0"/>
          <c:showCatName val="0"/>
          <c:showSerName val="0"/>
          <c:showPercent val="0"/>
          <c:showBubbleSize val="0"/>
        </c:dLbls>
        <c:gapWidth val="150"/>
        <c:overlap val="100"/>
        <c:axId val="162296576"/>
        <c:axId val="162298112"/>
      </c:barChart>
      <c:catAx>
        <c:axId val="162296576"/>
        <c:scaling>
          <c:orientation val="minMax"/>
        </c:scaling>
        <c:delete val="0"/>
        <c:axPos val="b"/>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298112"/>
        <c:crossesAt val="0"/>
        <c:auto val="1"/>
        <c:lblAlgn val="ctr"/>
        <c:lblOffset val="100"/>
        <c:tickLblSkip val="2"/>
        <c:tickMarkSkip val="1"/>
        <c:noMultiLvlLbl val="0"/>
      </c:catAx>
      <c:valAx>
        <c:axId val="162298112"/>
        <c:scaling>
          <c:orientation val="minMax"/>
          <c:max val="24000"/>
        </c:scaling>
        <c:delete val="0"/>
        <c:axPos val="l"/>
        <c:majorGridlines>
          <c:spPr>
            <a:ln w="3175">
              <a:solidFill>
                <a:schemeClr val="bg1">
                  <a:lumMod val="7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296576"/>
        <c:crosses val="autoZero"/>
        <c:crossBetween val="between"/>
        <c:majorUnit val="6000"/>
      </c:valAx>
      <c:spPr>
        <a:solidFill>
          <a:srgbClr val="FFFFFF"/>
        </a:solidFill>
        <a:ln w="25400">
          <a:noFill/>
        </a:ln>
      </c:spPr>
    </c:plotArea>
    <c:legend>
      <c:legendPos val="r"/>
      <c:layout>
        <c:manualLayout>
          <c:xMode val="edge"/>
          <c:yMode val="edge"/>
          <c:x val="0.12709055555555537"/>
          <c:y val="0.9037699074074077"/>
          <c:w val="0.82107100506576569"/>
          <c:h val="8.3718055555555726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Light vehicles scrapped</a:t>
            </a:r>
          </a:p>
        </c:rich>
      </c:tx>
      <c:layout>
        <c:manualLayout>
          <c:xMode val="edge"/>
          <c:yMode val="edge"/>
          <c:x val="0.29773504209894369"/>
          <c:y val="3.2663194023824921E-2"/>
        </c:manualLayout>
      </c:layout>
      <c:overlay val="0"/>
      <c:spPr>
        <a:noFill/>
        <a:ln w="25400">
          <a:noFill/>
        </a:ln>
      </c:spPr>
    </c:title>
    <c:autoTitleDeleted val="0"/>
    <c:plotArea>
      <c:layout>
        <c:manualLayout>
          <c:layoutTarget val="inner"/>
          <c:xMode val="edge"/>
          <c:yMode val="edge"/>
          <c:x val="0.14190317195325539"/>
          <c:y val="0.15816017592395537"/>
          <c:w val="0.83973288814691149"/>
          <c:h val="0.7299720507909484"/>
        </c:manualLayout>
      </c:layout>
      <c:lineChart>
        <c:grouping val="standard"/>
        <c:varyColors val="0"/>
        <c:ser>
          <c:idx val="4"/>
          <c:order val="0"/>
          <c:tx>
            <c:strRef>
              <c:f>'5.1'!$G$3</c:f>
              <c:strCache>
                <c:ptCount val="1"/>
                <c:pt idx="0">
                  <c:v>Petrol NZ new out</c:v>
                </c:pt>
              </c:strCache>
            </c:strRef>
          </c:tx>
          <c:spPr>
            <a:ln>
              <a:solidFill>
                <a:schemeClr val="bg1">
                  <a:lumMod val="75000"/>
                </a:schemeClr>
              </a:solidFill>
            </a:ln>
          </c:spPr>
          <c:marker>
            <c:symbol val="none"/>
          </c:marker>
          <c:cat>
            <c:numRef>
              <c:f>'5.1'!$B$4:$B$20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'5.1'!$AB$30:$AB$46</c:f>
              <c:numCache>
                <c:formatCode>General</c:formatCode>
                <c:ptCount val="17"/>
                <c:pt idx="0">
                  <c:v>140694</c:v>
                </c:pt>
                <c:pt idx="1">
                  <c:v>142460</c:v>
                </c:pt>
                <c:pt idx="2">
                  <c:v>145604</c:v>
                </c:pt>
                <c:pt idx="3">
                  <c:v>154224</c:v>
                </c:pt>
                <c:pt idx="4">
                  <c:v>163378</c:v>
                </c:pt>
                <c:pt idx="5">
                  <c:v>168961</c:v>
                </c:pt>
                <c:pt idx="6">
                  <c:v>173333</c:v>
                </c:pt>
                <c:pt idx="7">
                  <c:v>174817</c:v>
                </c:pt>
                <c:pt idx="8">
                  <c:v>154876</c:v>
                </c:pt>
                <c:pt idx="9">
                  <c:v>154157</c:v>
                </c:pt>
                <c:pt idx="10">
                  <c:v>177787</c:v>
                </c:pt>
                <c:pt idx="11">
                  <c:v>138779</c:v>
                </c:pt>
                <c:pt idx="12">
                  <c:v>142637</c:v>
                </c:pt>
                <c:pt idx="13">
                  <c:v>149122</c:v>
                </c:pt>
                <c:pt idx="14">
                  <c:v>161144</c:v>
                </c:pt>
                <c:pt idx="15">
                  <c:v>151559</c:v>
                </c:pt>
                <c:pt idx="16">
                  <c:v>171442</c:v>
                </c:pt>
              </c:numCache>
            </c:numRef>
          </c:val>
          <c:smooth val="0"/>
          <c:extLst>
            <c:ext xmlns:c16="http://schemas.microsoft.com/office/drawing/2014/chart" uri="{C3380CC4-5D6E-409C-BE32-E72D297353CC}">
              <c16:uniqueId val="{00000000-3406-401D-BD03-E63F45014353}"/>
            </c:ext>
          </c:extLst>
        </c:ser>
        <c:dLbls>
          <c:showLegendKey val="0"/>
          <c:showVal val="0"/>
          <c:showCatName val="0"/>
          <c:showSerName val="0"/>
          <c:showPercent val="0"/>
          <c:showBubbleSize val="0"/>
        </c:dLbls>
        <c:smooth val="0"/>
        <c:axId val="162351744"/>
        <c:axId val="162353536"/>
      </c:lineChart>
      <c:catAx>
        <c:axId val="162351744"/>
        <c:scaling>
          <c:orientation val="minMax"/>
        </c:scaling>
        <c:delete val="0"/>
        <c:axPos val="b"/>
        <c:numFmt formatCode="General" sourceLinked="1"/>
        <c:majorTickMark val="out"/>
        <c:minorTickMark val="none"/>
        <c:tickLblPos val="low"/>
        <c:spPr>
          <a:ln w="12700">
            <a:solidFill>
              <a:schemeClr val="bg1">
                <a:lumMod val="75000"/>
              </a:schemeClr>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2353536"/>
        <c:crossesAt val="0"/>
        <c:auto val="1"/>
        <c:lblAlgn val="ctr"/>
        <c:lblOffset val="100"/>
        <c:tickLblSkip val="2"/>
        <c:tickMarkSkip val="1"/>
        <c:noMultiLvlLbl val="0"/>
      </c:catAx>
      <c:valAx>
        <c:axId val="162353536"/>
        <c:scaling>
          <c:orientation val="minMax"/>
        </c:scaling>
        <c:delete val="0"/>
        <c:axPos val="l"/>
        <c:majorGridlines>
          <c:spPr>
            <a:ln w="3175">
              <a:solidFill>
                <a:schemeClr val="bg1">
                  <a:lumMod val="90000"/>
                </a:schemeClr>
              </a:solidFill>
              <a:prstDash val="dash"/>
            </a:ln>
          </c:spPr>
        </c:majorGridlines>
        <c:numFmt formatCode="#,##0" sourceLinked="0"/>
        <c:majorTickMark val="out"/>
        <c:minorTickMark val="none"/>
        <c:tickLblPos val="nextTo"/>
        <c:spPr>
          <a:ln w="12700">
            <a:solidFill>
              <a:schemeClr val="bg1">
                <a:lumMod val="75000"/>
              </a:schemeClr>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2351744"/>
        <c:crosses val="autoZero"/>
        <c:crossBetween val="midCat"/>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Z" sz="900">
                <a:latin typeface="Arial" pitchFamily="34" charset="0"/>
                <a:cs typeface="Arial" pitchFamily="34" charset="0"/>
              </a:rPr>
              <a:t>Light vehicles registered</a:t>
            </a:r>
          </a:p>
        </c:rich>
      </c:tx>
      <c:overlay val="0"/>
    </c:title>
    <c:autoTitleDeleted val="0"/>
    <c:plotArea>
      <c:layout>
        <c:manualLayout>
          <c:layoutTarget val="inner"/>
          <c:xMode val="edge"/>
          <c:yMode val="edge"/>
          <c:x val="0.12832174103237096"/>
          <c:y val="0.17192757684950397"/>
          <c:w val="0.83949759405074353"/>
          <c:h val="0.59445645565490757"/>
        </c:manualLayout>
      </c:layout>
      <c:lineChart>
        <c:grouping val="standard"/>
        <c:varyColors val="0"/>
        <c:ser>
          <c:idx val="0"/>
          <c:order val="0"/>
          <c:tx>
            <c:strRef>
              <c:f>'5.1'!$AB$49</c:f>
              <c:strCache>
                <c:ptCount val="1"/>
                <c:pt idx="0">
                  <c:v>New</c:v>
                </c:pt>
              </c:strCache>
            </c:strRef>
          </c:tx>
          <c:spPr>
            <a:ln>
              <a:solidFill>
                <a:schemeClr val="accent3"/>
              </a:solidFill>
            </a:ln>
          </c:spPr>
          <c:marker>
            <c:symbol val="none"/>
          </c:marker>
          <c:cat>
            <c:numRef>
              <c:f>'5.1'!$AA$50:$AA$66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'5.1'!$AB$50:$AB$66</c:f>
              <c:numCache>
                <c:formatCode>General</c:formatCode>
                <c:ptCount val="17"/>
                <c:pt idx="0">
                  <c:v>76307</c:v>
                </c:pt>
                <c:pt idx="1">
                  <c:v>84160</c:v>
                </c:pt>
                <c:pt idx="2">
                  <c:v>91535</c:v>
                </c:pt>
                <c:pt idx="3">
                  <c:v>97459</c:v>
                </c:pt>
                <c:pt idx="4">
                  <c:v>101620</c:v>
                </c:pt>
                <c:pt idx="5">
                  <c:v>99185</c:v>
                </c:pt>
                <c:pt idx="6">
                  <c:v>101448</c:v>
                </c:pt>
                <c:pt idx="7">
                  <c:v>95593</c:v>
                </c:pt>
                <c:pt idx="8">
                  <c:v>70561</c:v>
                </c:pt>
                <c:pt idx="9">
                  <c:v>81182</c:v>
                </c:pt>
                <c:pt idx="10">
                  <c:v>84787</c:v>
                </c:pt>
                <c:pt idx="11">
                  <c:v>100880</c:v>
                </c:pt>
                <c:pt idx="12">
                  <c:v>112505</c:v>
                </c:pt>
                <c:pt idx="13">
                  <c:v>125406</c:v>
                </c:pt>
                <c:pt idx="14">
                  <c:v>132451</c:v>
                </c:pt>
                <c:pt idx="15">
                  <c:v>145296</c:v>
                </c:pt>
                <c:pt idx="16">
                  <c:v>157021</c:v>
                </c:pt>
              </c:numCache>
            </c:numRef>
          </c:val>
          <c:smooth val="0"/>
          <c:extLst>
            <c:ext xmlns:c16="http://schemas.microsoft.com/office/drawing/2014/chart" uri="{C3380CC4-5D6E-409C-BE32-E72D297353CC}">
              <c16:uniqueId val="{00000000-ACA1-4135-83A0-014B38DD9AB7}"/>
            </c:ext>
          </c:extLst>
        </c:ser>
        <c:ser>
          <c:idx val="1"/>
          <c:order val="1"/>
          <c:tx>
            <c:strRef>
              <c:f>'5.1'!$AC$49</c:f>
              <c:strCache>
                <c:ptCount val="1"/>
                <c:pt idx="0">
                  <c:v>Used</c:v>
                </c:pt>
              </c:strCache>
            </c:strRef>
          </c:tx>
          <c:spPr>
            <a:ln>
              <a:solidFill>
                <a:schemeClr val="accent4"/>
              </a:solidFill>
            </a:ln>
          </c:spPr>
          <c:marker>
            <c:symbol val="none"/>
          </c:marker>
          <c:cat>
            <c:numRef>
              <c:f>'5.1'!$AA$50:$AA$66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'5.1'!$AC$50:$AC$66</c:f>
              <c:numCache>
                <c:formatCode>General</c:formatCode>
                <c:ptCount val="17"/>
                <c:pt idx="0">
                  <c:v>135124</c:v>
                </c:pt>
                <c:pt idx="1">
                  <c:v>144990</c:v>
                </c:pt>
                <c:pt idx="2">
                  <c:v>167093</c:v>
                </c:pt>
                <c:pt idx="3">
                  <c:v>165452</c:v>
                </c:pt>
                <c:pt idx="4">
                  <c:v>163640</c:v>
                </c:pt>
                <c:pt idx="5">
                  <c:v>133926</c:v>
                </c:pt>
                <c:pt idx="6">
                  <c:v>131675</c:v>
                </c:pt>
                <c:pt idx="7">
                  <c:v>99686</c:v>
                </c:pt>
                <c:pt idx="8">
                  <c:v>75773</c:v>
                </c:pt>
                <c:pt idx="9">
                  <c:v>95143</c:v>
                </c:pt>
                <c:pt idx="10">
                  <c:v>87071</c:v>
                </c:pt>
                <c:pt idx="11">
                  <c:v>84965</c:v>
                </c:pt>
                <c:pt idx="12">
                  <c:v>107392</c:v>
                </c:pt>
                <c:pt idx="13">
                  <c:v>139575</c:v>
                </c:pt>
                <c:pt idx="14">
                  <c:v>153721</c:v>
                </c:pt>
                <c:pt idx="15">
                  <c:v>161413</c:v>
                </c:pt>
                <c:pt idx="16">
                  <c:v>177424</c:v>
                </c:pt>
              </c:numCache>
            </c:numRef>
          </c:val>
          <c:smooth val="0"/>
          <c:extLst>
            <c:ext xmlns:c16="http://schemas.microsoft.com/office/drawing/2014/chart" uri="{C3380CC4-5D6E-409C-BE32-E72D297353CC}">
              <c16:uniqueId val="{00000001-ACA1-4135-83A0-014B38DD9AB7}"/>
            </c:ext>
          </c:extLst>
        </c:ser>
        <c:ser>
          <c:idx val="2"/>
          <c:order val="2"/>
          <c:tx>
            <c:strRef>
              <c:f>'5.1'!$AD$49</c:f>
              <c:strCache>
                <c:ptCount val="1"/>
                <c:pt idx="0">
                  <c:v>Total</c:v>
                </c:pt>
              </c:strCache>
            </c:strRef>
          </c:tx>
          <c:spPr>
            <a:ln>
              <a:solidFill>
                <a:schemeClr val="bg1">
                  <a:lumMod val="75000"/>
                </a:schemeClr>
              </a:solidFill>
            </a:ln>
          </c:spPr>
          <c:marker>
            <c:symbol val="none"/>
          </c:marker>
          <c:cat>
            <c:numRef>
              <c:f>'5.1'!$AA$50:$AA$66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'5.1'!$AD$50:$AD$66</c:f>
              <c:numCache>
                <c:formatCode>General</c:formatCode>
                <c:ptCount val="17"/>
                <c:pt idx="0">
                  <c:v>211431</c:v>
                </c:pt>
                <c:pt idx="1">
                  <c:v>229150</c:v>
                </c:pt>
                <c:pt idx="2">
                  <c:v>258628</c:v>
                </c:pt>
                <c:pt idx="3">
                  <c:v>262911</c:v>
                </c:pt>
                <c:pt idx="4">
                  <c:v>265260</c:v>
                </c:pt>
                <c:pt idx="5">
                  <c:v>233111</c:v>
                </c:pt>
                <c:pt idx="6">
                  <c:v>233123</c:v>
                </c:pt>
                <c:pt idx="7">
                  <c:v>195279</c:v>
                </c:pt>
                <c:pt idx="8">
                  <c:v>146334</c:v>
                </c:pt>
                <c:pt idx="9">
                  <c:v>176325</c:v>
                </c:pt>
                <c:pt idx="10">
                  <c:v>171858</c:v>
                </c:pt>
                <c:pt idx="11">
                  <c:v>185845</c:v>
                </c:pt>
                <c:pt idx="12">
                  <c:v>219897</c:v>
                </c:pt>
                <c:pt idx="13">
                  <c:v>264981</c:v>
                </c:pt>
                <c:pt idx="14">
                  <c:v>286172</c:v>
                </c:pt>
                <c:pt idx="15">
                  <c:v>306709</c:v>
                </c:pt>
                <c:pt idx="16">
                  <c:v>334445</c:v>
                </c:pt>
              </c:numCache>
            </c:numRef>
          </c:val>
          <c:smooth val="0"/>
          <c:extLst>
            <c:ext xmlns:c16="http://schemas.microsoft.com/office/drawing/2014/chart" uri="{C3380CC4-5D6E-409C-BE32-E72D297353CC}">
              <c16:uniqueId val="{00000002-ACA1-4135-83A0-014B38DD9AB7}"/>
            </c:ext>
          </c:extLst>
        </c:ser>
        <c:dLbls>
          <c:showLegendKey val="0"/>
          <c:showVal val="0"/>
          <c:showCatName val="0"/>
          <c:showSerName val="0"/>
          <c:showPercent val="0"/>
          <c:showBubbleSize val="0"/>
        </c:dLbls>
        <c:smooth val="0"/>
        <c:axId val="162385280"/>
        <c:axId val="162395264"/>
      </c:lineChart>
      <c:catAx>
        <c:axId val="162385280"/>
        <c:scaling>
          <c:orientation val="minMax"/>
        </c:scaling>
        <c:delete val="0"/>
        <c:axPos val="b"/>
        <c:numFmt formatCode="General" sourceLinked="1"/>
        <c:majorTickMark val="out"/>
        <c:minorTickMark val="none"/>
        <c:tickLblPos val="nextTo"/>
        <c:txPr>
          <a:bodyPr/>
          <a:lstStyle/>
          <a:p>
            <a:pPr>
              <a:defRPr sz="800">
                <a:latin typeface="Arial" pitchFamily="34" charset="0"/>
                <a:cs typeface="Arial" pitchFamily="34" charset="0"/>
              </a:defRPr>
            </a:pPr>
            <a:endParaRPr lang="en-US"/>
          </a:p>
        </c:txPr>
        <c:crossAx val="162395264"/>
        <c:crosses val="autoZero"/>
        <c:auto val="1"/>
        <c:lblAlgn val="ctr"/>
        <c:lblOffset val="100"/>
        <c:tickLblSkip val="2"/>
        <c:noMultiLvlLbl val="0"/>
      </c:catAx>
      <c:valAx>
        <c:axId val="162395264"/>
        <c:scaling>
          <c:orientation val="minMax"/>
        </c:scaling>
        <c:delete val="0"/>
        <c:axPos val="l"/>
        <c:majorGridlines>
          <c:spPr>
            <a:ln>
              <a:solidFill>
                <a:schemeClr val="bg1">
                  <a:lumMod val="90000"/>
                </a:schemeClr>
              </a:solidFill>
              <a:prstDash val="dash"/>
            </a:ln>
          </c:spPr>
        </c:majorGridlines>
        <c:numFmt formatCode="#,##0" sourceLinked="0"/>
        <c:majorTickMark val="out"/>
        <c:minorTickMark val="none"/>
        <c:tickLblPos val="nextTo"/>
        <c:txPr>
          <a:bodyPr/>
          <a:lstStyle/>
          <a:p>
            <a:pPr>
              <a:defRPr sz="800">
                <a:latin typeface="Arial" pitchFamily="34" charset="0"/>
                <a:cs typeface="Arial" pitchFamily="34" charset="0"/>
              </a:defRPr>
            </a:pPr>
            <a:endParaRPr lang="en-US"/>
          </a:p>
        </c:txPr>
        <c:crossAx val="162385280"/>
        <c:crosses val="autoZero"/>
        <c:crossBetween val="midCat"/>
      </c:valAx>
      <c:spPr>
        <a:solidFill>
          <a:srgbClr val="FFFFFF"/>
        </a:solidFill>
      </c:spPr>
    </c:plotArea>
    <c:legend>
      <c:legendPos val="b"/>
      <c:layout>
        <c:manualLayout>
          <c:xMode val="edge"/>
          <c:yMode val="edge"/>
          <c:x val="0.18100460268553389"/>
          <c:y val="0.89391402345893201"/>
          <c:w val="0.76359465936324378"/>
          <c:h val="9.1020063170073731E-2"/>
        </c:manualLayout>
      </c:layout>
      <c:overlay val="0"/>
    </c:legend>
    <c:plotVisOnly val="1"/>
    <c:dispBlanksAs val="gap"/>
    <c:showDLblsOverMax val="0"/>
  </c:chart>
  <c:spPr>
    <a:solidFill>
      <a:srgbClr val="FFFFFF"/>
    </a:solidFill>
    <a:ln>
      <a:noFill/>
    </a:ln>
  </c:spPr>
  <c:printSettings>
    <c:headerFooter/>
    <c:pageMargins b="0.75000000000001077" l="0.70000000000000062" r="0.70000000000000062" t="0.75000000000001077" header="0.30000000000000032" footer="0.30000000000000032"/>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52976190476188"/>
          <c:y val="9.2677350427350466E-2"/>
          <c:w val="0.7779829365079366"/>
          <c:h val="0.68576709401709401"/>
        </c:manualLayout>
      </c:layout>
      <c:barChart>
        <c:barDir val="col"/>
        <c:grouping val="clustered"/>
        <c:varyColors val="0"/>
        <c:ser>
          <c:idx val="0"/>
          <c:order val="0"/>
          <c:tx>
            <c:strRef>
              <c:f>'5.1'!$C$99</c:f>
              <c:strCache>
                <c:ptCount val="1"/>
                <c:pt idx="0">
                  <c:v>Entry</c:v>
                </c:pt>
              </c:strCache>
            </c:strRef>
          </c:tx>
          <c:spPr>
            <a:solidFill>
              <a:srgbClr val="0093D3"/>
            </a:solidFill>
          </c:spPr>
          <c:invertIfNegative val="0"/>
          <c:cat>
            <c:numRef>
              <c:f>'5.1'!$B$100:$B$116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'5.1'!$C$100:$C$116</c:f>
              <c:numCache>
                <c:formatCode>General</c:formatCode>
                <c:ptCount val="17"/>
                <c:pt idx="0">
                  <c:v>211431</c:v>
                </c:pt>
                <c:pt idx="1">
                  <c:v>229150</c:v>
                </c:pt>
                <c:pt idx="2">
                  <c:v>258628</c:v>
                </c:pt>
                <c:pt idx="3">
                  <c:v>262911</c:v>
                </c:pt>
                <c:pt idx="4">
                  <c:v>265260</c:v>
                </c:pt>
                <c:pt idx="5">
                  <c:v>233111</c:v>
                </c:pt>
                <c:pt idx="6">
                  <c:v>233123</c:v>
                </c:pt>
                <c:pt idx="7">
                  <c:v>195279</c:v>
                </c:pt>
                <c:pt idx="8">
                  <c:v>146334</c:v>
                </c:pt>
                <c:pt idx="9">
                  <c:v>176325</c:v>
                </c:pt>
                <c:pt idx="10">
                  <c:v>171858</c:v>
                </c:pt>
                <c:pt idx="11">
                  <c:v>185845</c:v>
                </c:pt>
                <c:pt idx="12">
                  <c:v>219897</c:v>
                </c:pt>
                <c:pt idx="13">
                  <c:v>264981</c:v>
                </c:pt>
                <c:pt idx="14">
                  <c:v>286172</c:v>
                </c:pt>
                <c:pt idx="15">
                  <c:v>306709</c:v>
                </c:pt>
                <c:pt idx="16">
                  <c:v>334445</c:v>
                </c:pt>
              </c:numCache>
            </c:numRef>
          </c:val>
          <c:extLst>
            <c:ext xmlns:c16="http://schemas.microsoft.com/office/drawing/2014/chart" uri="{C3380CC4-5D6E-409C-BE32-E72D297353CC}">
              <c16:uniqueId val="{00000000-1707-43D4-99C7-D2430020E45E}"/>
            </c:ext>
          </c:extLst>
        </c:ser>
        <c:ser>
          <c:idx val="1"/>
          <c:order val="1"/>
          <c:tx>
            <c:strRef>
              <c:f>'5.1'!$D$99</c:f>
              <c:strCache>
                <c:ptCount val="1"/>
                <c:pt idx="0">
                  <c:v>Exit</c:v>
                </c:pt>
              </c:strCache>
            </c:strRef>
          </c:tx>
          <c:spPr>
            <a:solidFill>
              <a:srgbClr val="66B134"/>
            </a:solidFill>
          </c:spPr>
          <c:invertIfNegative val="0"/>
          <c:cat>
            <c:numRef>
              <c:f>'5.1'!$B$100:$B$116</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'5.1'!$D$100:$D$116</c:f>
              <c:numCache>
                <c:formatCode>General</c:formatCode>
                <c:ptCount val="17"/>
                <c:pt idx="0">
                  <c:v>140694</c:v>
                </c:pt>
                <c:pt idx="1">
                  <c:v>142460</c:v>
                </c:pt>
                <c:pt idx="2">
                  <c:v>145604</c:v>
                </c:pt>
                <c:pt idx="3">
                  <c:v>154224</c:v>
                </c:pt>
                <c:pt idx="4">
                  <c:v>163378</c:v>
                </c:pt>
                <c:pt idx="5">
                  <c:v>168961</c:v>
                </c:pt>
                <c:pt idx="6">
                  <c:v>173333</c:v>
                </c:pt>
                <c:pt idx="7">
                  <c:v>174817</c:v>
                </c:pt>
                <c:pt idx="8">
                  <c:v>154876</c:v>
                </c:pt>
                <c:pt idx="9">
                  <c:v>154157</c:v>
                </c:pt>
                <c:pt idx="10">
                  <c:v>177787</c:v>
                </c:pt>
                <c:pt idx="11">
                  <c:v>138779</c:v>
                </c:pt>
                <c:pt idx="12">
                  <c:v>142637</c:v>
                </c:pt>
                <c:pt idx="13">
                  <c:v>149122</c:v>
                </c:pt>
                <c:pt idx="14">
                  <c:v>161144</c:v>
                </c:pt>
                <c:pt idx="15">
                  <c:v>151559</c:v>
                </c:pt>
                <c:pt idx="16">
                  <c:v>171442</c:v>
                </c:pt>
              </c:numCache>
            </c:numRef>
          </c:val>
          <c:extLst>
            <c:ext xmlns:c16="http://schemas.microsoft.com/office/drawing/2014/chart" uri="{C3380CC4-5D6E-409C-BE32-E72D297353CC}">
              <c16:uniqueId val="{00000001-1707-43D4-99C7-D2430020E45E}"/>
            </c:ext>
          </c:extLst>
        </c:ser>
        <c:dLbls>
          <c:showLegendKey val="0"/>
          <c:showVal val="0"/>
          <c:showCatName val="0"/>
          <c:showSerName val="0"/>
          <c:showPercent val="0"/>
          <c:showBubbleSize val="0"/>
        </c:dLbls>
        <c:gapWidth val="150"/>
        <c:axId val="162241920"/>
        <c:axId val="162399360"/>
      </c:barChart>
      <c:catAx>
        <c:axId val="162241920"/>
        <c:scaling>
          <c:orientation val="minMax"/>
        </c:scaling>
        <c:delete val="0"/>
        <c:axPos val="b"/>
        <c:numFmt formatCode="General" sourceLinked="1"/>
        <c:majorTickMark val="out"/>
        <c:minorTickMark val="none"/>
        <c:tickLblPos val="nextTo"/>
        <c:txPr>
          <a:bodyPr/>
          <a:lstStyle/>
          <a:p>
            <a:pPr>
              <a:defRPr sz="700">
                <a:latin typeface="Arial" pitchFamily="34" charset="0"/>
                <a:cs typeface="Arial" pitchFamily="34" charset="0"/>
              </a:defRPr>
            </a:pPr>
            <a:endParaRPr lang="en-US"/>
          </a:p>
        </c:txPr>
        <c:crossAx val="162399360"/>
        <c:crosses val="autoZero"/>
        <c:auto val="1"/>
        <c:lblAlgn val="ctr"/>
        <c:lblOffset val="100"/>
        <c:tickLblSkip val="3"/>
        <c:noMultiLvlLbl val="0"/>
      </c:catAx>
      <c:valAx>
        <c:axId val="162399360"/>
        <c:scaling>
          <c:orientation val="minMax"/>
          <c:max val="400000"/>
          <c:min val="0"/>
        </c:scaling>
        <c:delete val="0"/>
        <c:axPos val="l"/>
        <c:majorGridlines>
          <c:spPr>
            <a:ln>
              <a:solidFill>
                <a:schemeClr val="bg1">
                  <a:lumMod val="75000"/>
                </a:schemeClr>
              </a:solidFill>
              <a:prstDash val="dash"/>
            </a:ln>
          </c:spPr>
        </c:majorGridlines>
        <c:numFmt formatCode="General" sourceLinked="1"/>
        <c:majorTickMark val="out"/>
        <c:minorTickMark val="none"/>
        <c:tickLblPos val="nextTo"/>
        <c:spPr>
          <a:ln>
            <a:solidFill>
              <a:srgbClr val="434646"/>
            </a:solidFill>
          </a:ln>
        </c:spPr>
        <c:txPr>
          <a:bodyPr/>
          <a:lstStyle/>
          <a:p>
            <a:pPr>
              <a:defRPr sz="700">
                <a:latin typeface="Arial" pitchFamily="34" charset="0"/>
                <a:cs typeface="Arial" pitchFamily="34" charset="0"/>
              </a:defRPr>
            </a:pPr>
            <a:endParaRPr lang="en-US"/>
          </a:p>
        </c:txPr>
        <c:crossAx val="162241920"/>
        <c:crosses val="autoZero"/>
        <c:crossBetween val="between"/>
        <c:majorUnit val="100000"/>
      </c:valAx>
      <c:spPr>
        <a:solidFill>
          <a:srgbClr val="FFFFFF"/>
        </a:solidFill>
      </c:spPr>
    </c:plotArea>
    <c:legend>
      <c:legendPos val="b"/>
      <c:layout>
        <c:manualLayout>
          <c:xMode val="edge"/>
          <c:yMode val="edge"/>
          <c:x val="0.35947178477690811"/>
          <c:y val="0.87850641025641063"/>
          <c:w val="0.43307250656168517"/>
          <c:h val="0.10936253561253562"/>
        </c:manualLayout>
      </c:layout>
      <c:overlay val="0"/>
      <c:txPr>
        <a:bodyPr/>
        <a:lstStyle/>
        <a:p>
          <a:pPr>
            <a:defRPr sz="700">
              <a:latin typeface="Arial" pitchFamily="34" charset="0"/>
              <a:cs typeface="Arial" pitchFamily="34" charset="0"/>
            </a:defRPr>
          </a:pPr>
          <a:endParaRPr lang="en-US"/>
        </a:p>
      </c:txPr>
    </c:legend>
    <c:plotVisOnly val="1"/>
    <c:dispBlanksAs val="gap"/>
    <c:showDLblsOverMax val="0"/>
  </c:chart>
  <c:spPr>
    <a:solidFill>
      <a:srgbClr val="FFFFFF"/>
    </a:solidFill>
    <a:ln>
      <a:noFill/>
    </a:ln>
  </c:spPr>
  <c:printSettings>
    <c:headerFooter/>
    <c:pageMargins b="0.75000000000001055" l="0.70000000000000062" r="0.70000000000000062" t="0.75000000000001055" header="0.30000000000000032" footer="0.30000000000000032"/>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NZ"/>
              <a:t>Figure 5.2a : Light vehicles entering or leaving the fleet in 2017</a:t>
            </a:r>
          </a:p>
        </c:rich>
      </c:tx>
      <c:layout>
        <c:manualLayout>
          <c:xMode val="edge"/>
          <c:yMode val="edge"/>
          <c:x val="0.11451611111111112"/>
          <c:y val="1.4618981481481478E-2"/>
        </c:manualLayout>
      </c:layout>
      <c:overlay val="0"/>
      <c:spPr>
        <a:noFill/>
        <a:ln w="25400">
          <a:noFill/>
        </a:ln>
      </c:spPr>
    </c:title>
    <c:autoTitleDeleted val="0"/>
    <c:plotArea>
      <c:layout>
        <c:manualLayout>
          <c:layoutTarget val="inner"/>
          <c:xMode val="edge"/>
          <c:yMode val="edge"/>
          <c:x val="0.15577944444444794"/>
          <c:y val="0.13238801249448806"/>
          <c:w val="0.80744638888888887"/>
          <c:h val="0.71622500000000788"/>
        </c:manualLayout>
      </c:layout>
      <c:barChart>
        <c:barDir val="col"/>
        <c:grouping val="stacked"/>
        <c:varyColors val="0"/>
        <c:ser>
          <c:idx val="3"/>
          <c:order val="0"/>
          <c:tx>
            <c:strRef>
              <c:f>'5.2abcd'!$E$2</c:f>
              <c:strCache>
                <c:ptCount val="1"/>
                <c:pt idx="0">
                  <c:v>Light new out</c:v>
                </c:pt>
              </c:strCache>
            </c:strRef>
          </c:tx>
          <c:spPr>
            <a:solidFill>
              <a:srgbClr val="BDC1C1"/>
            </a:solidFill>
            <a:ln w="25400">
              <a:noFill/>
            </a:ln>
          </c:spPr>
          <c:invertIfNegative val="0"/>
          <c:cat>
            <c:numRef>
              <c:f>'5.2abcd'!$A$3:$A$40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'5.2abcd'!$E$3:$E$40</c:f>
              <c:numCache>
                <c:formatCode>General</c:formatCode>
                <c:ptCount val="38"/>
                <c:pt idx="0">
                  <c:v>-898</c:v>
                </c:pt>
                <c:pt idx="1">
                  <c:v>-108</c:v>
                </c:pt>
                <c:pt idx="2">
                  <c:v>-155</c:v>
                </c:pt>
                <c:pt idx="3">
                  <c:v>-161</c:v>
                </c:pt>
                <c:pt idx="4">
                  <c:v>-276</c:v>
                </c:pt>
                <c:pt idx="5">
                  <c:v>-361</c:v>
                </c:pt>
                <c:pt idx="6">
                  <c:v>-429</c:v>
                </c:pt>
                <c:pt idx="7">
                  <c:v>-620</c:v>
                </c:pt>
                <c:pt idx="8">
                  <c:v>-844</c:v>
                </c:pt>
                <c:pt idx="9">
                  <c:v>-1443</c:v>
                </c:pt>
                <c:pt idx="10">
                  <c:v>-2047</c:v>
                </c:pt>
                <c:pt idx="11">
                  <c:v>-1811</c:v>
                </c:pt>
                <c:pt idx="12">
                  <c:v>-2090</c:v>
                </c:pt>
                <c:pt idx="13">
                  <c:v>-2519</c:v>
                </c:pt>
                <c:pt idx="14">
                  <c:v>-3395</c:v>
                </c:pt>
                <c:pt idx="15">
                  <c:v>-2914</c:v>
                </c:pt>
                <c:pt idx="16">
                  <c:v>-3798</c:v>
                </c:pt>
                <c:pt idx="17">
                  <c:v>-3601</c:v>
                </c:pt>
                <c:pt idx="18">
                  <c:v>-3375</c:v>
                </c:pt>
                <c:pt idx="19">
                  <c:v>-3688</c:v>
                </c:pt>
                <c:pt idx="20">
                  <c:v>-3407</c:v>
                </c:pt>
                <c:pt idx="21">
                  <c:v>-3268</c:v>
                </c:pt>
                <c:pt idx="22">
                  <c:v>-3251</c:v>
                </c:pt>
                <c:pt idx="23">
                  <c:v>-2991</c:v>
                </c:pt>
                <c:pt idx="24">
                  <c:v>-2923</c:v>
                </c:pt>
                <c:pt idx="25">
                  <c:v>-2507</c:v>
                </c:pt>
                <c:pt idx="26">
                  <c:v>-2326</c:v>
                </c:pt>
                <c:pt idx="27">
                  <c:v>-1881</c:v>
                </c:pt>
                <c:pt idx="28">
                  <c:v>-1608</c:v>
                </c:pt>
                <c:pt idx="29">
                  <c:v>-1003</c:v>
                </c:pt>
                <c:pt idx="30">
                  <c:v>-1011</c:v>
                </c:pt>
                <c:pt idx="31">
                  <c:v>-974</c:v>
                </c:pt>
                <c:pt idx="32">
                  <c:v>-1031</c:v>
                </c:pt>
                <c:pt idx="33">
                  <c:v>-1081</c:v>
                </c:pt>
                <c:pt idx="34">
                  <c:v>-1098</c:v>
                </c:pt>
                <c:pt idx="35">
                  <c:v>-1081</c:v>
                </c:pt>
                <c:pt idx="36">
                  <c:v>-1445</c:v>
                </c:pt>
                <c:pt idx="37">
                  <c:v>0</c:v>
                </c:pt>
              </c:numCache>
            </c:numRef>
          </c:val>
          <c:extLst>
            <c:ext xmlns:c16="http://schemas.microsoft.com/office/drawing/2014/chart" uri="{C3380CC4-5D6E-409C-BE32-E72D297353CC}">
              <c16:uniqueId val="{00000000-BD68-4AF4-A956-B2BC4DFBF703}"/>
            </c:ext>
          </c:extLst>
        </c:ser>
        <c:ser>
          <c:idx val="1"/>
          <c:order val="1"/>
          <c:tx>
            <c:strRef>
              <c:f>'5.2abcd'!$C$2</c:f>
              <c:strCache>
                <c:ptCount val="1"/>
                <c:pt idx="0">
                  <c:v>Light used out</c:v>
                </c:pt>
              </c:strCache>
            </c:strRef>
          </c:tx>
          <c:spPr>
            <a:solidFill>
              <a:srgbClr val="0093D3">
                <a:alpha val="45000"/>
              </a:srgbClr>
            </a:solidFill>
            <a:ln w="25400">
              <a:noFill/>
            </a:ln>
          </c:spPr>
          <c:invertIfNegative val="0"/>
          <c:cat>
            <c:numRef>
              <c:f>'5.2abcd'!$A$3:$A$40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'5.2abcd'!$C$3:$C$40</c:f>
              <c:numCache>
                <c:formatCode>General</c:formatCode>
                <c:ptCount val="38"/>
                <c:pt idx="0">
                  <c:v>-289</c:v>
                </c:pt>
                <c:pt idx="1">
                  <c:v>-24</c:v>
                </c:pt>
                <c:pt idx="2">
                  <c:v>-35</c:v>
                </c:pt>
                <c:pt idx="3">
                  <c:v>-61</c:v>
                </c:pt>
                <c:pt idx="4">
                  <c:v>-127</c:v>
                </c:pt>
                <c:pt idx="5">
                  <c:v>-211</c:v>
                </c:pt>
                <c:pt idx="6">
                  <c:v>-278</c:v>
                </c:pt>
                <c:pt idx="7">
                  <c:v>-453</c:v>
                </c:pt>
                <c:pt idx="8">
                  <c:v>-812</c:v>
                </c:pt>
                <c:pt idx="9">
                  <c:v>-1369</c:v>
                </c:pt>
                <c:pt idx="10">
                  <c:v>-2095</c:v>
                </c:pt>
                <c:pt idx="11">
                  <c:v>-3181</c:v>
                </c:pt>
                <c:pt idx="12">
                  <c:v>-4527</c:v>
                </c:pt>
                <c:pt idx="13">
                  <c:v>-4657</c:v>
                </c:pt>
                <c:pt idx="14">
                  <c:v>-6807</c:v>
                </c:pt>
                <c:pt idx="15">
                  <c:v>-9110</c:v>
                </c:pt>
                <c:pt idx="16">
                  <c:v>-13127</c:v>
                </c:pt>
                <c:pt idx="17">
                  <c:v>-10485</c:v>
                </c:pt>
                <c:pt idx="18">
                  <c:v>-7826</c:v>
                </c:pt>
                <c:pt idx="19">
                  <c:v>-5717</c:v>
                </c:pt>
                <c:pt idx="20">
                  <c:v>-4860</c:v>
                </c:pt>
                <c:pt idx="21">
                  <c:v>-4337</c:v>
                </c:pt>
                <c:pt idx="22">
                  <c:v>-3610</c:v>
                </c:pt>
                <c:pt idx="23">
                  <c:v>-2426</c:v>
                </c:pt>
                <c:pt idx="24">
                  <c:v>-4557</c:v>
                </c:pt>
                <c:pt idx="25">
                  <c:v>-4849</c:v>
                </c:pt>
                <c:pt idx="26">
                  <c:v>-3109</c:v>
                </c:pt>
                <c:pt idx="27">
                  <c:v>-2212</c:v>
                </c:pt>
                <c:pt idx="28">
                  <c:v>-1207</c:v>
                </c:pt>
                <c:pt idx="29">
                  <c:v>-572</c:v>
                </c:pt>
                <c:pt idx="30">
                  <c:v>-414</c:v>
                </c:pt>
                <c:pt idx="31">
                  <c:v>-277</c:v>
                </c:pt>
                <c:pt idx="32">
                  <c:v>-163</c:v>
                </c:pt>
                <c:pt idx="33">
                  <c:v>-114</c:v>
                </c:pt>
                <c:pt idx="34">
                  <c:v>-73</c:v>
                </c:pt>
                <c:pt idx="35">
                  <c:v>-36</c:v>
                </c:pt>
                <c:pt idx="36">
                  <c:v>-41</c:v>
                </c:pt>
                <c:pt idx="37">
                  <c:v>0</c:v>
                </c:pt>
              </c:numCache>
            </c:numRef>
          </c:val>
          <c:extLst>
            <c:ext xmlns:c16="http://schemas.microsoft.com/office/drawing/2014/chart" uri="{C3380CC4-5D6E-409C-BE32-E72D297353CC}">
              <c16:uniqueId val="{00000001-BD68-4AF4-A956-B2BC4DFBF703}"/>
            </c:ext>
          </c:extLst>
        </c:ser>
        <c:ser>
          <c:idx val="2"/>
          <c:order val="2"/>
          <c:tx>
            <c:strRef>
              <c:f>'5.2abcd'!$D$2</c:f>
              <c:strCache>
                <c:ptCount val="1"/>
                <c:pt idx="0">
                  <c:v>Light new in</c:v>
                </c:pt>
              </c:strCache>
            </c:strRef>
          </c:tx>
          <c:spPr>
            <a:solidFill>
              <a:srgbClr val="434646"/>
            </a:solidFill>
            <a:ln w="25400">
              <a:noFill/>
            </a:ln>
          </c:spPr>
          <c:invertIfNegative val="0"/>
          <c:cat>
            <c:numRef>
              <c:f>'5.2abcd'!$A$3:$A$40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'5.2abcd'!$D$3:$D$40</c:f>
              <c:numCache>
                <c:formatCode>General</c:formatCode>
                <c:ptCount val="38"/>
                <c:pt idx="0">
                  <c:v>583</c:v>
                </c:pt>
                <c:pt idx="1">
                  <c:v>10</c:v>
                </c:pt>
                <c:pt idx="2">
                  <c:v>11</c:v>
                </c:pt>
                <c:pt idx="3">
                  <c:v>10</c:v>
                </c:pt>
                <c:pt idx="4">
                  <c:v>7</c:v>
                </c:pt>
                <c:pt idx="5">
                  <c:v>15</c:v>
                </c:pt>
                <c:pt idx="6">
                  <c:v>15</c:v>
                </c:pt>
                <c:pt idx="7">
                  <c:v>23</c:v>
                </c:pt>
                <c:pt idx="8">
                  <c:v>10</c:v>
                </c:pt>
                <c:pt idx="9">
                  <c:v>31</c:v>
                </c:pt>
                <c:pt idx="10">
                  <c:v>24</c:v>
                </c:pt>
                <c:pt idx="11">
                  <c:v>18</c:v>
                </c:pt>
                <c:pt idx="12">
                  <c:v>26</c:v>
                </c:pt>
                <c:pt idx="13">
                  <c:v>25</c:v>
                </c:pt>
                <c:pt idx="14">
                  <c:v>42</c:v>
                </c:pt>
                <c:pt idx="15">
                  <c:v>31</c:v>
                </c:pt>
                <c:pt idx="16">
                  <c:v>61</c:v>
                </c:pt>
                <c:pt idx="17">
                  <c:v>48</c:v>
                </c:pt>
                <c:pt idx="18">
                  <c:v>97</c:v>
                </c:pt>
                <c:pt idx="19">
                  <c:v>87</c:v>
                </c:pt>
                <c:pt idx="20">
                  <c:v>103</c:v>
                </c:pt>
                <c:pt idx="21">
                  <c:v>101</c:v>
                </c:pt>
                <c:pt idx="22">
                  <c:v>152</c:v>
                </c:pt>
                <c:pt idx="23">
                  <c:v>176</c:v>
                </c:pt>
                <c:pt idx="24">
                  <c:v>167</c:v>
                </c:pt>
                <c:pt idx="25">
                  <c:v>170</c:v>
                </c:pt>
                <c:pt idx="26">
                  <c:v>170</c:v>
                </c:pt>
                <c:pt idx="27">
                  <c:v>168</c:v>
                </c:pt>
                <c:pt idx="28">
                  <c:v>145</c:v>
                </c:pt>
                <c:pt idx="29">
                  <c:v>107</c:v>
                </c:pt>
                <c:pt idx="30">
                  <c:v>118</c:v>
                </c:pt>
                <c:pt idx="31">
                  <c:v>126</c:v>
                </c:pt>
                <c:pt idx="32">
                  <c:v>123</c:v>
                </c:pt>
                <c:pt idx="33">
                  <c:v>155</c:v>
                </c:pt>
                <c:pt idx="34">
                  <c:v>217</c:v>
                </c:pt>
                <c:pt idx="35">
                  <c:v>239</c:v>
                </c:pt>
                <c:pt idx="36">
                  <c:v>206</c:v>
                </c:pt>
                <c:pt idx="37">
                  <c:v>153689</c:v>
                </c:pt>
              </c:numCache>
            </c:numRef>
          </c:val>
          <c:extLst>
            <c:ext xmlns:c16="http://schemas.microsoft.com/office/drawing/2014/chart" uri="{C3380CC4-5D6E-409C-BE32-E72D297353CC}">
              <c16:uniqueId val="{00000002-BD68-4AF4-A956-B2BC4DFBF703}"/>
            </c:ext>
          </c:extLst>
        </c:ser>
        <c:ser>
          <c:idx val="0"/>
          <c:order val="3"/>
          <c:tx>
            <c:strRef>
              <c:f>'5.2abcd'!$B$2</c:f>
              <c:strCache>
                <c:ptCount val="1"/>
                <c:pt idx="0">
                  <c:v>Light used in</c:v>
                </c:pt>
              </c:strCache>
            </c:strRef>
          </c:tx>
          <c:spPr>
            <a:solidFill>
              <a:srgbClr val="0093D3"/>
            </a:solidFill>
            <a:ln w="25400">
              <a:noFill/>
            </a:ln>
          </c:spPr>
          <c:invertIfNegative val="0"/>
          <c:cat>
            <c:numRef>
              <c:f>'5.2abcd'!$A$3:$A$40</c:f>
              <c:numCache>
                <c:formatCode>General</c:formatCod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numCache>
            </c:numRef>
          </c:cat>
          <c:val>
            <c:numRef>
              <c:f>'5.2abcd'!$B$3:$B$40</c:f>
              <c:numCache>
                <c:formatCode>General</c:formatCode>
                <c:ptCount val="38"/>
                <c:pt idx="0">
                  <c:v>1041</c:v>
                </c:pt>
                <c:pt idx="1">
                  <c:v>6</c:v>
                </c:pt>
                <c:pt idx="2">
                  <c:v>7</c:v>
                </c:pt>
                <c:pt idx="3">
                  <c:v>21</c:v>
                </c:pt>
                <c:pt idx="4">
                  <c:v>11</c:v>
                </c:pt>
                <c:pt idx="5">
                  <c:v>22</c:v>
                </c:pt>
                <c:pt idx="6">
                  <c:v>19</c:v>
                </c:pt>
                <c:pt idx="7">
                  <c:v>19</c:v>
                </c:pt>
                <c:pt idx="8">
                  <c:v>28</c:v>
                </c:pt>
                <c:pt idx="9">
                  <c:v>59</c:v>
                </c:pt>
                <c:pt idx="10">
                  <c:v>85</c:v>
                </c:pt>
                <c:pt idx="11">
                  <c:v>113</c:v>
                </c:pt>
                <c:pt idx="12">
                  <c:v>158</c:v>
                </c:pt>
                <c:pt idx="13">
                  <c:v>214</c:v>
                </c:pt>
                <c:pt idx="14">
                  <c:v>416</c:v>
                </c:pt>
                <c:pt idx="15">
                  <c:v>611</c:v>
                </c:pt>
                <c:pt idx="16">
                  <c:v>1307</c:v>
                </c:pt>
                <c:pt idx="17">
                  <c:v>789</c:v>
                </c:pt>
                <c:pt idx="18">
                  <c:v>176</c:v>
                </c:pt>
                <c:pt idx="19">
                  <c:v>166</c:v>
                </c:pt>
                <c:pt idx="20">
                  <c:v>192</c:v>
                </c:pt>
                <c:pt idx="21">
                  <c:v>224</c:v>
                </c:pt>
                <c:pt idx="22">
                  <c:v>236</c:v>
                </c:pt>
                <c:pt idx="23">
                  <c:v>295</c:v>
                </c:pt>
                <c:pt idx="24">
                  <c:v>12295</c:v>
                </c:pt>
                <c:pt idx="25">
                  <c:v>20428</c:v>
                </c:pt>
                <c:pt idx="26">
                  <c:v>33866</c:v>
                </c:pt>
                <c:pt idx="27">
                  <c:v>24837</c:v>
                </c:pt>
                <c:pt idx="28">
                  <c:v>28782</c:v>
                </c:pt>
                <c:pt idx="29">
                  <c:v>11071</c:v>
                </c:pt>
                <c:pt idx="30">
                  <c:v>10184</c:v>
                </c:pt>
                <c:pt idx="31">
                  <c:v>8981</c:v>
                </c:pt>
                <c:pt idx="32">
                  <c:v>10210</c:v>
                </c:pt>
                <c:pt idx="33">
                  <c:v>3711</c:v>
                </c:pt>
                <c:pt idx="34">
                  <c:v>3231</c:v>
                </c:pt>
                <c:pt idx="35">
                  <c:v>2524</c:v>
                </c:pt>
                <c:pt idx="36">
                  <c:v>2219</c:v>
                </c:pt>
                <c:pt idx="37">
                  <c:v>1014</c:v>
                </c:pt>
              </c:numCache>
            </c:numRef>
          </c:val>
          <c:extLst>
            <c:ext xmlns:c16="http://schemas.microsoft.com/office/drawing/2014/chart" uri="{C3380CC4-5D6E-409C-BE32-E72D297353CC}">
              <c16:uniqueId val="{00000003-BD68-4AF4-A956-B2BC4DFBF703}"/>
            </c:ext>
          </c:extLst>
        </c:ser>
        <c:dLbls>
          <c:showLegendKey val="0"/>
          <c:showVal val="0"/>
          <c:showCatName val="0"/>
          <c:showSerName val="0"/>
          <c:showPercent val="0"/>
          <c:showBubbleSize val="0"/>
        </c:dLbls>
        <c:gapWidth val="150"/>
        <c:overlap val="100"/>
        <c:axId val="162568448"/>
        <c:axId val="162578816"/>
      </c:barChart>
      <c:catAx>
        <c:axId val="16256844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1002194444444884"/>
              <c:y val="0.93489861111112116"/>
            </c:manualLayout>
          </c:layout>
          <c:overlay val="0"/>
          <c:spPr>
            <a:noFill/>
            <a:ln w="25400">
              <a:noFill/>
            </a:ln>
          </c:spPr>
        </c:title>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578816"/>
        <c:crosses val="autoZero"/>
        <c:auto val="0"/>
        <c:lblAlgn val="ctr"/>
        <c:lblOffset val="80"/>
        <c:tickLblSkip val="4"/>
        <c:tickMarkSkip val="1"/>
        <c:noMultiLvlLbl val="0"/>
      </c:catAx>
      <c:valAx>
        <c:axId val="162578816"/>
        <c:scaling>
          <c:orientation val="minMax"/>
          <c:max val="160000"/>
          <c:min val="-20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Exited                                 Entered</a:t>
                </a:r>
              </a:p>
            </c:rich>
          </c:tx>
          <c:layout>
            <c:manualLayout>
              <c:xMode val="edge"/>
              <c:yMode val="edge"/>
              <c:x val="1.0088888888888981E-3"/>
              <c:y val="0.2356143518518541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568448"/>
        <c:crosses val="autoZero"/>
        <c:crossBetween val="between"/>
      </c:valAx>
      <c:spPr>
        <a:solidFill>
          <a:srgbClr val="FFFFFF"/>
        </a:solidFill>
        <a:ln w="25400">
          <a:noFill/>
        </a:ln>
      </c:spPr>
    </c:plotArea>
    <c:legend>
      <c:legendPos val="r"/>
      <c:layout>
        <c:manualLayout>
          <c:xMode val="edge"/>
          <c:yMode val="edge"/>
          <c:x val="0.155037435065426"/>
          <c:y val="0.15366465555441941"/>
          <c:w val="0.23781722222222487"/>
          <c:h val="0.2009462453556994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5.2b : Motorcycles entering or leaving the fleet in 2017</a:t>
            </a:r>
          </a:p>
        </c:rich>
      </c:tx>
      <c:layout>
        <c:manualLayout>
          <c:xMode val="edge"/>
          <c:yMode val="edge"/>
          <c:x val="0.13215527777777777"/>
          <c:y val="1.4619444444444438E-2"/>
        </c:manualLayout>
      </c:layout>
      <c:overlay val="0"/>
      <c:spPr>
        <a:noFill/>
        <a:ln w="25400">
          <a:noFill/>
        </a:ln>
      </c:spPr>
    </c:title>
    <c:autoTitleDeleted val="0"/>
    <c:plotArea>
      <c:layout>
        <c:manualLayout>
          <c:layoutTarget val="inner"/>
          <c:xMode val="edge"/>
          <c:yMode val="edge"/>
          <c:x val="0.13411055555555557"/>
          <c:y val="0.1318411162962442"/>
          <c:w val="0.82943861111111095"/>
          <c:h val="0.73732147117974756"/>
        </c:manualLayout>
      </c:layout>
      <c:barChart>
        <c:barDir val="col"/>
        <c:grouping val="stacked"/>
        <c:varyColors val="0"/>
        <c:ser>
          <c:idx val="3"/>
          <c:order val="0"/>
          <c:tx>
            <c:strRef>
              <c:f>'5.2abcd'!$I$2</c:f>
              <c:strCache>
                <c:ptCount val="1"/>
                <c:pt idx="0">
                  <c:v>MC new out</c:v>
                </c:pt>
              </c:strCache>
            </c:strRef>
          </c:tx>
          <c:spPr>
            <a:solidFill>
              <a:srgbClr val="BDC1C1"/>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'5.2abcd'!$I$3:$I$40</c:f>
              <c:numCache>
                <c:formatCode>General</c:formatCode>
                <c:ptCount val="38"/>
                <c:pt idx="0">
                  <c:v>-73</c:v>
                </c:pt>
                <c:pt idx="1">
                  <c:v>-12</c:v>
                </c:pt>
                <c:pt idx="2">
                  <c:v>-12</c:v>
                </c:pt>
                <c:pt idx="3">
                  <c:v>-14</c:v>
                </c:pt>
                <c:pt idx="4">
                  <c:v>-13</c:v>
                </c:pt>
                <c:pt idx="5">
                  <c:v>-19</c:v>
                </c:pt>
                <c:pt idx="6">
                  <c:v>-36</c:v>
                </c:pt>
                <c:pt idx="7">
                  <c:v>-45</c:v>
                </c:pt>
                <c:pt idx="8">
                  <c:v>-40</c:v>
                </c:pt>
                <c:pt idx="9">
                  <c:v>-29</c:v>
                </c:pt>
                <c:pt idx="10">
                  <c:v>-21</c:v>
                </c:pt>
                <c:pt idx="11">
                  <c:v>-18</c:v>
                </c:pt>
                <c:pt idx="12">
                  <c:v>-7</c:v>
                </c:pt>
                <c:pt idx="13">
                  <c:v>-23</c:v>
                </c:pt>
                <c:pt idx="14">
                  <c:v>-12</c:v>
                </c:pt>
                <c:pt idx="15">
                  <c:v>-11</c:v>
                </c:pt>
                <c:pt idx="16">
                  <c:v>-26</c:v>
                </c:pt>
                <c:pt idx="17">
                  <c:v>-45</c:v>
                </c:pt>
                <c:pt idx="18">
                  <c:v>-54</c:v>
                </c:pt>
                <c:pt idx="19">
                  <c:v>-51</c:v>
                </c:pt>
                <c:pt idx="20">
                  <c:v>-52</c:v>
                </c:pt>
                <c:pt idx="21">
                  <c:v>-55</c:v>
                </c:pt>
                <c:pt idx="22">
                  <c:v>-78</c:v>
                </c:pt>
                <c:pt idx="23">
                  <c:v>-91</c:v>
                </c:pt>
                <c:pt idx="24">
                  <c:v>-123</c:v>
                </c:pt>
                <c:pt idx="25">
                  <c:v>-210</c:v>
                </c:pt>
                <c:pt idx="26">
                  <c:v>-244</c:v>
                </c:pt>
                <c:pt idx="27">
                  <c:v>-327</c:v>
                </c:pt>
                <c:pt idx="28">
                  <c:v>-412</c:v>
                </c:pt>
                <c:pt idx="29">
                  <c:v>-226</c:v>
                </c:pt>
                <c:pt idx="30">
                  <c:v>-208</c:v>
                </c:pt>
                <c:pt idx="31">
                  <c:v>-283</c:v>
                </c:pt>
                <c:pt idx="32">
                  <c:v>-243</c:v>
                </c:pt>
                <c:pt idx="33">
                  <c:v>-282</c:v>
                </c:pt>
                <c:pt idx="34">
                  <c:v>-293</c:v>
                </c:pt>
                <c:pt idx="35">
                  <c:v>-317</c:v>
                </c:pt>
                <c:pt idx="36">
                  <c:v>-364</c:v>
                </c:pt>
                <c:pt idx="37">
                  <c:v>0</c:v>
                </c:pt>
              </c:numCache>
            </c:numRef>
          </c:val>
          <c:extLst>
            <c:ext xmlns:c16="http://schemas.microsoft.com/office/drawing/2014/chart" uri="{C3380CC4-5D6E-409C-BE32-E72D297353CC}">
              <c16:uniqueId val="{00000000-E8D8-4132-817D-76EF4BD8818B}"/>
            </c:ext>
          </c:extLst>
        </c:ser>
        <c:ser>
          <c:idx val="1"/>
          <c:order val="1"/>
          <c:tx>
            <c:strRef>
              <c:f>'5.2abcd'!$G$2</c:f>
              <c:strCache>
                <c:ptCount val="1"/>
                <c:pt idx="0">
                  <c:v>MC used out</c:v>
                </c:pt>
              </c:strCache>
            </c:strRef>
          </c:tx>
          <c:spPr>
            <a:solidFill>
              <a:srgbClr val="0093D3">
                <a:alpha val="45000"/>
              </a:srgbClr>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'5.2abcd'!$G$3:$G$40</c:f>
              <c:numCache>
                <c:formatCode>General</c:formatCode>
                <c:ptCount val="38"/>
                <c:pt idx="0">
                  <c:v>-45</c:v>
                </c:pt>
                <c:pt idx="1">
                  <c:v>-11</c:v>
                </c:pt>
                <c:pt idx="2">
                  <c:v>-17</c:v>
                </c:pt>
                <c:pt idx="3">
                  <c:v>-20</c:v>
                </c:pt>
                <c:pt idx="4">
                  <c:v>-13</c:v>
                </c:pt>
                <c:pt idx="5">
                  <c:v>-26</c:v>
                </c:pt>
                <c:pt idx="6">
                  <c:v>-28</c:v>
                </c:pt>
                <c:pt idx="7">
                  <c:v>-29</c:v>
                </c:pt>
                <c:pt idx="8">
                  <c:v>-37</c:v>
                </c:pt>
                <c:pt idx="9">
                  <c:v>-31</c:v>
                </c:pt>
                <c:pt idx="10">
                  <c:v>-42</c:v>
                </c:pt>
                <c:pt idx="11">
                  <c:v>-41</c:v>
                </c:pt>
                <c:pt idx="12">
                  <c:v>-38</c:v>
                </c:pt>
                <c:pt idx="13">
                  <c:v>-33</c:v>
                </c:pt>
                <c:pt idx="14">
                  <c:v>-43</c:v>
                </c:pt>
                <c:pt idx="15">
                  <c:v>-38</c:v>
                </c:pt>
                <c:pt idx="16">
                  <c:v>-36</c:v>
                </c:pt>
                <c:pt idx="17">
                  <c:v>-46</c:v>
                </c:pt>
                <c:pt idx="18">
                  <c:v>-50</c:v>
                </c:pt>
                <c:pt idx="19">
                  <c:v>-50</c:v>
                </c:pt>
                <c:pt idx="20">
                  <c:v>-49</c:v>
                </c:pt>
                <c:pt idx="21">
                  <c:v>-61</c:v>
                </c:pt>
                <c:pt idx="22">
                  <c:v>-55</c:v>
                </c:pt>
                <c:pt idx="23">
                  <c:v>-50</c:v>
                </c:pt>
                <c:pt idx="24">
                  <c:v>-58</c:v>
                </c:pt>
                <c:pt idx="25">
                  <c:v>-68</c:v>
                </c:pt>
                <c:pt idx="26">
                  <c:v>-80</c:v>
                </c:pt>
                <c:pt idx="27">
                  <c:v>-72</c:v>
                </c:pt>
                <c:pt idx="28">
                  <c:v>-65</c:v>
                </c:pt>
                <c:pt idx="29">
                  <c:v>-47</c:v>
                </c:pt>
                <c:pt idx="30">
                  <c:v>-43</c:v>
                </c:pt>
                <c:pt idx="31">
                  <c:v>-43</c:v>
                </c:pt>
                <c:pt idx="32">
                  <c:v>-28</c:v>
                </c:pt>
                <c:pt idx="33">
                  <c:v>-17</c:v>
                </c:pt>
                <c:pt idx="34">
                  <c:v>-14</c:v>
                </c:pt>
                <c:pt idx="35">
                  <c:v>-6</c:v>
                </c:pt>
                <c:pt idx="36">
                  <c:v>-3</c:v>
                </c:pt>
                <c:pt idx="37">
                  <c:v>0</c:v>
                </c:pt>
              </c:numCache>
            </c:numRef>
          </c:val>
          <c:extLst>
            <c:ext xmlns:c16="http://schemas.microsoft.com/office/drawing/2014/chart" uri="{C3380CC4-5D6E-409C-BE32-E72D297353CC}">
              <c16:uniqueId val="{00000001-E8D8-4132-817D-76EF4BD8818B}"/>
            </c:ext>
          </c:extLst>
        </c:ser>
        <c:ser>
          <c:idx val="2"/>
          <c:order val="2"/>
          <c:tx>
            <c:strRef>
              <c:f>'5.2abcd'!$H$2</c:f>
              <c:strCache>
                <c:ptCount val="1"/>
                <c:pt idx="0">
                  <c:v>MC new in</c:v>
                </c:pt>
              </c:strCache>
            </c:strRef>
          </c:tx>
          <c:spPr>
            <a:solidFill>
              <a:srgbClr val="434646"/>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'5.2abcd'!$H$3:$H$40</c:f>
              <c:numCache>
                <c:formatCode>General</c:formatCode>
                <c:ptCount val="38"/>
                <c:pt idx="0">
                  <c:v>356</c:v>
                </c:pt>
                <c:pt idx="1">
                  <c:v>12</c:v>
                </c:pt>
                <c:pt idx="2">
                  <c:v>9</c:v>
                </c:pt>
                <c:pt idx="3">
                  <c:v>7</c:v>
                </c:pt>
                <c:pt idx="4">
                  <c:v>6</c:v>
                </c:pt>
                <c:pt idx="5">
                  <c:v>10</c:v>
                </c:pt>
                <c:pt idx="6">
                  <c:v>16</c:v>
                </c:pt>
                <c:pt idx="7">
                  <c:v>14</c:v>
                </c:pt>
                <c:pt idx="8">
                  <c:v>22</c:v>
                </c:pt>
                <c:pt idx="9">
                  <c:v>13</c:v>
                </c:pt>
                <c:pt idx="10">
                  <c:v>14</c:v>
                </c:pt>
                <c:pt idx="11">
                  <c:v>8</c:v>
                </c:pt>
                <c:pt idx="12">
                  <c:v>3</c:v>
                </c:pt>
                <c:pt idx="13">
                  <c:v>5</c:v>
                </c:pt>
                <c:pt idx="14">
                  <c:v>7</c:v>
                </c:pt>
                <c:pt idx="15">
                  <c:v>8</c:v>
                </c:pt>
                <c:pt idx="16">
                  <c:v>14</c:v>
                </c:pt>
                <c:pt idx="17">
                  <c:v>14</c:v>
                </c:pt>
                <c:pt idx="18">
                  <c:v>16</c:v>
                </c:pt>
                <c:pt idx="19">
                  <c:v>17</c:v>
                </c:pt>
                <c:pt idx="20">
                  <c:v>20</c:v>
                </c:pt>
                <c:pt idx="21">
                  <c:v>22</c:v>
                </c:pt>
                <c:pt idx="22">
                  <c:v>25</c:v>
                </c:pt>
                <c:pt idx="23">
                  <c:v>29</c:v>
                </c:pt>
                <c:pt idx="24">
                  <c:v>38</c:v>
                </c:pt>
                <c:pt idx="25">
                  <c:v>44</c:v>
                </c:pt>
                <c:pt idx="26">
                  <c:v>47</c:v>
                </c:pt>
                <c:pt idx="27">
                  <c:v>69</c:v>
                </c:pt>
                <c:pt idx="28">
                  <c:v>92</c:v>
                </c:pt>
                <c:pt idx="29">
                  <c:v>46</c:v>
                </c:pt>
                <c:pt idx="30">
                  <c:v>36</c:v>
                </c:pt>
                <c:pt idx="31">
                  <c:v>38</c:v>
                </c:pt>
                <c:pt idx="32">
                  <c:v>58</c:v>
                </c:pt>
                <c:pt idx="33">
                  <c:v>66</c:v>
                </c:pt>
                <c:pt idx="34">
                  <c:v>72</c:v>
                </c:pt>
                <c:pt idx="35">
                  <c:v>58</c:v>
                </c:pt>
                <c:pt idx="36">
                  <c:v>57</c:v>
                </c:pt>
                <c:pt idx="37">
                  <c:v>9015</c:v>
                </c:pt>
              </c:numCache>
            </c:numRef>
          </c:val>
          <c:extLst>
            <c:ext xmlns:c16="http://schemas.microsoft.com/office/drawing/2014/chart" uri="{C3380CC4-5D6E-409C-BE32-E72D297353CC}">
              <c16:uniqueId val="{00000002-E8D8-4132-817D-76EF4BD8818B}"/>
            </c:ext>
          </c:extLst>
        </c:ser>
        <c:ser>
          <c:idx val="0"/>
          <c:order val="3"/>
          <c:tx>
            <c:strRef>
              <c:f>'5.2abcd'!$F$2</c:f>
              <c:strCache>
                <c:ptCount val="1"/>
                <c:pt idx="0">
                  <c:v>MC used in</c:v>
                </c:pt>
              </c:strCache>
            </c:strRef>
          </c:tx>
          <c:spPr>
            <a:solidFill>
              <a:srgbClr val="0093D3"/>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'5.2abcd'!$F$3:$F$40</c:f>
              <c:numCache>
                <c:formatCode>General</c:formatCode>
                <c:ptCount val="38"/>
                <c:pt idx="0">
                  <c:v>181</c:v>
                </c:pt>
                <c:pt idx="1">
                  <c:v>20</c:v>
                </c:pt>
                <c:pt idx="2">
                  <c:v>25</c:v>
                </c:pt>
                <c:pt idx="3">
                  <c:v>17</c:v>
                </c:pt>
                <c:pt idx="4">
                  <c:v>14</c:v>
                </c:pt>
                <c:pt idx="5">
                  <c:v>20</c:v>
                </c:pt>
                <c:pt idx="6">
                  <c:v>34</c:v>
                </c:pt>
                <c:pt idx="7">
                  <c:v>20</c:v>
                </c:pt>
                <c:pt idx="8">
                  <c:v>30</c:v>
                </c:pt>
                <c:pt idx="9">
                  <c:v>31</c:v>
                </c:pt>
                <c:pt idx="10">
                  <c:v>30</c:v>
                </c:pt>
                <c:pt idx="11">
                  <c:v>28</c:v>
                </c:pt>
                <c:pt idx="12">
                  <c:v>39</c:v>
                </c:pt>
                <c:pt idx="13">
                  <c:v>30</c:v>
                </c:pt>
                <c:pt idx="14">
                  <c:v>37</c:v>
                </c:pt>
                <c:pt idx="15">
                  <c:v>44</c:v>
                </c:pt>
                <c:pt idx="16">
                  <c:v>46</c:v>
                </c:pt>
                <c:pt idx="17">
                  <c:v>54</c:v>
                </c:pt>
                <c:pt idx="18">
                  <c:v>58</c:v>
                </c:pt>
                <c:pt idx="19">
                  <c:v>59</c:v>
                </c:pt>
                <c:pt idx="20">
                  <c:v>97</c:v>
                </c:pt>
                <c:pt idx="21">
                  <c:v>98</c:v>
                </c:pt>
                <c:pt idx="22">
                  <c:v>134</c:v>
                </c:pt>
                <c:pt idx="23">
                  <c:v>155</c:v>
                </c:pt>
                <c:pt idx="24">
                  <c:v>150</c:v>
                </c:pt>
                <c:pt idx="25">
                  <c:v>209</c:v>
                </c:pt>
                <c:pt idx="26">
                  <c:v>216</c:v>
                </c:pt>
                <c:pt idx="27">
                  <c:v>239</c:v>
                </c:pt>
                <c:pt idx="28">
                  <c:v>281</c:v>
                </c:pt>
                <c:pt idx="29">
                  <c:v>251</c:v>
                </c:pt>
                <c:pt idx="30">
                  <c:v>191</c:v>
                </c:pt>
                <c:pt idx="31">
                  <c:v>179</c:v>
                </c:pt>
                <c:pt idx="32">
                  <c:v>205</c:v>
                </c:pt>
                <c:pt idx="33">
                  <c:v>252</c:v>
                </c:pt>
                <c:pt idx="34">
                  <c:v>267</c:v>
                </c:pt>
                <c:pt idx="35">
                  <c:v>221</c:v>
                </c:pt>
                <c:pt idx="36">
                  <c:v>160</c:v>
                </c:pt>
                <c:pt idx="37">
                  <c:v>37</c:v>
                </c:pt>
              </c:numCache>
            </c:numRef>
          </c:val>
          <c:extLst>
            <c:ext xmlns:c16="http://schemas.microsoft.com/office/drawing/2014/chart" uri="{C3380CC4-5D6E-409C-BE32-E72D297353CC}">
              <c16:uniqueId val="{00000003-E8D8-4132-817D-76EF4BD8818B}"/>
            </c:ext>
          </c:extLst>
        </c:ser>
        <c:dLbls>
          <c:showLegendKey val="0"/>
          <c:showVal val="0"/>
          <c:showCatName val="0"/>
          <c:showSerName val="0"/>
          <c:showPercent val="0"/>
          <c:showBubbleSize val="0"/>
        </c:dLbls>
        <c:gapWidth val="150"/>
        <c:overlap val="100"/>
        <c:axId val="162514816"/>
        <c:axId val="162525184"/>
      </c:barChart>
      <c:catAx>
        <c:axId val="16251481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4354831827496088"/>
              <c:y val="0.94599038756520004"/>
            </c:manualLayout>
          </c:layout>
          <c:overlay val="0"/>
          <c:spPr>
            <a:noFill/>
            <a:ln w="25400">
              <a:noFill/>
            </a:ln>
          </c:spPr>
        </c:title>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525184"/>
        <c:crosses val="autoZero"/>
        <c:auto val="0"/>
        <c:lblAlgn val="ctr"/>
        <c:lblOffset val="80"/>
        <c:tickLblSkip val="4"/>
        <c:tickMarkSkip val="1"/>
        <c:noMultiLvlLbl val="0"/>
      </c:catAx>
      <c:valAx>
        <c:axId val="162525184"/>
        <c:scaling>
          <c:orientation val="minMax"/>
          <c:max val="10000"/>
          <c:min val="-2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Exited</a:t>
                </a:r>
                <a:r>
                  <a:rPr lang="en-NZ" sz="700" baseline="0"/>
                  <a:t>                                  Entered</a:t>
                </a:r>
                <a:endParaRPr lang="en-NZ" sz="700"/>
              </a:p>
            </c:rich>
          </c:tx>
          <c:layout>
            <c:manualLayout>
              <c:xMode val="edge"/>
              <c:yMode val="edge"/>
              <c:x val="7.1622222222222434E-3"/>
              <c:y val="0.19774583333333567"/>
            </c:manualLayout>
          </c:layout>
          <c:overlay val="0"/>
          <c:spPr>
            <a:noFill/>
            <a:ln w="25400">
              <a:noFill/>
            </a:ln>
          </c:spPr>
        </c:title>
        <c:numFmt formatCode="#,##0" sourceLinked="0"/>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514816"/>
        <c:crosses val="autoZero"/>
        <c:crossBetween val="between"/>
      </c:valAx>
      <c:spPr>
        <a:solidFill>
          <a:srgbClr val="FFFFFF"/>
        </a:solidFill>
        <a:ln w="25400">
          <a:noFill/>
        </a:ln>
      </c:spPr>
    </c:plotArea>
    <c:legend>
      <c:legendPos val="r"/>
      <c:layout>
        <c:manualLayout>
          <c:xMode val="edge"/>
          <c:yMode val="edge"/>
          <c:x val="0.15166693955316543"/>
          <c:y val="0.15027712445035279"/>
          <c:w val="0.21775333333333652"/>
          <c:h val="0.21144322868733001"/>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5.2c : Trucks entering or leaving the fleet in 2017</a:t>
            </a:r>
          </a:p>
        </c:rich>
      </c:tx>
      <c:layout>
        <c:manualLayout>
          <c:xMode val="edge"/>
          <c:yMode val="edge"/>
          <c:x val="0.11451611111111112"/>
          <c:y val="1.4619444444444438E-2"/>
        </c:manualLayout>
      </c:layout>
      <c:overlay val="0"/>
      <c:spPr>
        <a:noFill/>
        <a:ln w="25400">
          <a:noFill/>
        </a:ln>
      </c:spPr>
    </c:title>
    <c:autoTitleDeleted val="0"/>
    <c:plotArea>
      <c:layout>
        <c:manualLayout>
          <c:layoutTarget val="inner"/>
          <c:xMode val="edge"/>
          <c:yMode val="edge"/>
          <c:x val="0.14788027777777779"/>
          <c:y val="0.15920436684830369"/>
          <c:w val="0.81546333333333321"/>
          <c:h val="0.69606620370370376"/>
        </c:manualLayout>
      </c:layout>
      <c:barChart>
        <c:barDir val="col"/>
        <c:grouping val="stacked"/>
        <c:varyColors val="0"/>
        <c:ser>
          <c:idx val="3"/>
          <c:order val="0"/>
          <c:tx>
            <c:strRef>
              <c:f>'5.2abcd'!$M$2</c:f>
              <c:strCache>
                <c:ptCount val="1"/>
                <c:pt idx="0">
                  <c:v>Truck new out</c:v>
                </c:pt>
              </c:strCache>
            </c:strRef>
          </c:tx>
          <c:spPr>
            <a:solidFill>
              <a:srgbClr val="BDC1C1"/>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'5.2abcd'!$M$3:$M$40</c:f>
              <c:numCache>
                <c:formatCode>General</c:formatCode>
                <c:ptCount val="38"/>
                <c:pt idx="0">
                  <c:v>-111</c:v>
                </c:pt>
                <c:pt idx="1">
                  <c:v>-35</c:v>
                </c:pt>
                <c:pt idx="2">
                  <c:v>-30</c:v>
                </c:pt>
                <c:pt idx="3">
                  <c:v>-29</c:v>
                </c:pt>
                <c:pt idx="4">
                  <c:v>-56</c:v>
                </c:pt>
                <c:pt idx="5">
                  <c:v>-71</c:v>
                </c:pt>
                <c:pt idx="6">
                  <c:v>-56</c:v>
                </c:pt>
                <c:pt idx="7">
                  <c:v>-59</c:v>
                </c:pt>
                <c:pt idx="8">
                  <c:v>-41</c:v>
                </c:pt>
                <c:pt idx="9">
                  <c:v>-53</c:v>
                </c:pt>
                <c:pt idx="10">
                  <c:v>-61</c:v>
                </c:pt>
                <c:pt idx="11">
                  <c:v>-34</c:v>
                </c:pt>
                <c:pt idx="12">
                  <c:v>-55</c:v>
                </c:pt>
                <c:pt idx="13">
                  <c:v>-60</c:v>
                </c:pt>
                <c:pt idx="14">
                  <c:v>-79</c:v>
                </c:pt>
                <c:pt idx="15">
                  <c:v>-43</c:v>
                </c:pt>
                <c:pt idx="16">
                  <c:v>-60</c:v>
                </c:pt>
                <c:pt idx="17">
                  <c:v>-49</c:v>
                </c:pt>
                <c:pt idx="18">
                  <c:v>-52</c:v>
                </c:pt>
                <c:pt idx="19">
                  <c:v>-65</c:v>
                </c:pt>
                <c:pt idx="20">
                  <c:v>-90</c:v>
                </c:pt>
                <c:pt idx="21">
                  <c:v>-65</c:v>
                </c:pt>
                <c:pt idx="22">
                  <c:v>-71</c:v>
                </c:pt>
                <c:pt idx="23">
                  <c:v>-55</c:v>
                </c:pt>
                <c:pt idx="24">
                  <c:v>-92</c:v>
                </c:pt>
                <c:pt idx="25">
                  <c:v>-59</c:v>
                </c:pt>
                <c:pt idx="26">
                  <c:v>-61</c:v>
                </c:pt>
                <c:pt idx="27">
                  <c:v>-47</c:v>
                </c:pt>
                <c:pt idx="28">
                  <c:v>-37</c:v>
                </c:pt>
                <c:pt idx="29">
                  <c:v>-22</c:v>
                </c:pt>
                <c:pt idx="30">
                  <c:v>-19</c:v>
                </c:pt>
                <c:pt idx="31">
                  <c:v>-31</c:v>
                </c:pt>
                <c:pt idx="32">
                  <c:v>-26</c:v>
                </c:pt>
                <c:pt idx="33">
                  <c:v>-40</c:v>
                </c:pt>
                <c:pt idx="34">
                  <c:v>-25</c:v>
                </c:pt>
                <c:pt idx="35">
                  <c:v>-26</c:v>
                </c:pt>
                <c:pt idx="36">
                  <c:v>-29</c:v>
                </c:pt>
                <c:pt idx="37">
                  <c:v>0</c:v>
                </c:pt>
              </c:numCache>
            </c:numRef>
          </c:val>
          <c:extLst>
            <c:ext xmlns:c16="http://schemas.microsoft.com/office/drawing/2014/chart" uri="{C3380CC4-5D6E-409C-BE32-E72D297353CC}">
              <c16:uniqueId val="{00000000-B4F8-436F-8AE3-137F06060F73}"/>
            </c:ext>
          </c:extLst>
        </c:ser>
        <c:ser>
          <c:idx val="1"/>
          <c:order val="1"/>
          <c:tx>
            <c:strRef>
              <c:f>'5.2abcd'!$K$2</c:f>
              <c:strCache>
                <c:ptCount val="1"/>
                <c:pt idx="0">
                  <c:v>Truck used out</c:v>
                </c:pt>
              </c:strCache>
            </c:strRef>
          </c:tx>
          <c:spPr>
            <a:solidFill>
              <a:srgbClr val="0093D3">
                <a:alpha val="45000"/>
              </a:srgbClr>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'5.2abcd'!$K$3:$K$40</c:f>
              <c:numCache>
                <c:formatCode>General</c:formatCode>
                <c:ptCount val="38"/>
                <c:pt idx="0">
                  <c:v>-6</c:v>
                </c:pt>
                <c:pt idx="1">
                  <c:v>-3</c:v>
                </c:pt>
                <c:pt idx="2">
                  <c:v>-12</c:v>
                </c:pt>
                <c:pt idx="3">
                  <c:v>-14</c:v>
                </c:pt>
                <c:pt idx="4">
                  <c:v>-19</c:v>
                </c:pt>
                <c:pt idx="5">
                  <c:v>-38</c:v>
                </c:pt>
                <c:pt idx="6">
                  <c:v>-45</c:v>
                </c:pt>
                <c:pt idx="7">
                  <c:v>-55</c:v>
                </c:pt>
                <c:pt idx="8">
                  <c:v>-73</c:v>
                </c:pt>
                <c:pt idx="9">
                  <c:v>-95</c:v>
                </c:pt>
                <c:pt idx="10">
                  <c:v>-91</c:v>
                </c:pt>
                <c:pt idx="11">
                  <c:v>-105</c:v>
                </c:pt>
                <c:pt idx="12">
                  <c:v>-106</c:v>
                </c:pt>
                <c:pt idx="13">
                  <c:v>-92</c:v>
                </c:pt>
                <c:pt idx="14">
                  <c:v>-136</c:v>
                </c:pt>
                <c:pt idx="15">
                  <c:v>-139</c:v>
                </c:pt>
                <c:pt idx="16">
                  <c:v>-134</c:v>
                </c:pt>
                <c:pt idx="17">
                  <c:v>-105</c:v>
                </c:pt>
                <c:pt idx="18">
                  <c:v>-67</c:v>
                </c:pt>
                <c:pt idx="19">
                  <c:v>-30</c:v>
                </c:pt>
                <c:pt idx="20">
                  <c:v>-16</c:v>
                </c:pt>
                <c:pt idx="21">
                  <c:v>-14</c:v>
                </c:pt>
                <c:pt idx="22">
                  <c:v>-7</c:v>
                </c:pt>
                <c:pt idx="23">
                  <c:v>-15</c:v>
                </c:pt>
                <c:pt idx="24">
                  <c:v>-11</c:v>
                </c:pt>
                <c:pt idx="25">
                  <c:v>-10</c:v>
                </c:pt>
                <c:pt idx="26">
                  <c:v>-12</c:v>
                </c:pt>
                <c:pt idx="27">
                  <c:v>-44</c:v>
                </c:pt>
                <c:pt idx="28">
                  <c:v>-33</c:v>
                </c:pt>
                <c:pt idx="29">
                  <c:v>-13</c:v>
                </c:pt>
                <c:pt idx="30">
                  <c:v>-5</c:v>
                </c:pt>
                <c:pt idx="31">
                  <c:v>-7</c:v>
                </c:pt>
                <c:pt idx="32">
                  <c:v>0</c:v>
                </c:pt>
                <c:pt idx="33">
                  <c:v>-2</c:v>
                </c:pt>
                <c:pt idx="34">
                  <c:v>-4</c:v>
                </c:pt>
                <c:pt idx="35">
                  <c:v>-4</c:v>
                </c:pt>
                <c:pt idx="36">
                  <c:v>-1</c:v>
                </c:pt>
                <c:pt idx="37">
                  <c:v>0</c:v>
                </c:pt>
              </c:numCache>
            </c:numRef>
          </c:val>
          <c:extLst>
            <c:ext xmlns:c16="http://schemas.microsoft.com/office/drawing/2014/chart" uri="{C3380CC4-5D6E-409C-BE32-E72D297353CC}">
              <c16:uniqueId val="{00000001-B4F8-436F-8AE3-137F06060F73}"/>
            </c:ext>
          </c:extLst>
        </c:ser>
        <c:ser>
          <c:idx val="2"/>
          <c:order val="2"/>
          <c:tx>
            <c:strRef>
              <c:f>'5.2abcd'!$L$2</c:f>
              <c:strCache>
                <c:ptCount val="1"/>
                <c:pt idx="0">
                  <c:v>Truck new in</c:v>
                </c:pt>
              </c:strCache>
            </c:strRef>
          </c:tx>
          <c:spPr>
            <a:solidFill>
              <a:srgbClr val="434646"/>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'5.2abcd'!$L$3:$L$40</c:f>
              <c:numCache>
                <c:formatCode>General</c:formatCode>
                <c:ptCount val="38"/>
                <c:pt idx="0">
                  <c:v>14</c:v>
                </c:pt>
                <c:pt idx="1">
                  <c:v>2</c:v>
                </c:pt>
                <c:pt idx="2">
                  <c:v>3</c:v>
                </c:pt>
                <c:pt idx="3">
                  <c:v>2</c:v>
                </c:pt>
                <c:pt idx="4">
                  <c:v>2</c:v>
                </c:pt>
                <c:pt idx="5">
                  <c:v>3</c:v>
                </c:pt>
                <c:pt idx="6">
                  <c:v>5</c:v>
                </c:pt>
                <c:pt idx="7">
                  <c:v>2</c:v>
                </c:pt>
                <c:pt idx="8">
                  <c:v>2</c:v>
                </c:pt>
                <c:pt idx="9">
                  <c:v>2</c:v>
                </c:pt>
                <c:pt idx="10">
                  <c:v>5</c:v>
                </c:pt>
                <c:pt idx="11">
                  <c:v>4</c:v>
                </c:pt>
                <c:pt idx="12">
                  <c:v>4</c:v>
                </c:pt>
                <c:pt idx="13">
                  <c:v>8</c:v>
                </c:pt>
                <c:pt idx="14">
                  <c:v>1</c:v>
                </c:pt>
                <c:pt idx="15">
                  <c:v>2</c:v>
                </c:pt>
                <c:pt idx="16">
                  <c:v>13</c:v>
                </c:pt>
                <c:pt idx="17">
                  <c:v>13</c:v>
                </c:pt>
                <c:pt idx="18">
                  <c:v>4</c:v>
                </c:pt>
                <c:pt idx="19">
                  <c:v>13</c:v>
                </c:pt>
                <c:pt idx="20">
                  <c:v>11</c:v>
                </c:pt>
                <c:pt idx="21">
                  <c:v>7</c:v>
                </c:pt>
                <c:pt idx="22">
                  <c:v>11</c:v>
                </c:pt>
                <c:pt idx="23">
                  <c:v>9</c:v>
                </c:pt>
                <c:pt idx="24">
                  <c:v>12</c:v>
                </c:pt>
                <c:pt idx="25">
                  <c:v>4</c:v>
                </c:pt>
                <c:pt idx="26">
                  <c:v>7</c:v>
                </c:pt>
                <c:pt idx="27">
                  <c:v>4</c:v>
                </c:pt>
                <c:pt idx="28">
                  <c:v>7</c:v>
                </c:pt>
                <c:pt idx="29">
                  <c:v>3</c:v>
                </c:pt>
                <c:pt idx="30">
                  <c:v>2</c:v>
                </c:pt>
                <c:pt idx="31">
                  <c:v>5</c:v>
                </c:pt>
                <c:pt idx="32">
                  <c:v>3</c:v>
                </c:pt>
                <c:pt idx="33">
                  <c:v>5</c:v>
                </c:pt>
                <c:pt idx="34">
                  <c:v>3</c:v>
                </c:pt>
                <c:pt idx="35">
                  <c:v>4</c:v>
                </c:pt>
                <c:pt idx="36">
                  <c:v>2</c:v>
                </c:pt>
                <c:pt idx="37">
                  <c:v>5533</c:v>
                </c:pt>
              </c:numCache>
            </c:numRef>
          </c:val>
          <c:extLst>
            <c:ext xmlns:c16="http://schemas.microsoft.com/office/drawing/2014/chart" uri="{C3380CC4-5D6E-409C-BE32-E72D297353CC}">
              <c16:uniqueId val="{00000002-B4F8-436F-8AE3-137F06060F73}"/>
            </c:ext>
          </c:extLst>
        </c:ser>
        <c:ser>
          <c:idx val="0"/>
          <c:order val="3"/>
          <c:tx>
            <c:strRef>
              <c:f>'5.2abcd'!$J$2</c:f>
              <c:strCache>
                <c:ptCount val="1"/>
                <c:pt idx="0">
                  <c:v>Truck used in</c:v>
                </c:pt>
              </c:strCache>
            </c:strRef>
          </c:tx>
          <c:spPr>
            <a:solidFill>
              <a:srgbClr val="0093D3"/>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'5.2abcd'!$J$3:$J$40</c:f>
              <c:numCache>
                <c:formatCode>General</c:formatCode>
                <c:ptCount val="38"/>
                <c:pt idx="0">
                  <c:v>1</c:v>
                </c:pt>
                <c:pt idx="1">
                  <c:v>0</c:v>
                </c:pt>
                <c:pt idx="2">
                  <c:v>0</c:v>
                </c:pt>
                <c:pt idx="3">
                  <c:v>2</c:v>
                </c:pt>
                <c:pt idx="4">
                  <c:v>1</c:v>
                </c:pt>
                <c:pt idx="5">
                  <c:v>5</c:v>
                </c:pt>
                <c:pt idx="6">
                  <c:v>7</c:v>
                </c:pt>
                <c:pt idx="7">
                  <c:v>1</c:v>
                </c:pt>
                <c:pt idx="8">
                  <c:v>7</c:v>
                </c:pt>
                <c:pt idx="9">
                  <c:v>7</c:v>
                </c:pt>
                <c:pt idx="10">
                  <c:v>6</c:v>
                </c:pt>
                <c:pt idx="11">
                  <c:v>9</c:v>
                </c:pt>
                <c:pt idx="12">
                  <c:v>14</c:v>
                </c:pt>
                <c:pt idx="13">
                  <c:v>14</c:v>
                </c:pt>
                <c:pt idx="14">
                  <c:v>16</c:v>
                </c:pt>
                <c:pt idx="15">
                  <c:v>16</c:v>
                </c:pt>
                <c:pt idx="16">
                  <c:v>19</c:v>
                </c:pt>
                <c:pt idx="17">
                  <c:v>17</c:v>
                </c:pt>
                <c:pt idx="18">
                  <c:v>7</c:v>
                </c:pt>
                <c:pt idx="19">
                  <c:v>9</c:v>
                </c:pt>
                <c:pt idx="20">
                  <c:v>7</c:v>
                </c:pt>
                <c:pt idx="21">
                  <c:v>8</c:v>
                </c:pt>
                <c:pt idx="22">
                  <c:v>3</c:v>
                </c:pt>
                <c:pt idx="23">
                  <c:v>5</c:v>
                </c:pt>
                <c:pt idx="24">
                  <c:v>10</c:v>
                </c:pt>
                <c:pt idx="25">
                  <c:v>26</c:v>
                </c:pt>
                <c:pt idx="26">
                  <c:v>76</c:v>
                </c:pt>
                <c:pt idx="27">
                  <c:v>288</c:v>
                </c:pt>
                <c:pt idx="28">
                  <c:v>249</c:v>
                </c:pt>
                <c:pt idx="29">
                  <c:v>142</c:v>
                </c:pt>
                <c:pt idx="30">
                  <c:v>202</c:v>
                </c:pt>
                <c:pt idx="31">
                  <c:v>289</c:v>
                </c:pt>
                <c:pt idx="32">
                  <c:v>288</c:v>
                </c:pt>
                <c:pt idx="33">
                  <c:v>124</c:v>
                </c:pt>
                <c:pt idx="34">
                  <c:v>77</c:v>
                </c:pt>
                <c:pt idx="35">
                  <c:v>69</c:v>
                </c:pt>
                <c:pt idx="36">
                  <c:v>145</c:v>
                </c:pt>
                <c:pt idx="37">
                  <c:v>110</c:v>
                </c:pt>
              </c:numCache>
            </c:numRef>
          </c:val>
          <c:extLst>
            <c:ext xmlns:c16="http://schemas.microsoft.com/office/drawing/2014/chart" uri="{C3380CC4-5D6E-409C-BE32-E72D297353CC}">
              <c16:uniqueId val="{00000003-B4F8-436F-8AE3-137F06060F73}"/>
            </c:ext>
          </c:extLst>
        </c:ser>
        <c:dLbls>
          <c:showLegendKey val="0"/>
          <c:showVal val="0"/>
          <c:showCatName val="0"/>
          <c:showSerName val="0"/>
          <c:showPercent val="0"/>
          <c:showBubbleSize val="0"/>
        </c:dLbls>
        <c:gapWidth val="150"/>
        <c:overlap val="100"/>
        <c:axId val="162658944"/>
        <c:axId val="162738944"/>
      </c:barChart>
      <c:catAx>
        <c:axId val="16265894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39966277777778719"/>
              <c:y val="0.93464722222222263"/>
            </c:manualLayout>
          </c:layout>
          <c:overlay val="0"/>
          <c:spPr>
            <a:noFill/>
            <a:ln w="25400">
              <a:noFill/>
            </a:ln>
          </c:spPr>
        </c:title>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738944"/>
        <c:crossesAt val="0"/>
        <c:auto val="0"/>
        <c:lblAlgn val="ctr"/>
        <c:lblOffset val="80"/>
        <c:tickLblSkip val="4"/>
        <c:tickMarkSkip val="1"/>
        <c:noMultiLvlLbl val="0"/>
      </c:catAx>
      <c:valAx>
        <c:axId val="162738944"/>
        <c:scaling>
          <c:orientation val="minMax"/>
          <c:max val="6000"/>
          <c:min val="-5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Exited                                 Entered</a:t>
                </a:r>
              </a:p>
            </c:rich>
          </c:tx>
          <c:layout>
            <c:manualLayout>
              <c:xMode val="edge"/>
              <c:yMode val="edge"/>
              <c:x val="5.5442597085572434E-3"/>
              <c:y val="0.1813419913419962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658944"/>
        <c:crosses val="autoZero"/>
        <c:crossBetween val="between"/>
        <c:majorUnit val="500"/>
        <c:minorUnit val="60"/>
      </c:valAx>
      <c:spPr>
        <a:solidFill>
          <a:srgbClr val="FFFFFF"/>
        </a:solidFill>
        <a:ln w="25400">
          <a:noFill/>
        </a:ln>
      </c:spPr>
    </c:plotArea>
    <c:legend>
      <c:legendPos val="r"/>
      <c:layout>
        <c:manualLayout>
          <c:xMode val="edge"/>
          <c:yMode val="edge"/>
          <c:x val="0.16632277777777768"/>
          <c:y val="0.16757175925925694"/>
          <c:w val="0.21038972222222221"/>
          <c:h val="0.21144322868733001"/>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5.2d : Buses entering or leaving the fleet in 2017</a:t>
            </a:r>
          </a:p>
        </c:rich>
      </c:tx>
      <c:layout>
        <c:manualLayout>
          <c:xMode val="edge"/>
          <c:yMode val="edge"/>
          <c:x val="0.15701944444444926"/>
          <c:y val="1.4941666666666667E-2"/>
        </c:manualLayout>
      </c:layout>
      <c:overlay val="0"/>
      <c:spPr>
        <a:noFill/>
        <a:ln w="25400">
          <a:noFill/>
        </a:ln>
      </c:spPr>
    </c:title>
    <c:autoTitleDeleted val="0"/>
    <c:plotArea>
      <c:layout>
        <c:manualLayout>
          <c:layoutTarget val="inner"/>
          <c:xMode val="edge"/>
          <c:yMode val="edge"/>
          <c:x val="0.13044805555555591"/>
          <c:y val="0.15880912541815947"/>
          <c:w val="0.83315583333334731"/>
          <c:h val="0.70645567031393863"/>
        </c:manualLayout>
      </c:layout>
      <c:barChart>
        <c:barDir val="col"/>
        <c:grouping val="stacked"/>
        <c:varyColors val="0"/>
        <c:ser>
          <c:idx val="3"/>
          <c:order val="0"/>
          <c:tx>
            <c:strRef>
              <c:f>'5.2abcd'!$Q$2</c:f>
              <c:strCache>
                <c:ptCount val="1"/>
                <c:pt idx="0">
                  <c:v>Bus new out</c:v>
                </c:pt>
              </c:strCache>
            </c:strRef>
          </c:tx>
          <c:spPr>
            <a:solidFill>
              <a:srgbClr val="BDC1C1"/>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'5.2abcd'!$Q$4:$Q$40</c:f>
              <c:numCache>
                <c:formatCode>General</c:formatCode>
                <c:ptCount val="37"/>
                <c:pt idx="0">
                  <c:v>-3</c:v>
                </c:pt>
                <c:pt idx="1">
                  <c:v>0</c:v>
                </c:pt>
                <c:pt idx="2">
                  <c:v>-1</c:v>
                </c:pt>
                <c:pt idx="3">
                  <c:v>-2</c:v>
                </c:pt>
                <c:pt idx="4">
                  <c:v>-6</c:v>
                </c:pt>
                <c:pt idx="5">
                  <c:v>-3</c:v>
                </c:pt>
                <c:pt idx="6">
                  <c:v>-3</c:v>
                </c:pt>
                <c:pt idx="7">
                  <c:v>-3</c:v>
                </c:pt>
                <c:pt idx="8">
                  <c:v>-1</c:v>
                </c:pt>
                <c:pt idx="9">
                  <c:v>-4</c:v>
                </c:pt>
                <c:pt idx="10">
                  <c:v>-1</c:v>
                </c:pt>
                <c:pt idx="11">
                  <c:v>-2</c:v>
                </c:pt>
                <c:pt idx="12">
                  <c:v>0</c:v>
                </c:pt>
                <c:pt idx="13">
                  <c:v>-1</c:v>
                </c:pt>
                <c:pt idx="14">
                  <c:v>-2</c:v>
                </c:pt>
                <c:pt idx="15">
                  <c:v>-1</c:v>
                </c:pt>
                <c:pt idx="16">
                  <c:v>0</c:v>
                </c:pt>
                <c:pt idx="17">
                  <c:v>0</c:v>
                </c:pt>
                <c:pt idx="18">
                  <c:v>0</c:v>
                </c:pt>
                <c:pt idx="19">
                  <c:v>0</c:v>
                </c:pt>
                <c:pt idx="20">
                  <c:v>0</c:v>
                </c:pt>
                <c:pt idx="21">
                  <c:v>0</c:v>
                </c:pt>
                <c:pt idx="22">
                  <c:v>-1</c:v>
                </c:pt>
                <c:pt idx="23">
                  <c:v>-2</c:v>
                </c:pt>
                <c:pt idx="24">
                  <c:v>-1</c:v>
                </c:pt>
                <c:pt idx="25">
                  <c:v>0</c:v>
                </c:pt>
                <c:pt idx="26">
                  <c:v>0</c:v>
                </c:pt>
                <c:pt idx="27">
                  <c:v>-2</c:v>
                </c:pt>
                <c:pt idx="28">
                  <c:v>-1</c:v>
                </c:pt>
                <c:pt idx="29">
                  <c:v>0</c:v>
                </c:pt>
                <c:pt idx="30">
                  <c:v>-1</c:v>
                </c:pt>
                <c:pt idx="31">
                  <c:v>0</c:v>
                </c:pt>
                <c:pt idx="32">
                  <c:v>0</c:v>
                </c:pt>
                <c:pt idx="33">
                  <c:v>-1</c:v>
                </c:pt>
                <c:pt idx="34">
                  <c:v>0</c:v>
                </c:pt>
                <c:pt idx="35">
                  <c:v>-3</c:v>
                </c:pt>
                <c:pt idx="36">
                  <c:v>0</c:v>
                </c:pt>
              </c:numCache>
            </c:numRef>
          </c:val>
          <c:extLst>
            <c:ext xmlns:c16="http://schemas.microsoft.com/office/drawing/2014/chart" uri="{C3380CC4-5D6E-409C-BE32-E72D297353CC}">
              <c16:uniqueId val="{00000000-F5AF-4B87-AF6A-7895B4CF30ED}"/>
            </c:ext>
          </c:extLst>
        </c:ser>
        <c:ser>
          <c:idx val="1"/>
          <c:order val="1"/>
          <c:tx>
            <c:strRef>
              <c:f>'5.2abcd'!$O$2</c:f>
              <c:strCache>
                <c:ptCount val="1"/>
                <c:pt idx="0">
                  <c:v>Bus used out</c:v>
                </c:pt>
              </c:strCache>
            </c:strRef>
          </c:tx>
          <c:spPr>
            <a:solidFill>
              <a:srgbClr val="0093D3">
                <a:alpha val="45000"/>
              </a:srgbClr>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'5.2abcd'!$O$3:$O$40</c:f>
              <c:numCache>
                <c:formatCode>General</c:formatCode>
                <c:ptCount val="38"/>
                <c:pt idx="0">
                  <c:v>0</c:v>
                </c:pt>
                <c:pt idx="1">
                  <c:v>0</c:v>
                </c:pt>
                <c:pt idx="2">
                  <c:v>-2</c:v>
                </c:pt>
                <c:pt idx="3">
                  <c:v>-3</c:v>
                </c:pt>
                <c:pt idx="4">
                  <c:v>-2</c:v>
                </c:pt>
                <c:pt idx="5">
                  <c:v>-1</c:v>
                </c:pt>
                <c:pt idx="6">
                  <c:v>-4</c:v>
                </c:pt>
                <c:pt idx="7">
                  <c:v>-3</c:v>
                </c:pt>
                <c:pt idx="8">
                  <c:v>-5</c:v>
                </c:pt>
                <c:pt idx="9">
                  <c:v>-9</c:v>
                </c:pt>
                <c:pt idx="10">
                  <c:v>-15</c:v>
                </c:pt>
                <c:pt idx="11">
                  <c:v>-9</c:v>
                </c:pt>
                <c:pt idx="12">
                  <c:v>-12</c:v>
                </c:pt>
                <c:pt idx="13">
                  <c:v>-1</c:v>
                </c:pt>
                <c:pt idx="14">
                  <c:v>-3</c:v>
                </c:pt>
                <c:pt idx="15">
                  <c:v>-3</c:v>
                </c:pt>
                <c:pt idx="16">
                  <c:v>-2</c:v>
                </c:pt>
                <c:pt idx="17">
                  <c:v>-2</c:v>
                </c:pt>
                <c:pt idx="18">
                  <c:v>-1</c:v>
                </c:pt>
                <c:pt idx="19">
                  <c:v>0</c:v>
                </c:pt>
                <c:pt idx="20">
                  <c:v>-1</c:v>
                </c:pt>
                <c:pt idx="21">
                  <c:v>-1</c:v>
                </c:pt>
                <c:pt idx="22">
                  <c:v>0</c:v>
                </c:pt>
                <c:pt idx="23">
                  <c:v>0</c:v>
                </c:pt>
                <c:pt idx="24">
                  <c:v>0</c:v>
                </c:pt>
                <c:pt idx="25">
                  <c:v>-1</c:v>
                </c:pt>
                <c:pt idx="26">
                  <c:v>0</c:v>
                </c:pt>
                <c:pt idx="27">
                  <c:v>0</c:v>
                </c:pt>
                <c:pt idx="28">
                  <c:v>-2</c:v>
                </c:pt>
                <c:pt idx="29">
                  <c:v>-1</c:v>
                </c:pt>
                <c:pt idx="30">
                  <c:v>0</c:v>
                </c:pt>
                <c:pt idx="31">
                  <c:v>-1</c:v>
                </c:pt>
                <c:pt idx="32">
                  <c:v>0</c:v>
                </c:pt>
                <c:pt idx="33">
                  <c:v>0</c:v>
                </c:pt>
                <c:pt idx="34">
                  <c:v>0</c:v>
                </c:pt>
                <c:pt idx="35">
                  <c:v>0</c:v>
                </c:pt>
                <c:pt idx="36">
                  <c:v>0</c:v>
                </c:pt>
                <c:pt idx="37">
                  <c:v>0</c:v>
                </c:pt>
              </c:numCache>
            </c:numRef>
          </c:val>
          <c:extLst>
            <c:ext xmlns:c16="http://schemas.microsoft.com/office/drawing/2014/chart" uri="{C3380CC4-5D6E-409C-BE32-E72D297353CC}">
              <c16:uniqueId val="{00000001-F5AF-4B87-AF6A-7895B4CF30ED}"/>
            </c:ext>
          </c:extLst>
        </c:ser>
        <c:ser>
          <c:idx val="2"/>
          <c:order val="2"/>
          <c:tx>
            <c:strRef>
              <c:f>'5.2abcd'!$P$2</c:f>
              <c:strCache>
                <c:ptCount val="1"/>
                <c:pt idx="0">
                  <c:v>Bus new in</c:v>
                </c:pt>
              </c:strCache>
            </c:strRef>
          </c:tx>
          <c:spPr>
            <a:solidFill>
              <a:srgbClr val="434646"/>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'5.2abcd'!$P$3:$P$40</c:f>
              <c:numCache>
                <c:formatCode>General</c:formatCode>
                <c:ptCount val="3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595</c:v>
                </c:pt>
              </c:numCache>
            </c:numRef>
          </c:val>
          <c:extLst>
            <c:ext xmlns:c16="http://schemas.microsoft.com/office/drawing/2014/chart" uri="{C3380CC4-5D6E-409C-BE32-E72D297353CC}">
              <c16:uniqueId val="{00000002-F5AF-4B87-AF6A-7895B4CF30ED}"/>
            </c:ext>
          </c:extLst>
        </c:ser>
        <c:ser>
          <c:idx val="0"/>
          <c:order val="3"/>
          <c:tx>
            <c:strRef>
              <c:f>'5.2abcd'!$N$2</c:f>
              <c:strCache>
                <c:ptCount val="1"/>
                <c:pt idx="0">
                  <c:v>Bus used in</c:v>
                </c:pt>
              </c:strCache>
            </c:strRef>
          </c:tx>
          <c:spPr>
            <a:solidFill>
              <a:srgbClr val="0085C6"/>
            </a:solidFill>
            <a:ln w="25400">
              <a:noFill/>
            </a:ln>
          </c:spPr>
          <c:invertIfNegative val="0"/>
          <c:cat>
            <c:strRef>
              <c:f>'5.2abcd'!$R$3:$R$40</c:f>
              <c:strCache>
                <c:ptCount val="38"/>
                <c:pt idx="0">
                  <c:v>to 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strCache>
            </c:strRef>
          </c:cat>
          <c:val>
            <c:numRef>
              <c:f>'5.2abcd'!$N$3:$N$40</c:f>
              <c:numCache>
                <c:formatCode>General</c:formatCode>
                <c:ptCount val="38"/>
                <c:pt idx="0">
                  <c:v>0</c:v>
                </c:pt>
                <c:pt idx="1">
                  <c:v>0</c:v>
                </c:pt>
                <c:pt idx="2">
                  <c:v>0</c:v>
                </c:pt>
                <c:pt idx="3">
                  <c:v>0</c:v>
                </c:pt>
                <c:pt idx="4">
                  <c:v>1</c:v>
                </c:pt>
                <c:pt idx="5">
                  <c:v>0</c:v>
                </c:pt>
                <c:pt idx="6">
                  <c:v>0</c:v>
                </c:pt>
                <c:pt idx="7">
                  <c:v>0</c:v>
                </c:pt>
                <c:pt idx="8">
                  <c:v>0</c:v>
                </c:pt>
                <c:pt idx="9">
                  <c:v>1</c:v>
                </c:pt>
                <c:pt idx="10">
                  <c:v>0</c:v>
                </c:pt>
                <c:pt idx="11">
                  <c:v>0</c:v>
                </c:pt>
                <c:pt idx="12">
                  <c:v>0</c:v>
                </c:pt>
                <c:pt idx="13">
                  <c:v>0</c:v>
                </c:pt>
                <c:pt idx="14">
                  <c:v>1</c:v>
                </c:pt>
                <c:pt idx="15">
                  <c:v>1</c:v>
                </c:pt>
                <c:pt idx="16">
                  <c:v>0</c:v>
                </c:pt>
                <c:pt idx="17">
                  <c:v>0</c:v>
                </c:pt>
                <c:pt idx="18">
                  <c:v>0</c:v>
                </c:pt>
                <c:pt idx="19">
                  <c:v>0</c:v>
                </c:pt>
                <c:pt idx="20">
                  <c:v>0</c:v>
                </c:pt>
                <c:pt idx="21">
                  <c:v>0</c:v>
                </c:pt>
                <c:pt idx="22">
                  <c:v>0</c:v>
                </c:pt>
                <c:pt idx="23">
                  <c:v>0</c:v>
                </c:pt>
                <c:pt idx="24">
                  <c:v>0</c:v>
                </c:pt>
                <c:pt idx="25">
                  <c:v>1</c:v>
                </c:pt>
                <c:pt idx="26">
                  <c:v>0</c:v>
                </c:pt>
                <c:pt idx="27">
                  <c:v>7</c:v>
                </c:pt>
                <c:pt idx="28">
                  <c:v>9</c:v>
                </c:pt>
                <c:pt idx="29">
                  <c:v>6</c:v>
                </c:pt>
                <c:pt idx="30">
                  <c:v>11</c:v>
                </c:pt>
                <c:pt idx="31">
                  <c:v>12</c:v>
                </c:pt>
                <c:pt idx="32">
                  <c:v>10</c:v>
                </c:pt>
                <c:pt idx="33">
                  <c:v>8</c:v>
                </c:pt>
                <c:pt idx="34">
                  <c:v>3</c:v>
                </c:pt>
                <c:pt idx="35">
                  <c:v>2</c:v>
                </c:pt>
                <c:pt idx="36">
                  <c:v>17</c:v>
                </c:pt>
                <c:pt idx="37">
                  <c:v>7</c:v>
                </c:pt>
              </c:numCache>
            </c:numRef>
          </c:val>
          <c:extLst>
            <c:ext xmlns:c16="http://schemas.microsoft.com/office/drawing/2014/chart" uri="{C3380CC4-5D6E-409C-BE32-E72D297353CC}">
              <c16:uniqueId val="{00000003-F5AF-4B87-AF6A-7895B4CF30ED}"/>
            </c:ext>
          </c:extLst>
        </c:ser>
        <c:dLbls>
          <c:showLegendKey val="0"/>
          <c:showVal val="0"/>
          <c:showCatName val="0"/>
          <c:showSerName val="0"/>
          <c:showPercent val="0"/>
          <c:showBubbleSize val="0"/>
        </c:dLbls>
        <c:gapWidth val="150"/>
        <c:overlap val="100"/>
        <c:axId val="162810112"/>
        <c:axId val="162824576"/>
      </c:barChart>
      <c:catAx>
        <c:axId val="16281011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4354831827496088"/>
              <c:y val="0.93300337457819338"/>
            </c:manualLayout>
          </c:layout>
          <c:overlay val="0"/>
          <c:spPr>
            <a:noFill/>
            <a:ln w="25400">
              <a:noFill/>
            </a:ln>
          </c:spPr>
        </c:title>
        <c:numFmt formatCode="General" sourceLinked="1"/>
        <c:majorTickMark val="none"/>
        <c:minorTickMark val="none"/>
        <c:tickLblPos val="low"/>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824576"/>
        <c:crossesAt val="0"/>
        <c:auto val="0"/>
        <c:lblAlgn val="ctr"/>
        <c:lblOffset val="80"/>
        <c:tickLblSkip val="4"/>
        <c:tickMarkSkip val="1"/>
        <c:noMultiLvlLbl val="0"/>
      </c:catAx>
      <c:valAx>
        <c:axId val="162824576"/>
        <c:scaling>
          <c:orientation val="minMax"/>
          <c:max val="650"/>
          <c:min val="-1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Exited                                     Entered</a:t>
                </a:r>
              </a:p>
            </c:rich>
          </c:tx>
          <c:layout>
            <c:manualLayout>
              <c:xMode val="edge"/>
              <c:yMode val="edge"/>
              <c:x val="6.3269974050975933E-4"/>
              <c:y val="0.1427054572723888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810112"/>
        <c:crosses val="autoZero"/>
        <c:crossBetween val="between"/>
      </c:valAx>
      <c:spPr>
        <a:solidFill>
          <a:srgbClr val="FFFFFF"/>
        </a:solidFill>
        <a:ln w="25400">
          <a:noFill/>
        </a:ln>
      </c:spPr>
    </c:plotArea>
    <c:legend>
      <c:legendPos val="r"/>
      <c:layout>
        <c:manualLayout>
          <c:xMode val="edge"/>
          <c:yMode val="edge"/>
          <c:x val="0.14948666666666671"/>
          <c:y val="0.15136527777777894"/>
          <c:w val="0.2461763888888889"/>
          <c:h val="0.21091829430412776"/>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1.6 : Light fleet travel per capita</a:t>
            </a:r>
          </a:p>
        </c:rich>
      </c:tx>
      <c:layout>
        <c:manualLayout>
          <c:xMode val="edge"/>
          <c:yMode val="edge"/>
          <c:x val="0.17383694444444656"/>
          <c:y val="1.4780092592592595E-2"/>
        </c:manualLayout>
      </c:layout>
      <c:overlay val="0"/>
      <c:spPr>
        <a:noFill/>
        <a:ln w="25400">
          <a:noFill/>
        </a:ln>
      </c:spPr>
    </c:title>
    <c:autoTitleDeleted val="0"/>
    <c:plotArea>
      <c:layout>
        <c:manualLayout>
          <c:layoutTarget val="inner"/>
          <c:xMode val="edge"/>
          <c:yMode val="edge"/>
          <c:x val="0.15504500000000296"/>
          <c:y val="0.13466334164588528"/>
          <c:w val="0.7923911111111116"/>
          <c:h val="0.76970185185186124"/>
        </c:manualLayout>
      </c:layout>
      <c:lineChart>
        <c:grouping val="standard"/>
        <c:varyColors val="0"/>
        <c:ser>
          <c:idx val="0"/>
          <c:order val="0"/>
          <c:spPr>
            <a:ln w="25400">
              <a:solidFill>
                <a:srgbClr val="00CCFF"/>
              </a:solidFill>
              <a:prstDash val="solid"/>
            </a:ln>
          </c:spPr>
          <c:marker>
            <c:symbol val="none"/>
          </c:marker>
          <c:cat>
            <c:numRef>
              <c:f>'1.4 to 1.7'!$A$4:$A$20</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'1.4 to 1.7'!$I$4:$I$20</c:f>
              <c:numCache>
                <c:formatCode>0.0</c:formatCode>
                <c:ptCount val="17"/>
                <c:pt idx="0">
                  <c:v>8765.9812403040851</c:v>
                </c:pt>
                <c:pt idx="1">
                  <c:v>8891.5530259592251</c:v>
                </c:pt>
                <c:pt idx="2">
                  <c:v>8981.3954213845846</c:v>
                </c:pt>
                <c:pt idx="3">
                  <c:v>9083.3669920489301</c:v>
                </c:pt>
                <c:pt idx="4">
                  <c:v>9049.4712445874356</c:v>
                </c:pt>
                <c:pt idx="5">
                  <c:v>8916.5993189313176</c:v>
                </c:pt>
                <c:pt idx="6">
                  <c:v>8961.3649675647521</c:v>
                </c:pt>
                <c:pt idx="7">
                  <c:v>8743.9512427813515</c:v>
                </c:pt>
                <c:pt idx="8">
                  <c:v>8676.0716996699666</c:v>
                </c:pt>
                <c:pt idx="9">
                  <c:v>8573.3837136552738</c:v>
                </c:pt>
                <c:pt idx="10">
                  <c:v>8404.6662251368616</c:v>
                </c:pt>
                <c:pt idx="11">
                  <c:v>8376.5966876885723</c:v>
                </c:pt>
                <c:pt idx="12">
                  <c:v>8437.1348623398844</c:v>
                </c:pt>
                <c:pt idx="13">
                  <c:v>8517.6351584362583</c:v>
                </c:pt>
                <c:pt idx="14">
                  <c:v>8683.8457579911665</c:v>
                </c:pt>
                <c:pt idx="15">
                  <c:v>8923.2637338589393</c:v>
                </c:pt>
                <c:pt idx="16">
                  <c:v>9264.9826227080248</c:v>
                </c:pt>
              </c:numCache>
            </c:numRef>
          </c:val>
          <c:smooth val="0"/>
          <c:extLst>
            <c:ext xmlns:c16="http://schemas.microsoft.com/office/drawing/2014/chart" uri="{C3380CC4-5D6E-409C-BE32-E72D297353CC}">
              <c16:uniqueId val="{00000000-D45C-4E00-87B7-37DFDA9F52A9}"/>
            </c:ext>
          </c:extLst>
        </c:ser>
        <c:dLbls>
          <c:showLegendKey val="0"/>
          <c:showVal val="0"/>
          <c:showCatName val="0"/>
          <c:showSerName val="0"/>
          <c:showPercent val="0"/>
          <c:showBubbleSize val="0"/>
        </c:dLbls>
        <c:smooth val="0"/>
        <c:axId val="142781824"/>
        <c:axId val="142877824"/>
      </c:lineChart>
      <c:catAx>
        <c:axId val="142781824"/>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877824"/>
        <c:crosses val="autoZero"/>
        <c:auto val="1"/>
        <c:lblAlgn val="ctr"/>
        <c:lblOffset val="100"/>
        <c:tickLblSkip val="2"/>
        <c:tickMarkSkip val="1"/>
        <c:noMultiLvlLbl val="0"/>
      </c:catAx>
      <c:valAx>
        <c:axId val="142877824"/>
        <c:scaling>
          <c:orientation val="minMax"/>
          <c:max val="10000"/>
          <c:min val="7000"/>
        </c:scaling>
        <c:delete val="0"/>
        <c:axPos val="l"/>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Annual km</a:t>
                </a:r>
              </a:p>
            </c:rich>
          </c:tx>
          <c:layout>
            <c:manualLayout>
              <c:xMode val="edge"/>
              <c:yMode val="edge"/>
              <c:x val="3.7919444444444849E-3"/>
              <c:y val="0.373882407407416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42781824"/>
        <c:crosses val="autoZero"/>
        <c:crossBetween val="midCat"/>
        <c:majorUnit val="5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5.3b : Diesel vehicles entering/leaving the light 2017 fleet </a:t>
            </a:r>
          </a:p>
        </c:rich>
      </c:tx>
      <c:layout>
        <c:manualLayout>
          <c:xMode val="edge"/>
          <c:yMode val="edge"/>
          <c:x val="0.1513194444444487"/>
          <c:y val="1.4699537037037061E-2"/>
        </c:manualLayout>
      </c:layout>
      <c:overlay val="0"/>
      <c:spPr>
        <a:noFill/>
        <a:ln w="25400">
          <a:noFill/>
        </a:ln>
      </c:spPr>
    </c:title>
    <c:autoTitleDeleted val="0"/>
    <c:plotArea>
      <c:layout>
        <c:manualLayout>
          <c:layoutTarget val="inner"/>
          <c:xMode val="edge"/>
          <c:yMode val="edge"/>
          <c:x val="0.18677416666666671"/>
          <c:y val="0.12189084336822679"/>
          <c:w val="0.75770750000000064"/>
          <c:h val="0.74737268518518563"/>
        </c:manualLayout>
      </c:layout>
      <c:barChart>
        <c:barDir val="bar"/>
        <c:grouping val="stacked"/>
        <c:varyColors val="0"/>
        <c:ser>
          <c:idx val="0"/>
          <c:order val="0"/>
          <c:tx>
            <c:strRef>
              <c:f>'5.3'!$D$3</c:f>
              <c:strCache>
                <c:ptCount val="1"/>
                <c:pt idx="0">
                  <c:v>Diesel new in</c:v>
                </c:pt>
              </c:strCache>
            </c:strRef>
          </c:tx>
          <c:spPr>
            <a:solidFill>
              <a:srgbClr val="0093D3"/>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'5.3'!$D$4:$D$20</c:f>
              <c:numCache>
                <c:formatCode>General</c:formatCode>
                <c:ptCount val="17"/>
                <c:pt idx="0">
                  <c:v>7</c:v>
                </c:pt>
                <c:pt idx="3">
                  <c:v>214</c:v>
                </c:pt>
                <c:pt idx="6">
                  <c:v>6178</c:v>
                </c:pt>
                <c:pt idx="9">
                  <c:v>41716</c:v>
                </c:pt>
                <c:pt idx="12">
                  <c:v>12631</c:v>
                </c:pt>
                <c:pt idx="15">
                  <c:v>954</c:v>
                </c:pt>
              </c:numCache>
            </c:numRef>
          </c:val>
          <c:extLst>
            <c:ext xmlns:c16="http://schemas.microsoft.com/office/drawing/2014/chart" uri="{C3380CC4-5D6E-409C-BE32-E72D297353CC}">
              <c16:uniqueId val="{00000000-B144-4CCB-BEBB-2E00041D1F2A}"/>
            </c:ext>
          </c:extLst>
        </c:ser>
        <c:ser>
          <c:idx val="1"/>
          <c:order val="1"/>
          <c:tx>
            <c:strRef>
              <c:f>'5.3'!$E$3</c:f>
              <c:strCache>
                <c:ptCount val="1"/>
                <c:pt idx="0">
                  <c:v>Diesel used in</c:v>
                </c:pt>
              </c:strCache>
            </c:strRef>
          </c:tx>
          <c:spPr>
            <a:solidFill>
              <a:srgbClr val="434646"/>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'5.3'!$E$4:$E$20</c:f>
              <c:numCache>
                <c:formatCode>General</c:formatCode>
                <c:ptCount val="17"/>
                <c:pt idx="0">
                  <c:v>19</c:v>
                </c:pt>
                <c:pt idx="3">
                  <c:v>54</c:v>
                </c:pt>
                <c:pt idx="6">
                  <c:v>665</c:v>
                </c:pt>
                <c:pt idx="9">
                  <c:v>7302</c:v>
                </c:pt>
                <c:pt idx="12">
                  <c:v>567</c:v>
                </c:pt>
                <c:pt idx="15">
                  <c:v>352</c:v>
                </c:pt>
              </c:numCache>
            </c:numRef>
          </c:val>
          <c:extLst>
            <c:ext xmlns:c16="http://schemas.microsoft.com/office/drawing/2014/chart" uri="{C3380CC4-5D6E-409C-BE32-E72D297353CC}">
              <c16:uniqueId val="{00000001-B144-4CCB-BEBB-2E00041D1F2A}"/>
            </c:ext>
          </c:extLst>
        </c:ser>
        <c:ser>
          <c:idx val="4"/>
          <c:order val="2"/>
          <c:tx>
            <c:strRef>
              <c:f>'5.3'!$H$3</c:f>
              <c:strCache>
                <c:ptCount val="1"/>
                <c:pt idx="0">
                  <c:v>Diesel new out</c:v>
                </c:pt>
              </c:strCache>
            </c:strRef>
          </c:tx>
          <c:spPr>
            <a:solidFill>
              <a:srgbClr val="0093D3">
                <a:alpha val="45000"/>
              </a:srgbClr>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'5.3'!$H$4:$H$20</c:f>
              <c:numCache>
                <c:formatCode>General</c:formatCode>
                <c:ptCount val="17"/>
                <c:pt idx="1">
                  <c:v>5</c:v>
                </c:pt>
                <c:pt idx="4">
                  <c:v>148</c:v>
                </c:pt>
                <c:pt idx="7">
                  <c:v>1135</c:v>
                </c:pt>
                <c:pt idx="10">
                  <c:v>8465</c:v>
                </c:pt>
                <c:pt idx="13">
                  <c:v>687</c:v>
                </c:pt>
                <c:pt idx="16">
                  <c:v>219</c:v>
                </c:pt>
              </c:numCache>
            </c:numRef>
          </c:val>
          <c:extLst>
            <c:ext xmlns:c16="http://schemas.microsoft.com/office/drawing/2014/chart" uri="{C3380CC4-5D6E-409C-BE32-E72D297353CC}">
              <c16:uniqueId val="{00000002-B144-4CCB-BEBB-2E00041D1F2A}"/>
            </c:ext>
          </c:extLst>
        </c:ser>
        <c:ser>
          <c:idx val="5"/>
          <c:order val="3"/>
          <c:tx>
            <c:strRef>
              <c:f>'5.3'!$I$3</c:f>
              <c:strCache>
                <c:ptCount val="1"/>
                <c:pt idx="0">
                  <c:v>Diesel used out</c:v>
                </c:pt>
              </c:strCache>
            </c:strRef>
          </c:tx>
          <c:spPr>
            <a:solidFill>
              <a:srgbClr val="BDC1C1"/>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'5.3'!$I$4:$I$20</c:f>
              <c:numCache>
                <c:formatCode>General</c:formatCode>
                <c:ptCount val="17"/>
                <c:pt idx="1">
                  <c:v>7</c:v>
                </c:pt>
                <c:pt idx="4">
                  <c:v>47</c:v>
                </c:pt>
                <c:pt idx="7">
                  <c:v>967</c:v>
                </c:pt>
                <c:pt idx="10">
                  <c:v>7118</c:v>
                </c:pt>
                <c:pt idx="13">
                  <c:v>1544</c:v>
                </c:pt>
                <c:pt idx="16">
                  <c:v>452</c:v>
                </c:pt>
              </c:numCache>
            </c:numRef>
          </c:val>
          <c:extLst>
            <c:ext xmlns:c16="http://schemas.microsoft.com/office/drawing/2014/chart" uri="{C3380CC4-5D6E-409C-BE32-E72D297353CC}">
              <c16:uniqueId val="{00000003-B144-4CCB-BEBB-2E00041D1F2A}"/>
            </c:ext>
          </c:extLst>
        </c:ser>
        <c:dLbls>
          <c:showLegendKey val="0"/>
          <c:showVal val="0"/>
          <c:showCatName val="0"/>
          <c:showSerName val="0"/>
          <c:showPercent val="0"/>
          <c:showBubbleSize val="0"/>
        </c:dLbls>
        <c:gapWidth val="30"/>
        <c:overlap val="100"/>
        <c:axId val="163021952"/>
        <c:axId val="163023872"/>
      </c:barChart>
      <c:catAx>
        <c:axId val="163021952"/>
        <c:scaling>
          <c:orientation val="minMax"/>
        </c:scaling>
        <c:delete val="0"/>
        <c:axPos val="l"/>
        <c:title>
          <c:tx>
            <c:rich>
              <a:bodyPr/>
              <a:lstStyle/>
              <a:p>
                <a:pPr>
                  <a:defRPr sz="700" b="0" i="0" u="none" strike="noStrike" baseline="0">
                    <a:solidFill>
                      <a:srgbClr val="000000"/>
                    </a:solidFill>
                    <a:latin typeface="Arial"/>
                    <a:ea typeface="Arial"/>
                    <a:cs typeface="Arial"/>
                  </a:defRPr>
                </a:pPr>
                <a:r>
                  <a:rPr lang="en-NZ" sz="700"/>
                  <a:t>CC</a:t>
                </a:r>
              </a:p>
            </c:rich>
          </c:tx>
          <c:layout>
            <c:manualLayout>
              <c:xMode val="edge"/>
              <c:yMode val="edge"/>
              <c:x val="3.3627777777778434E-3"/>
              <c:y val="0.46268750000000008"/>
            </c:manualLayout>
          </c:layout>
          <c:overlay val="0"/>
          <c:spPr>
            <a:noFill/>
            <a:ln w="25400">
              <a:noFill/>
            </a:ln>
          </c:spPr>
        </c:title>
        <c:numFmt formatCode="General" sourceLinked="1"/>
        <c:majorTickMark val="none"/>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023872"/>
        <c:crosses val="autoZero"/>
        <c:auto val="1"/>
        <c:lblAlgn val="ctr"/>
        <c:lblOffset val="100"/>
        <c:tickLblSkip val="1"/>
        <c:tickMarkSkip val="1"/>
        <c:noMultiLvlLbl val="0"/>
      </c:catAx>
      <c:valAx>
        <c:axId val="163023872"/>
        <c:scaling>
          <c:orientation val="minMax"/>
          <c:max val="50000"/>
          <c:min val="0"/>
        </c:scaling>
        <c:delete val="0"/>
        <c:axPos val="b"/>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0.51122638888888849"/>
              <c:y val="0.9305763888888884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021952"/>
        <c:crosses val="autoZero"/>
        <c:crossBetween val="between"/>
        <c:majorUnit val="10000"/>
      </c:valAx>
      <c:spPr>
        <a:solidFill>
          <a:srgbClr val="FFFFFF"/>
        </a:solidFill>
        <a:ln w="25400">
          <a:noFill/>
        </a:ln>
      </c:spPr>
    </c:plotArea>
    <c:legend>
      <c:legendPos val="r"/>
      <c:layout>
        <c:manualLayout>
          <c:xMode val="edge"/>
          <c:yMode val="edge"/>
          <c:x val="0.65219555555556108"/>
          <c:y val="0.12676713424067029"/>
          <c:w val="0.3161391666666668"/>
          <c:h val="0.26797777777778026"/>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5.3a : Petrol vehicles entering/leaving the light 2017 fleet </a:t>
            </a:r>
          </a:p>
        </c:rich>
      </c:tx>
      <c:layout>
        <c:manualLayout>
          <c:xMode val="edge"/>
          <c:yMode val="edge"/>
          <c:x val="0.14426388888888891"/>
          <c:y val="1.4699537037037061E-2"/>
        </c:manualLayout>
      </c:layout>
      <c:overlay val="0"/>
      <c:spPr>
        <a:noFill/>
        <a:ln w="25400">
          <a:noFill/>
        </a:ln>
      </c:spPr>
    </c:title>
    <c:autoTitleDeleted val="0"/>
    <c:plotArea>
      <c:layout>
        <c:manualLayout>
          <c:layoutTarget val="inner"/>
          <c:xMode val="edge"/>
          <c:yMode val="edge"/>
          <c:x val="0.19673833333333601"/>
          <c:y val="0.1655638888888889"/>
          <c:w val="0.7477433333333473"/>
          <c:h val="0.69229305555555565"/>
        </c:manualLayout>
      </c:layout>
      <c:barChart>
        <c:barDir val="bar"/>
        <c:grouping val="stacked"/>
        <c:varyColors val="0"/>
        <c:ser>
          <c:idx val="0"/>
          <c:order val="0"/>
          <c:tx>
            <c:strRef>
              <c:f>'5.3'!$B$3</c:f>
              <c:strCache>
                <c:ptCount val="1"/>
                <c:pt idx="0">
                  <c:v>Petrol new in</c:v>
                </c:pt>
              </c:strCache>
            </c:strRef>
          </c:tx>
          <c:spPr>
            <a:solidFill>
              <a:srgbClr val="0093D3"/>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'5.3'!$B$4:$B$20</c:f>
              <c:numCache>
                <c:formatCode>General</c:formatCode>
                <c:ptCount val="17"/>
                <c:pt idx="0">
                  <c:v>8273</c:v>
                </c:pt>
                <c:pt idx="3">
                  <c:v>22401</c:v>
                </c:pt>
                <c:pt idx="6">
                  <c:v>36277</c:v>
                </c:pt>
                <c:pt idx="9">
                  <c:v>18709</c:v>
                </c:pt>
                <c:pt idx="12">
                  <c:v>6977</c:v>
                </c:pt>
                <c:pt idx="15">
                  <c:v>2532</c:v>
                </c:pt>
              </c:numCache>
            </c:numRef>
          </c:val>
          <c:extLst>
            <c:ext xmlns:c16="http://schemas.microsoft.com/office/drawing/2014/chart" uri="{C3380CC4-5D6E-409C-BE32-E72D297353CC}">
              <c16:uniqueId val="{00000000-9352-4E9B-A5C6-1D19771699E4}"/>
            </c:ext>
          </c:extLst>
        </c:ser>
        <c:ser>
          <c:idx val="1"/>
          <c:order val="1"/>
          <c:tx>
            <c:strRef>
              <c:f>'5.3'!$C$3</c:f>
              <c:strCache>
                <c:ptCount val="1"/>
                <c:pt idx="0">
                  <c:v>Petrol used in</c:v>
                </c:pt>
              </c:strCache>
            </c:strRef>
          </c:tx>
          <c:spPr>
            <a:solidFill>
              <a:srgbClr val="434646"/>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'5.3'!$C$4:$C$20</c:f>
              <c:numCache>
                <c:formatCode>General</c:formatCode>
                <c:ptCount val="17"/>
                <c:pt idx="0">
                  <c:v>23412</c:v>
                </c:pt>
                <c:pt idx="3">
                  <c:v>38287</c:v>
                </c:pt>
                <c:pt idx="6">
                  <c:v>50655</c:v>
                </c:pt>
                <c:pt idx="9">
                  <c:v>42587</c:v>
                </c:pt>
                <c:pt idx="12">
                  <c:v>8644</c:v>
                </c:pt>
                <c:pt idx="15">
                  <c:v>4788</c:v>
                </c:pt>
              </c:numCache>
            </c:numRef>
          </c:val>
          <c:extLst>
            <c:ext xmlns:c16="http://schemas.microsoft.com/office/drawing/2014/chart" uri="{C3380CC4-5D6E-409C-BE32-E72D297353CC}">
              <c16:uniqueId val="{00000001-9352-4E9B-A5C6-1D19771699E4}"/>
            </c:ext>
          </c:extLst>
        </c:ser>
        <c:ser>
          <c:idx val="4"/>
          <c:order val="2"/>
          <c:tx>
            <c:strRef>
              <c:f>'5.3'!$F$3</c:f>
              <c:strCache>
                <c:ptCount val="1"/>
                <c:pt idx="0">
                  <c:v>Petrol new out</c:v>
                </c:pt>
              </c:strCache>
            </c:strRef>
          </c:tx>
          <c:spPr>
            <a:solidFill>
              <a:srgbClr val="0093D3">
                <a:alpha val="45000"/>
              </a:srgbClr>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'5.3'!$F$4:$F$20</c:f>
              <c:numCache>
                <c:formatCode>General</c:formatCode>
                <c:ptCount val="17"/>
                <c:pt idx="1">
                  <c:v>5916</c:v>
                </c:pt>
                <c:pt idx="4">
                  <c:v>11994</c:v>
                </c:pt>
                <c:pt idx="7">
                  <c:v>14961</c:v>
                </c:pt>
                <c:pt idx="10">
                  <c:v>12735</c:v>
                </c:pt>
                <c:pt idx="13">
                  <c:v>9014</c:v>
                </c:pt>
                <c:pt idx="16">
                  <c:v>2122</c:v>
                </c:pt>
              </c:numCache>
            </c:numRef>
          </c:val>
          <c:extLst>
            <c:ext xmlns:c16="http://schemas.microsoft.com/office/drawing/2014/chart" uri="{C3380CC4-5D6E-409C-BE32-E72D297353CC}">
              <c16:uniqueId val="{00000002-9352-4E9B-A5C6-1D19771699E4}"/>
            </c:ext>
          </c:extLst>
        </c:ser>
        <c:ser>
          <c:idx val="5"/>
          <c:order val="3"/>
          <c:tx>
            <c:strRef>
              <c:f>'5.3'!$G$3</c:f>
              <c:strCache>
                <c:ptCount val="1"/>
                <c:pt idx="0">
                  <c:v>Petrol used out</c:v>
                </c:pt>
              </c:strCache>
            </c:strRef>
          </c:tx>
          <c:spPr>
            <a:solidFill>
              <a:srgbClr val="BDC1C1"/>
            </a:solidFill>
            <a:ln w="25400">
              <a:noFill/>
            </a:ln>
          </c:spPr>
          <c:invertIfNegative val="0"/>
          <c:cat>
            <c:strRef>
              <c:f>'5.3'!$A$4:$A$20</c:f>
              <c:strCache>
                <c:ptCount val="17"/>
                <c:pt idx="1">
                  <c:v>&lt; 1350</c:v>
                </c:pt>
                <c:pt idx="4">
                  <c:v>&lt; 1600</c:v>
                </c:pt>
                <c:pt idx="7">
                  <c:v>&lt; 2000</c:v>
                </c:pt>
                <c:pt idx="10">
                  <c:v>&lt; 3000</c:v>
                </c:pt>
                <c:pt idx="13">
                  <c:v>&lt; 4000</c:v>
                </c:pt>
                <c:pt idx="16">
                  <c:v>4000+</c:v>
                </c:pt>
              </c:strCache>
            </c:strRef>
          </c:cat>
          <c:val>
            <c:numRef>
              <c:f>'5.3'!$G$4:$G$20</c:f>
              <c:numCache>
                <c:formatCode>General</c:formatCode>
                <c:ptCount val="17"/>
                <c:pt idx="1">
                  <c:v>8663</c:v>
                </c:pt>
                <c:pt idx="4">
                  <c:v>22971</c:v>
                </c:pt>
                <c:pt idx="7">
                  <c:v>39175</c:v>
                </c:pt>
                <c:pt idx="10">
                  <c:v>19620</c:v>
                </c:pt>
                <c:pt idx="13">
                  <c:v>2458</c:v>
                </c:pt>
                <c:pt idx="16">
                  <c:v>1012</c:v>
                </c:pt>
              </c:numCache>
            </c:numRef>
          </c:val>
          <c:extLst>
            <c:ext xmlns:c16="http://schemas.microsoft.com/office/drawing/2014/chart" uri="{C3380CC4-5D6E-409C-BE32-E72D297353CC}">
              <c16:uniqueId val="{00000003-9352-4E9B-A5C6-1D19771699E4}"/>
            </c:ext>
          </c:extLst>
        </c:ser>
        <c:dLbls>
          <c:showLegendKey val="0"/>
          <c:showVal val="0"/>
          <c:showCatName val="0"/>
          <c:showSerName val="0"/>
          <c:showPercent val="0"/>
          <c:showBubbleSize val="0"/>
        </c:dLbls>
        <c:gapWidth val="30"/>
        <c:overlap val="100"/>
        <c:axId val="162976512"/>
        <c:axId val="162978432"/>
      </c:barChart>
      <c:catAx>
        <c:axId val="162976512"/>
        <c:scaling>
          <c:orientation val="minMax"/>
        </c:scaling>
        <c:delete val="0"/>
        <c:axPos val="l"/>
        <c:title>
          <c:tx>
            <c:rich>
              <a:bodyPr/>
              <a:lstStyle/>
              <a:p>
                <a:pPr>
                  <a:defRPr sz="700" b="0" i="0" u="none" strike="noStrike" baseline="0">
                    <a:solidFill>
                      <a:srgbClr val="000000"/>
                    </a:solidFill>
                    <a:latin typeface="Arial"/>
                    <a:ea typeface="Arial"/>
                    <a:cs typeface="Arial"/>
                  </a:defRPr>
                </a:pPr>
                <a:r>
                  <a:rPr lang="en-NZ" sz="700"/>
                  <a:t>CC</a:t>
                </a:r>
              </a:p>
            </c:rich>
          </c:tx>
          <c:layout>
            <c:manualLayout>
              <c:xMode val="edge"/>
              <c:yMode val="edge"/>
              <c:x val="3.3627777777778434E-3"/>
              <c:y val="0.46856712962962982"/>
            </c:manualLayout>
          </c:layout>
          <c:overlay val="0"/>
          <c:spPr>
            <a:noFill/>
            <a:ln w="25400">
              <a:noFill/>
            </a:ln>
          </c:spPr>
        </c:title>
        <c:numFmt formatCode="General" sourceLinked="1"/>
        <c:majorTickMark val="none"/>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978432"/>
        <c:crosses val="autoZero"/>
        <c:auto val="1"/>
        <c:lblAlgn val="ctr"/>
        <c:lblOffset val="100"/>
        <c:tickLblSkip val="1"/>
        <c:tickMarkSkip val="1"/>
        <c:noMultiLvlLbl val="0"/>
      </c:catAx>
      <c:valAx>
        <c:axId val="162978432"/>
        <c:scaling>
          <c:orientation val="minMax"/>
          <c:min val="0"/>
        </c:scaling>
        <c:delete val="0"/>
        <c:axPos val="b"/>
        <c:majorGridlines>
          <c:spPr>
            <a:ln w="3175">
              <a:solidFill>
                <a:schemeClr val="bg1">
                  <a:lumMod val="7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0.47947638888889588"/>
              <c:y val="0.93057638888888849"/>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2976512"/>
        <c:crosses val="autoZero"/>
        <c:crossBetween val="between"/>
        <c:majorUnit val="10000"/>
      </c:valAx>
      <c:spPr>
        <a:solidFill>
          <a:srgbClr val="FFFFFF"/>
        </a:solidFill>
        <a:ln w="25400">
          <a:noFill/>
        </a:ln>
      </c:spPr>
    </c:plotArea>
    <c:legend>
      <c:legendPos val="r"/>
      <c:layout>
        <c:manualLayout>
          <c:xMode val="edge"/>
          <c:yMode val="edge"/>
          <c:x val="0.7294177777777775"/>
          <c:y val="0.14970601851851853"/>
          <c:w val="0.23500030053495224"/>
          <c:h val="0.19154264657315184"/>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6.2a : Average age of light used imports entering the fleet </a:t>
            </a:r>
          </a:p>
        </c:rich>
      </c:tx>
      <c:layout>
        <c:manualLayout>
          <c:xMode val="edge"/>
          <c:yMode val="edge"/>
          <c:x val="0.13268634426367767"/>
          <c:y val="3.2183931554011121E-2"/>
        </c:manualLayout>
      </c:layout>
      <c:overlay val="0"/>
      <c:spPr>
        <a:noFill/>
        <a:ln w="25400">
          <a:noFill/>
        </a:ln>
      </c:spPr>
    </c:title>
    <c:autoTitleDeleted val="0"/>
    <c:plotArea>
      <c:layout>
        <c:manualLayout>
          <c:layoutTarget val="inner"/>
          <c:xMode val="edge"/>
          <c:yMode val="edge"/>
          <c:x val="9.0954444444444768E-2"/>
          <c:y val="0.14588859416445624"/>
          <c:w val="0.8733980555555656"/>
          <c:h val="0.72435833333333965"/>
        </c:manualLayout>
      </c:layout>
      <c:barChart>
        <c:barDir val="col"/>
        <c:grouping val="clustered"/>
        <c:varyColors val="0"/>
        <c:ser>
          <c:idx val="0"/>
          <c:order val="0"/>
          <c:tx>
            <c:strRef>
              <c:f>'6.1,6.2a,c'!$A$11</c:f>
              <c:strCache>
                <c:ptCount val="1"/>
                <c:pt idx="0">
                  <c:v>Bus </c:v>
                </c:pt>
              </c:strCache>
            </c:strRef>
          </c:tx>
          <c:spPr>
            <a:solidFill>
              <a:srgbClr val="0093D3"/>
            </a:solidFill>
            <a:ln w="25400">
              <a:noFill/>
            </a:ln>
          </c:spPr>
          <c:invertIfNegative val="0"/>
          <c:cat>
            <c:numRef>
              <c:f>'6.1,6.2a,c'!$B$57:$B$74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'6.1,6.2a,c'!$E$57:$E$74</c:f>
              <c:numCache>
                <c:formatCode>0.00</c:formatCode>
                <c:ptCount val="18"/>
                <c:pt idx="0">
                  <c:v>7.2469417086999997</c:v>
                </c:pt>
                <c:pt idx="1">
                  <c:v>7.5259655668000001</c:v>
                </c:pt>
                <c:pt idx="2">
                  <c:v>7.1696343566999996</c:v>
                </c:pt>
                <c:pt idx="3">
                  <c:v>7.2877192457</c:v>
                </c:pt>
                <c:pt idx="4">
                  <c:v>7.7059132894999998</c:v>
                </c:pt>
                <c:pt idx="5">
                  <c:v>8.1300534222999996</c:v>
                </c:pt>
                <c:pt idx="6">
                  <c:v>8.3500029875999999</c:v>
                </c:pt>
                <c:pt idx="7">
                  <c:v>8.3332636920999992</c:v>
                </c:pt>
                <c:pt idx="8">
                  <c:v>8.4848928804000003</c:v>
                </c:pt>
                <c:pt idx="9">
                  <c:v>8.2413724816999991</c:v>
                </c:pt>
                <c:pt idx="10">
                  <c:v>8.2442640533000002</c:v>
                </c:pt>
                <c:pt idx="11">
                  <c:v>8.9067842371000001</c:v>
                </c:pt>
                <c:pt idx="12">
                  <c:v>8.1737668821000007</c:v>
                </c:pt>
                <c:pt idx="13">
                  <c:v>7.9677772396000002</c:v>
                </c:pt>
                <c:pt idx="14">
                  <c:v>8.3065598784999999</c:v>
                </c:pt>
                <c:pt idx="15">
                  <c:v>8.7620595713</c:v>
                </c:pt>
                <c:pt idx="16">
                  <c:v>9.4676781206000005</c:v>
                </c:pt>
                <c:pt idx="17">
                  <c:v>9.7183629600000003</c:v>
                </c:pt>
              </c:numCache>
            </c:numRef>
          </c:val>
          <c:extLst>
            <c:ext xmlns:c16="http://schemas.microsoft.com/office/drawing/2014/chart" uri="{C3380CC4-5D6E-409C-BE32-E72D297353CC}">
              <c16:uniqueId val="{00000000-5105-4CF5-A921-A252DF49378B}"/>
            </c:ext>
          </c:extLst>
        </c:ser>
        <c:dLbls>
          <c:showLegendKey val="0"/>
          <c:showVal val="0"/>
          <c:showCatName val="0"/>
          <c:showSerName val="0"/>
          <c:showPercent val="0"/>
          <c:showBubbleSize val="0"/>
        </c:dLbls>
        <c:gapWidth val="150"/>
        <c:axId val="163135488"/>
        <c:axId val="163137408"/>
      </c:barChart>
      <c:catAx>
        <c:axId val="16313548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Fleet year</a:t>
                </a:r>
              </a:p>
            </c:rich>
          </c:tx>
          <c:layout>
            <c:manualLayout>
              <c:xMode val="edge"/>
              <c:yMode val="edge"/>
              <c:x val="0.48634583333333331"/>
              <c:y val="0.9350300925926006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137408"/>
        <c:crosses val="autoZero"/>
        <c:auto val="1"/>
        <c:lblAlgn val="ctr"/>
        <c:lblOffset val="100"/>
        <c:tickLblSkip val="2"/>
        <c:tickMarkSkip val="1"/>
        <c:noMultiLvlLbl val="0"/>
      </c:catAx>
      <c:valAx>
        <c:axId val="163137408"/>
        <c:scaling>
          <c:orientation val="minMax"/>
          <c:max val="12"/>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age</a:t>
                </a:r>
              </a:p>
            </c:rich>
          </c:tx>
          <c:layout>
            <c:manualLayout>
              <c:xMode val="edge"/>
              <c:yMode val="edge"/>
              <c:x val="2.0702777777778254E-3"/>
              <c:y val="0.3609203703703781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135488"/>
        <c:crosses val="autoZero"/>
        <c:crossBetween val="between"/>
        <c:majorUnit val="2"/>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6.1 : Vehicles entering the light fleet </a:t>
            </a:r>
          </a:p>
        </c:rich>
      </c:tx>
      <c:layout>
        <c:manualLayout>
          <c:xMode val="edge"/>
          <c:yMode val="edge"/>
          <c:x val="0.18136083333333344"/>
          <c:y val="1.4780092592592596E-2"/>
        </c:manualLayout>
      </c:layout>
      <c:overlay val="0"/>
      <c:spPr>
        <a:noFill/>
        <a:ln w="25400">
          <a:noFill/>
        </a:ln>
      </c:spPr>
    </c:title>
    <c:autoTitleDeleted val="0"/>
    <c:plotArea>
      <c:layout>
        <c:manualLayout>
          <c:layoutTarget val="inner"/>
          <c:xMode val="edge"/>
          <c:yMode val="edge"/>
          <c:x val="0.15248777777777794"/>
          <c:y val="0.10920748542795802"/>
          <c:w val="0.82845138888888892"/>
          <c:h val="0.74927083333334843"/>
        </c:manualLayout>
      </c:layout>
      <c:barChart>
        <c:barDir val="col"/>
        <c:grouping val="stacked"/>
        <c:varyColors val="0"/>
        <c:ser>
          <c:idx val="0"/>
          <c:order val="0"/>
          <c:tx>
            <c:strRef>
              <c:f>'6.1,6.2a,c'!$D$2</c:f>
              <c:strCache>
                <c:ptCount val="1"/>
                <c:pt idx="0">
                  <c:v>New vehicles</c:v>
                </c:pt>
              </c:strCache>
            </c:strRef>
          </c:tx>
          <c:spPr>
            <a:solidFill>
              <a:srgbClr val="0093D3"/>
            </a:solidFill>
            <a:ln w="25400">
              <a:noFill/>
            </a:ln>
          </c:spPr>
          <c:invertIfNegative val="0"/>
          <c:cat>
            <c:numRef>
              <c:f>'6.1,6.2a,c'!$B$57:$B$74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'6.1,6.2a,c'!$D$57:$D$74</c:f>
              <c:numCache>
                <c:formatCode>General</c:formatCode>
                <c:ptCount val="18"/>
                <c:pt idx="0">
                  <c:v>75057</c:v>
                </c:pt>
                <c:pt idx="1">
                  <c:v>76129</c:v>
                </c:pt>
                <c:pt idx="2">
                  <c:v>83997</c:v>
                </c:pt>
                <c:pt idx="3">
                  <c:v>91378</c:v>
                </c:pt>
                <c:pt idx="4">
                  <c:v>97252</c:v>
                </c:pt>
                <c:pt idx="5">
                  <c:v>101407</c:v>
                </c:pt>
                <c:pt idx="6">
                  <c:v>98992</c:v>
                </c:pt>
                <c:pt idx="7">
                  <c:v>101293</c:v>
                </c:pt>
                <c:pt idx="8">
                  <c:v>95527</c:v>
                </c:pt>
                <c:pt idx="9">
                  <c:v>70514</c:v>
                </c:pt>
                <c:pt idx="10">
                  <c:v>81139</c:v>
                </c:pt>
                <c:pt idx="11">
                  <c:v>84692</c:v>
                </c:pt>
                <c:pt idx="12">
                  <c:v>100773</c:v>
                </c:pt>
                <c:pt idx="13">
                  <c:v>112385</c:v>
                </c:pt>
                <c:pt idx="14">
                  <c:v>125341</c:v>
                </c:pt>
                <c:pt idx="15">
                  <c:v>132385</c:v>
                </c:pt>
                <c:pt idx="16">
                  <c:v>145566</c:v>
                </c:pt>
                <c:pt idx="17">
                  <c:v>157556</c:v>
                </c:pt>
              </c:numCache>
            </c:numRef>
          </c:val>
          <c:extLst>
            <c:ext xmlns:c16="http://schemas.microsoft.com/office/drawing/2014/chart" uri="{C3380CC4-5D6E-409C-BE32-E72D297353CC}">
              <c16:uniqueId val="{00000000-ABF9-45A5-B827-3C5E5D249CE5}"/>
            </c:ext>
          </c:extLst>
        </c:ser>
        <c:ser>
          <c:idx val="1"/>
          <c:order val="1"/>
          <c:tx>
            <c:strRef>
              <c:f>'6.1,6.2a,c'!$F$2</c:f>
              <c:strCache>
                <c:ptCount val="1"/>
                <c:pt idx="0">
                  <c:v>Used vehicles</c:v>
                </c:pt>
              </c:strCache>
            </c:strRef>
          </c:tx>
          <c:spPr>
            <a:solidFill>
              <a:srgbClr val="434646"/>
            </a:solidFill>
            <a:ln w="25400">
              <a:noFill/>
            </a:ln>
          </c:spPr>
          <c:invertIfNegative val="0"/>
          <c:cat>
            <c:numRef>
              <c:f>'6.1,6.2a,c'!$B$57:$B$74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'6.1,6.2a,c'!$F$57:$F$74</c:f>
              <c:numCache>
                <c:formatCode>General</c:formatCode>
                <c:ptCount val="18"/>
                <c:pt idx="0">
                  <c:v>122454</c:v>
                </c:pt>
                <c:pt idx="1">
                  <c:v>135102</c:v>
                </c:pt>
                <c:pt idx="2">
                  <c:v>144950</c:v>
                </c:pt>
                <c:pt idx="3">
                  <c:v>167050</c:v>
                </c:pt>
                <c:pt idx="4">
                  <c:v>165424</c:v>
                </c:pt>
                <c:pt idx="5">
                  <c:v>163602</c:v>
                </c:pt>
                <c:pt idx="6">
                  <c:v>133886</c:v>
                </c:pt>
                <c:pt idx="7">
                  <c:v>131627</c:v>
                </c:pt>
                <c:pt idx="8">
                  <c:v>99655</c:v>
                </c:pt>
                <c:pt idx="9">
                  <c:v>75746</c:v>
                </c:pt>
                <c:pt idx="10">
                  <c:v>95102</c:v>
                </c:pt>
                <c:pt idx="11">
                  <c:v>87040</c:v>
                </c:pt>
                <c:pt idx="12">
                  <c:v>84927</c:v>
                </c:pt>
                <c:pt idx="13">
                  <c:v>107362</c:v>
                </c:pt>
                <c:pt idx="14">
                  <c:v>139591</c:v>
                </c:pt>
                <c:pt idx="15">
                  <c:v>153799</c:v>
                </c:pt>
                <c:pt idx="16">
                  <c:v>162011</c:v>
                </c:pt>
                <c:pt idx="17">
                  <c:v>179568</c:v>
                </c:pt>
              </c:numCache>
            </c:numRef>
          </c:val>
          <c:extLst>
            <c:ext xmlns:c16="http://schemas.microsoft.com/office/drawing/2014/chart" uri="{C3380CC4-5D6E-409C-BE32-E72D297353CC}">
              <c16:uniqueId val="{00000001-ABF9-45A5-B827-3C5E5D249CE5}"/>
            </c:ext>
          </c:extLst>
        </c:ser>
        <c:dLbls>
          <c:showLegendKey val="0"/>
          <c:showVal val="0"/>
          <c:showCatName val="0"/>
          <c:showSerName val="0"/>
          <c:showPercent val="0"/>
          <c:showBubbleSize val="0"/>
        </c:dLbls>
        <c:gapWidth val="150"/>
        <c:overlap val="100"/>
        <c:axId val="163192832"/>
        <c:axId val="163194752"/>
      </c:barChart>
      <c:catAx>
        <c:axId val="163192832"/>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612888181037854"/>
              <c:y val="0.9461734328663462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194752"/>
        <c:crosses val="autoZero"/>
        <c:auto val="1"/>
        <c:lblAlgn val="ctr"/>
        <c:lblOffset val="100"/>
        <c:tickLblSkip val="2"/>
        <c:tickMarkSkip val="1"/>
        <c:noMultiLvlLbl val="0"/>
      </c:catAx>
      <c:valAx>
        <c:axId val="163194752"/>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5875047755136481E-3"/>
              <c:y val="0.4289276340457492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192832"/>
        <c:crosses val="autoZero"/>
        <c:crossBetween val="between"/>
      </c:valAx>
      <c:spPr>
        <a:solidFill>
          <a:srgbClr val="FFFFFF"/>
        </a:solidFill>
        <a:ln w="25400">
          <a:noFill/>
        </a:ln>
      </c:spPr>
    </c:plotArea>
    <c:legend>
      <c:legendPos val="r"/>
      <c:layout>
        <c:manualLayout>
          <c:xMode val="edge"/>
          <c:yMode val="edge"/>
          <c:x val="0.69340222222222159"/>
          <c:y val="0.10460648148148288"/>
          <c:w val="0.2191366666666667"/>
          <c:h val="0.10972560248151395"/>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6.2c : Average age of heavy used imports entering the fleet </a:t>
            </a:r>
          </a:p>
        </c:rich>
      </c:tx>
      <c:layout>
        <c:manualLayout>
          <c:xMode val="edge"/>
          <c:yMode val="edge"/>
          <c:x val="0.13790175093897761"/>
          <c:y val="6.3643180966015634E-3"/>
        </c:manualLayout>
      </c:layout>
      <c:overlay val="0"/>
      <c:spPr>
        <a:noFill/>
        <a:ln w="25400">
          <a:noFill/>
        </a:ln>
      </c:spPr>
    </c:title>
    <c:autoTitleDeleted val="0"/>
    <c:plotArea>
      <c:layout>
        <c:manualLayout>
          <c:layoutTarget val="inner"/>
          <c:xMode val="edge"/>
          <c:yMode val="edge"/>
          <c:x val="0.10000016276068471"/>
          <c:y val="0.12686597983223491"/>
          <c:w val="0.86666807725925465"/>
          <c:h val="0.72149318336741652"/>
        </c:manualLayout>
      </c:layout>
      <c:barChart>
        <c:barDir val="col"/>
        <c:grouping val="clustered"/>
        <c:varyColors val="0"/>
        <c:ser>
          <c:idx val="1"/>
          <c:order val="0"/>
          <c:tx>
            <c:strRef>
              <c:f>'6.1,6.2a,c'!$A$3</c:f>
              <c:strCache>
                <c:ptCount val="1"/>
                <c:pt idx="0">
                  <c:v>Bus </c:v>
                </c:pt>
              </c:strCache>
            </c:strRef>
          </c:tx>
          <c:spPr>
            <a:solidFill>
              <a:srgbClr val="0093D3"/>
            </a:solidFill>
            <a:ln w="25400">
              <a:noFill/>
            </a:ln>
          </c:spPr>
          <c:invertIfNegative val="0"/>
          <c:cat>
            <c:numRef>
              <c:f>'6.1,6.2a,c'!$B$3:$B$20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'6.1,6.2a,c'!$E$3:$E$20</c:f>
              <c:numCache>
                <c:formatCode>0.00</c:formatCode>
                <c:ptCount val="18"/>
                <c:pt idx="0">
                  <c:v>10.463190184</c:v>
                </c:pt>
                <c:pt idx="1">
                  <c:v>10.81627907</c:v>
                </c:pt>
                <c:pt idx="2">
                  <c:v>11.321705425999999</c:v>
                </c:pt>
                <c:pt idx="3">
                  <c:v>11.661858973999999</c:v>
                </c:pt>
                <c:pt idx="4">
                  <c:v>11.405940594</c:v>
                </c:pt>
                <c:pt idx="5">
                  <c:v>11.494623656</c:v>
                </c:pt>
                <c:pt idx="6">
                  <c:v>12.128623188000001</c:v>
                </c:pt>
                <c:pt idx="7">
                  <c:v>11.892307691999999</c:v>
                </c:pt>
                <c:pt idx="8">
                  <c:v>12.153518124</c:v>
                </c:pt>
                <c:pt idx="9">
                  <c:v>5.3725490196000001</c:v>
                </c:pt>
                <c:pt idx="10">
                  <c:v>6.7745098039</c:v>
                </c:pt>
                <c:pt idx="11">
                  <c:v>6.9038461538</c:v>
                </c:pt>
                <c:pt idx="12">
                  <c:v>5.0671641790999997</c:v>
                </c:pt>
                <c:pt idx="13">
                  <c:v>4.9212598424999996</c:v>
                </c:pt>
                <c:pt idx="14">
                  <c:v>5.7365591397999998</c:v>
                </c:pt>
                <c:pt idx="15">
                  <c:v>6.1624999999999996</c:v>
                </c:pt>
                <c:pt idx="16">
                  <c:v>6.9367816091999996</c:v>
                </c:pt>
                <c:pt idx="17">
                  <c:v>5.9948453608000003</c:v>
                </c:pt>
              </c:numCache>
            </c:numRef>
          </c:val>
          <c:extLst>
            <c:ext xmlns:c16="http://schemas.microsoft.com/office/drawing/2014/chart" uri="{C3380CC4-5D6E-409C-BE32-E72D297353CC}">
              <c16:uniqueId val="{00000000-63C0-4DC9-9051-8984D0ABFFE7}"/>
            </c:ext>
          </c:extLst>
        </c:ser>
        <c:ser>
          <c:idx val="3"/>
          <c:order val="1"/>
          <c:tx>
            <c:strRef>
              <c:f>'6.1,6.2a,c'!$A$112</c:f>
              <c:strCache>
                <c:ptCount val="1"/>
                <c:pt idx="0">
                  <c:v>Truck </c:v>
                </c:pt>
              </c:strCache>
            </c:strRef>
          </c:tx>
          <c:spPr>
            <a:solidFill>
              <a:srgbClr val="434646"/>
            </a:solidFill>
            <a:ln w="25400">
              <a:noFill/>
            </a:ln>
          </c:spPr>
          <c:invertIfNegative val="0"/>
          <c:cat>
            <c:numRef>
              <c:f>'6.1,6.2a,c'!$B$3:$B$20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'6.1,6.2a,c'!$E$111:$E$128</c:f>
              <c:numCache>
                <c:formatCode>0.00</c:formatCode>
                <c:ptCount val="18"/>
                <c:pt idx="0">
                  <c:v>8.6952789700000004</c:v>
                </c:pt>
                <c:pt idx="1">
                  <c:v>9.0942426319000003</c:v>
                </c:pt>
                <c:pt idx="2">
                  <c:v>9.1012515645000001</c:v>
                </c:pt>
                <c:pt idx="3">
                  <c:v>9.6402037148000002</c:v>
                </c:pt>
                <c:pt idx="4">
                  <c:v>10.152842273999999</c:v>
                </c:pt>
                <c:pt idx="5">
                  <c:v>10.441446402</c:v>
                </c:pt>
                <c:pt idx="6">
                  <c:v>10.586593317</c:v>
                </c:pt>
                <c:pt idx="7">
                  <c:v>10.414618777999999</c:v>
                </c:pt>
                <c:pt idx="8">
                  <c:v>10.649022346000001</c:v>
                </c:pt>
                <c:pt idx="9">
                  <c:v>7.4133635334000001</c:v>
                </c:pt>
                <c:pt idx="10">
                  <c:v>9.8553191488999996</c:v>
                </c:pt>
                <c:pt idx="11">
                  <c:v>9.9696755994000004</c:v>
                </c:pt>
                <c:pt idx="12">
                  <c:v>8.3046132971999995</c:v>
                </c:pt>
                <c:pt idx="13">
                  <c:v>7.7365368683</c:v>
                </c:pt>
                <c:pt idx="14">
                  <c:v>7.5449438202000003</c:v>
                </c:pt>
                <c:pt idx="15">
                  <c:v>7.5916760405000003</c:v>
                </c:pt>
                <c:pt idx="16">
                  <c:v>7.9777960525999996</c:v>
                </c:pt>
                <c:pt idx="17">
                  <c:v>7.6146748681999998</c:v>
                </c:pt>
              </c:numCache>
            </c:numRef>
          </c:val>
          <c:extLst>
            <c:ext xmlns:c16="http://schemas.microsoft.com/office/drawing/2014/chart" uri="{C3380CC4-5D6E-409C-BE32-E72D297353CC}">
              <c16:uniqueId val="{00000001-63C0-4DC9-9051-8984D0ABFFE7}"/>
            </c:ext>
          </c:extLst>
        </c:ser>
        <c:dLbls>
          <c:showLegendKey val="0"/>
          <c:showVal val="0"/>
          <c:showCatName val="0"/>
          <c:showSerName val="0"/>
          <c:showPercent val="0"/>
          <c:showBubbleSize val="0"/>
        </c:dLbls>
        <c:gapWidth val="150"/>
        <c:axId val="163242368"/>
        <c:axId val="163244288"/>
      </c:barChart>
      <c:catAx>
        <c:axId val="16324236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46881800455472755"/>
              <c:y val="0.95052016225244551"/>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244288"/>
        <c:crosses val="autoZero"/>
        <c:auto val="1"/>
        <c:lblAlgn val="ctr"/>
        <c:lblOffset val="100"/>
        <c:tickLblSkip val="2"/>
        <c:tickMarkSkip val="1"/>
        <c:noMultiLvlLbl val="0"/>
      </c:catAx>
      <c:valAx>
        <c:axId val="163244288"/>
        <c:scaling>
          <c:orientation val="minMax"/>
          <c:max val="14"/>
          <c:min val="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age</a:t>
                </a:r>
              </a:p>
            </c:rich>
          </c:tx>
          <c:layout>
            <c:manualLayout>
              <c:xMode val="edge"/>
              <c:yMode val="edge"/>
              <c:x val="5.1681725039568515E-3"/>
              <c:y val="0.3681600027269318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242368"/>
        <c:crosses val="autoZero"/>
        <c:crossBetween val="between"/>
        <c:majorUnit val="2"/>
      </c:valAx>
      <c:spPr>
        <a:solidFill>
          <a:srgbClr val="FFFFFF"/>
        </a:solidFill>
        <a:ln w="25400">
          <a:noFill/>
        </a:ln>
      </c:spPr>
    </c:plotArea>
    <c:legend>
      <c:legendPos val="r"/>
      <c:layout>
        <c:manualLayout>
          <c:xMode val="edge"/>
          <c:yMode val="edge"/>
          <c:x val="0.82146249999999477"/>
          <c:y val="0.126685073456727"/>
          <c:w val="0.14392833333333524"/>
          <c:h val="0.11100385179125342"/>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sz="900"/>
              <a:t>Used</a:t>
            </a:r>
          </a:p>
        </c:rich>
      </c:tx>
      <c:layout>
        <c:manualLayout>
          <c:xMode val="edge"/>
          <c:yMode val="edge"/>
          <c:x val="0.18136083333333344"/>
          <c:y val="1.4780092592592596E-2"/>
        </c:manualLayout>
      </c:layout>
      <c:overlay val="0"/>
      <c:spPr>
        <a:noFill/>
        <a:ln w="25400">
          <a:noFill/>
        </a:ln>
      </c:spPr>
    </c:title>
    <c:autoTitleDeleted val="0"/>
    <c:plotArea>
      <c:layout>
        <c:manualLayout>
          <c:layoutTarget val="inner"/>
          <c:xMode val="edge"/>
          <c:yMode val="edge"/>
          <c:x val="0.15248777777777794"/>
          <c:y val="0.10920748542795802"/>
          <c:w val="0.82845138888888892"/>
          <c:h val="0.74927083333334876"/>
        </c:manualLayout>
      </c:layout>
      <c:barChart>
        <c:barDir val="col"/>
        <c:grouping val="stacked"/>
        <c:varyColors val="0"/>
        <c:ser>
          <c:idx val="1"/>
          <c:order val="0"/>
          <c:tx>
            <c:strRef>
              <c:f>'6.1,6.2a,c'!$F$2</c:f>
              <c:strCache>
                <c:ptCount val="1"/>
                <c:pt idx="0">
                  <c:v>Used vehicles</c:v>
                </c:pt>
              </c:strCache>
            </c:strRef>
          </c:tx>
          <c:spPr>
            <a:solidFill>
              <a:srgbClr val="434646"/>
            </a:solidFill>
            <a:ln w="25400">
              <a:noFill/>
            </a:ln>
          </c:spPr>
          <c:invertIfNegative val="0"/>
          <c:cat>
            <c:numRef>
              <c:f>'6.1,6.2a,c'!$B$57:$B$74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'6.1,6.2a,c'!$F$57:$F$74</c:f>
              <c:numCache>
                <c:formatCode>General</c:formatCode>
                <c:ptCount val="18"/>
                <c:pt idx="0">
                  <c:v>122454</c:v>
                </c:pt>
                <c:pt idx="1">
                  <c:v>135102</c:v>
                </c:pt>
                <c:pt idx="2">
                  <c:v>144950</c:v>
                </c:pt>
                <c:pt idx="3">
                  <c:v>167050</c:v>
                </c:pt>
                <c:pt idx="4">
                  <c:v>165424</c:v>
                </c:pt>
                <c:pt idx="5">
                  <c:v>163602</c:v>
                </c:pt>
                <c:pt idx="6">
                  <c:v>133886</c:v>
                </c:pt>
                <c:pt idx="7">
                  <c:v>131627</c:v>
                </c:pt>
                <c:pt idx="8">
                  <c:v>99655</c:v>
                </c:pt>
                <c:pt idx="9">
                  <c:v>75746</c:v>
                </c:pt>
                <c:pt idx="10">
                  <c:v>95102</c:v>
                </c:pt>
                <c:pt idx="11">
                  <c:v>87040</c:v>
                </c:pt>
                <c:pt idx="12">
                  <c:v>84927</c:v>
                </c:pt>
                <c:pt idx="13">
                  <c:v>107362</c:v>
                </c:pt>
                <c:pt idx="14">
                  <c:v>139591</c:v>
                </c:pt>
                <c:pt idx="15">
                  <c:v>153799</c:v>
                </c:pt>
                <c:pt idx="16">
                  <c:v>162011</c:v>
                </c:pt>
                <c:pt idx="17">
                  <c:v>179568</c:v>
                </c:pt>
              </c:numCache>
            </c:numRef>
          </c:val>
          <c:extLst>
            <c:ext xmlns:c16="http://schemas.microsoft.com/office/drawing/2014/chart" uri="{C3380CC4-5D6E-409C-BE32-E72D297353CC}">
              <c16:uniqueId val="{00000000-893A-4B41-B91B-B0E631757BAA}"/>
            </c:ext>
          </c:extLst>
        </c:ser>
        <c:dLbls>
          <c:showLegendKey val="0"/>
          <c:showVal val="0"/>
          <c:showCatName val="0"/>
          <c:showSerName val="0"/>
          <c:showPercent val="0"/>
          <c:showBubbleSize val="0"/>
        </c:dLbls>
        <c:gapWidth val="150"/>
        <c:overlap val="100"/>
        <c:axId val="163286016"/>
        <c:axId val="163320960"/>
      </c:barChart>
      <c:catAx>
        <c:axId val="163286016"/>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612888181037854"/>
              <c:y val="0.9461734328663462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320960"/>
        <c:crosses val="autoZero"/>
        <c:auto val="1"/>
        <c:lblAlgn val="ctr"/>
        <c:lblOffset val="100"/>
        <c:tickLblSkip val="2"/>
        <c:tickMarkSkip val="1"/>
        <c:noMultiLvlLbl val="0"/>
      </c:catAx>
      <c:valAx>
        <c:axId val="163320960"/>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5875047755136481E-3"/>
              <c:y val="0.4289276340457494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286016"/>
        <c:crosses val="autoZero"/>
        <c:crossBetween val="between"/>
      </c:valAx>
      <c:spPr>
        <a:solidFill>
          <a:srgbClr val="FFFFFF"/>
        </a:solidFill>
        <a:ln w="25400">
          <a:noFill/>
        </a:ln>
      </c:spPr>
    </c:plotArea>
    <c:legend>
      <c:legendPos val="r"/>
      <c:layout>
        <c:manualLayout>
          <c:xMode val="edge"/>
          <c:yMode val="edge"/>
          <c:x val="0.69340222222222159"/>
          <c:y val="0.10460648148148295"/>
          <c:w val="0.2191366666666667"/>
          <c:h val="0.1097256024815140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6.1 : Vehicles entering the light fleet </a:t>
            </a:r>
          </a:p>
        </c:rich>
      </c:tx>
      <c:layout>
        <c:manualLayout>
          <c:xMode val="edge"/>
          <c:yMode val="edge"/>
          <c:x val="0.18136083333333344"/>
          <c:y val="1.4780092592592596E-2"/>
        </c:manualLayout>
      </c:layout>
      <c:overlay val="0"/>
      <c:spPr>
        <a:noFill/>
        <a:ln w="25400">
          <a:noFill/>
        </a:ln>
      </c:spPr>
    </c:title>
    <c:autoTitleDeleted val="0"/>
    <c:plotArea>
      <c:layout>
        <c:manualLayout>
          <c:layoutTarget val="inner"/>
          <c:xMode val="edge"/>
          <c:yMode val="edge"/>
          <c:x val="0.15248777777777794"/>
          <c:y val="0.10920748542795802"/>
          <c:w val="0.82845138888888892"/>
          <c:h val="0.74927083333334876"/>
        </c:manualLayout>
      </c:layout>
      <c:barChart>
        <c:barDir val="col"/>
        <c:grouping val="stacked"/>
        <c:varyColors val="0"/>
        <c:ser>
          <c:idx val="0"/>
          <c:order val="0"/>
          <c:tx>
            <c:strRef>
              <c:f>'6.1,6.2a,c'!$D$2</c:f>
              <c:strCache>
                <c:ptCount val="1"/>
                <c:pt idx="0">
                  <c:v>New vehicles</c:v>
                </c:pt>
              </c:strCache>
            </c:strRef>
          </c:tx>
          <c:spPr>
            <a:solidFill>
              <a:srgbClr val="0093D3"/>
            </a:solidFill>
            <a:ln w="25400">
              <a:noFill/>
            </a:ln>
          </c:spPr>
          <c:invertIfNegative val="0"/>
          <c:cat>
            <c:numRef>
              <c:f>'6.1,6.2a,c'!$B$57:$B$74</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'6.1,6.2a,c'!$D$57:$D$74</c:f>
              <c:numCache>
                <c:formatCode>General</c:formatCode>
                <c:ptCount val="18"/>
                <c:pt idx="0">
                  <c:v>75057</c:v>
                </c:pt>
                <c:pt idx="1">
                  <c:v>76129</c:v>
                </c:pt>
                <c:pt idx="2">
                  <c:v>83997</c:v>
                </c:pt>
                <c:pt idx="3">
                  <c:v>91378</c:v>
                </c:pt>
                <c:pt idx="4">
                  <c:v>97252</c:v>
                </c:pt>
                <c:pt idx="5">
                  <c:v>101407</c:v>
                </c:pt>
                <c:pt idx="6">
                  <c:v>98992</c:v>
                </c:pt>
                <c:pt idx="7">
                  <c:v>101293</c:v>
                </c:pt>
                <c:pt idx="8">
                  <c:v>95527</c:v>
                </c:pt>
                <c:pt idx="9">
                  <c:v>70514</c:v>
                </c:pt>
                <c:pt idx="10">
                  <c:v>81139</c:v>
                </c:pt>
                <c:pt idx="11">
                  <c:v>84692</c:v>
                </c:pt>
                <c:pt idx="12">
                  <c:v>100773</c:v>
                </c:pt>
                <c:pt idx="13">
                  <c:v>112385</c:v>
                </c:pt>
                <c:pt idx="14">
                  <c:v>125341</c:v>
                </c:pt>
                <c:pt idx="15">
                  <c:v>132385</c:v>
                </c:pt>
                <c:pt idx="16">
                  <c:v>145566</c:v>
                </c:pt>
                <c:pt idx="17">
                  <c:v>157556</c:v>
                </c:pt>
              </c:numCache>
            </c:numRef>
          </c:val>
          <c:extLst>
            <c:ext xmlns:c16="http://schemas.microsoft.com/office/drawing/2014/chart" uri="{C3380CC4-5D6E-409C-BE32-E72D297353CC}">
              <c16:uniqueId val="{00000000-D40E-4B77-8243-21E80C01AE01}"/>
            </c:ext>
          </c:extLst>
        </c:ser>
        <c:dLbls>
          <c:showLegendKey val="0"/>
          <c:showVal val="0"/>
          <c:showCatName val="0"/>
          <c:showSerName val="0"/>
          <c:showPercent val="0"/>
          <c:showBubbleSize val="0"/>
        </c:dLbls>
        <c:gapWidth val="150"/>
        <c:overlap val="100"/>
        <c:axId val="163346304"/>
        <c:axId val="163360768"/>
      </c:barChart>
      <c:catAx>
        <c:axId val="16334630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53612888181037854"/>
              <c:y val="0.94617343286634625"/>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360768"/>
        <c:crosses val="autoZero"/>
        <c:auto val="1"/>
        <c:lblAlgn val="ctr"/>
        <c:lblOffset val="100"/>
        <c:tickLblSkip val="2"/>
        <c:tickMarkSkip val="1"/>
        <c:noMultiLvlLbl val="0"/>
      </c:catAx>
      <c:valAx>
        <c:axId val="163360768"/>
        <c:scaling>
          <c:orientation val="minMax"/>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Vehicles</a:t>
                </a:r>
              </a:p>
            </c:rich>
          </c:tx>
          <c:layout>
            <c:manualLayout>
              <c:xMode val="edge"/>
              <c:yMode val="edge"/>
              <c:x val="1.5875047755136481E-3"/>
              <c:y val="0.4289276340457494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346304"/>
        <c:crosses val="autoZero"/>
        <c:crossBetween val="between"/>
      </c:valAx>
      <c:spPr>
        <a:solidFill>
          <a:srgbClr val="FFFFFF"/>
        </a:solidFill>
        <a:ln w="25400">
          <a:noFill/>
        </a:ln>
      </c:spPr>
    </c:plotArea>
    <c:legend>
      <c:legendPos val="r"/>
      <c:layout>
        <c:manualLayout>
          <c:xMode val="edge"/>
          <c:yMode val="edge"/>
          <c:x val="0.69340222222222159"/>
          <c:y val="0.10460648148148295"/>
          <c:w val="0.2191366666666667"/>
          <c:h val="0.10972560248151407"/>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6.2b : Used imports entering the light fleet in 2017, by year of manufacture and fuel type</a:t>
            </a:r>
          </a:p>
        </c:rich>
      </c:tx>
      <c:layout>
        <c:manualLayout>
          <c:xMode val="edge"/>
          <c:yMode val="edge"/>
          <c:x val="0.13613583333333334"/>
          <c:y val="4.5685185185185065E-3"/>
        </c:manualLayout>
      </c:layout>
      <c:overlay val="0"/>
      <c:spPr>
        <a:noFill/>
        <a:ln w="25400">
          <a:noFill/>
        </a:ln>
      </c:spPr>
    </c:title>
    <c:autoTitleDeleted val="0"/>
    <c:plotArea>
      <c:layout>
        <c:manualLayout>
          <c:layoutTarget val="inner"/>
          <c:xMode val="edge"/>
          <c:yMode val="edge"/>
          <c:x val="0.14125805555555571"/>
          <c:y val="0.16137407407407367"/>
          <c:w val="0.81642944444444465"/>
          <c:h val="0.64949120370370372"/>
        </c:manualLayout>
      </c:layout>
      <c:barChart>
        <c:barDir val="col"/>
        <c:grouping val="clustered"/>
        <c:varyColors val="0"/>
        <c:ser>
          <c:idx val="0"/>
          <c:order val="0"/>
          <c:tx>
            <c:strRef>
              <c:f>'6.2b'!$B$38</c:f>
              <c:strCache>
                <c:ptCount val="1"/>
                <c:pt idx="0">
                  <c:v>Diesel</c:v>
                </c:pt>
              </c:strCache>
            </c:strRef>
          </c:tx>
          <c:spPr>
            <a:solidFill>
              <a:srgbClr val="434646"/>
            </a:solidFill>
            <a:ln w="25400">
              <a:noFill/>
            </a:ln>
          </c:spPr>
          <c:invertIfNegative val="0"/>
          <c:cat>
            <c:strRef>
              <c:f>'6.2b'!$A$39:$A$53</c:f>
              <c:strCache>
                <c:ptCount val="15"/>
                <c:pt idx="0">
                  <c:v>Pre 2000</c:v>
                </c:pt>
                <c:pt idx="1">
                  <c:v>2000-04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strCache>
            </c:strRef>
          </c:cat>
          <c:val>
            <c:numRef>
              <c:f>'6.2b'!$B$39:$B$53</c:f>
              <c:numCache>
                <c:formatCode>_-* #,##0_-;\-* #,##0_-;_-* "-"??_-;_-@_-</c:formatCode>
                <c:ptCount val="15"/>
                <c:pt idx="0">
                  <c:v>1262</c:v>
                </c:pt>
                <c:pt idx="1">
                  <c:v>45</c:v>
                </c:pt>
                <c:pt idx="2">
                  <c:v>27</c:v>
                </c:pt>
                <c:pt idx="3">
                  <c:v>33</c:v>
                </c:pt>
                <c:pt idx="4">
                  <c:v>195</c:v>
                </c:pt>
                <c:pt idx="5">
                  <c:v>744</c:v>
                </c:pt>
                <c:pt idx="6">
                  <c:v>464</c:v>
                </c:pt>
                <c:pt idx="7">
                  <c:v>326</c:v>
                </c:pt>
                <c:pt idx="8">
                  <c:v>863</c:v>
                </c:pt>
                <c:pt idx="9">
                  <c:v>1428</c:v>
                </c:pt>
                <c:pt idx="10">
                  <c:v>816</c:v>
                </c:pt>
                <c:pt idx="11">
                  <c:v>636</c:v>
                </c:pt>
                <c:pt idx="12">
                  <c:v>573</c:v>
                </c:pt>
                <c:pt idx="13">
                  <c:v>695</c:v>
                </c:pt>
                <c:pt idx="14">
                  <c:v>515</c:v>
                </c:pt>
              </c:numCache>
            </c:numRef>
          </c:val>
          <c:extLst>
            <c:ext xmlns:c16="http://schemas.microsoft.com/office/drawing/2014/chart" uri="{C3380CC4-5D6E-409C-BE32-E72D297353CC}">
              <c16:uniqueId val="{00000000-8EFC-45E9-8704-39EE87BB9F8C}"/>
            </c:ext>
          </c:extLst>
        </c:ser>
        <c:ser>
          <c:idx val="1"/>
          <c:order val="1"/>
          <c:tx>
            <c:strRef>
              <c:f>'6.2b'!$C$38</c:f>
              <c:strCache>
                <c:ptCount val="1"/>
                <c:pt idx="0">
                  <c:v>Petrol</c:v>
                </c:pt>
              </c:strCache>
            </c:strRef>
          </c:tx>
          <c:spPr>
            <a:solidFill>
              <a:srgbClr val="0093D3"/>
            </a:solidFill>
            <a:ln w="25400">
              <a:noFill/>
            </a:ln>
          </c:spPr>
          <c:invertIfNegative val="0"/>
          <c:cat>
            <c:strRef>
              <c:f>'6.2b'!$A$39:$A$53</c:f>
              <c:strCache>
                <c:ptCount val="15"/>
                <c:pt idx="0">
                  <c:v>Pre 2000</c:v>
                </c:pt>
                <c:pt idx="1">
                  <c:v>2000-04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strCache>
            </c:strRef>
          </c:cat>
          <c:val>
            <c:numRef>
              <c:f>'6.2b'!$C$39:$C$53</c:f>
              <c:numCache>
                <c:formatCode>_-* #,##0_-;\-* #,##0_-;_-* "-"??_-;_-@_-</c:formatCode>
                <c:ptCount val="15"/>
                <c:pt idx="0">
                  <c:v>2954</c:v>
                </c:pt>
                <c:pt idx="1">
                  <c:v>12257</c:v>
                </c:pt>
                <c:pt idx="2">
                  <c:v>19968</c:v>
                </c:pt>
                <c:pt idx="3">
                  <c:v>33572</c:v>
                </c:pt>
                <c:pt idx="4">
                  <c:v>24453</c:v>
                </c:pt>
                <c:pt idx="5">
                  <c:v>27906</c:v>
                </c:pt>
                <c:pt idx="6">
                  <c:v>10540</c:v>
                </c:pt>
                <c:pt idx="7">
                  <c:v>9808</c:v>
                </c:pt>
                <c:pt idx="8">
                  <c:v>8085</c:v>
                </c:pt>
                <c:pt idx="9">
                  <c:v>8765</c:v>
                </c:pt>
                <c:pt idx="10">
                  <c:v>2886</c:v>
                </c:pt>
                <c:pt idx="11">
                  <c:v>2594</c:v>
                </c:pt>
                <c:pt idx="12">
                  <c:v>1951</c:v>
                </c:pt>
                <c:pt idx="13">
                  <c:v>1524</c:v>
                </c:pt>
                <c:pt idx="14">
                  <c:v>499</c:v>
                </c:pt>
              </c:numCache>
            </c:numRef>
          </c:val>
          <c:extLst>
            <c:ext xmlns:c16="http://schemas.microsoft.com/office/drawing/2014/chart" uri="{C3380CC4-5D6E-409C-BE32-E72D297353CC}">
              <c16:uniqueId val="{00000001-8EFC-45E9-8704-39EE87BB9F8C}"/>
            </c:ext>
          </c:extLst>
        </c:ser>
        <c:dLbls>
          <c:showLegendKey val="0"/>
          <c:showVal val="0"/>
          <c:showCatName val="0"/>
          <c:showSerName val="0"/>
          <c:showPercent val="0"/>
          <c:showBubbleSize val="0"/>
        </c:dLbls>
        <c:gapWidth val="150"/>
        <c:axId val="163416704"/>
        <c:axId val="163427072"/>
      </c:barChart>
      <c:catAx>
        <c:axId val="163416704"/>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 of manufacture</a:t>
                </a:r>
              </a:p>
            </c:rich>
          </c:tx>
          <c:layout>
            <c:manualLayout>
              <c:xMode val="edge"/>
              <c:yMode val="edge"/>
              <c:x val="0.40974972222222222"/>
              <c:y val="0.93357222222222158"/>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en-US"/>
          </a:p>
        </c:txPr>
        <c:crossAx val="163427072"/>
        <c:crosses val="autoZero"/>
        <c:auto val="1"/>
        <c:lblAlgn val="ctr"/>
        <c:lblOffset val="100"/>
        <c:tickLblSkip val="1"/>
        <c:tickMarkSkip val="1"/>
        <c:noMultiLvlLbl val="0"/>
      </c:catAx>
      <c:valAx>
        <c:axId val="163427072"/>
        <c:scaling>
          <c:orientation val="minMax"/>
        </c:scaling>
        <c:delete val="0"/>
        <c:axPos val="l"/>
        <c:majorGridlines>
          <c:spPr>
            <a:ln w="3175">
              <a:solidFill>
                <a:schemeClr val="bg1">
                  <a:lumMod val="85000"/>
                </a:schemeClr>
              </a:solidFill>
              <a:prstDash val="sysDash"/>
            </a:ln>
          </c:spPr>
        </c:majorGridlines>
        <c:title>
          <c:tx>
            <c:rich>
              <a:bodyPr rot="-5400000" vert="horz"/>
              <a:lstStyle/>
              <a:p>
                <a:pPr>
                  <a:defRPr sz="700">
                    <a:latin typeface="Arial" pitchFamily="34" charset="0"/>
                    <a:cs typeface="Arial" pitchFamily="34" charset="0"/>
                  </a:defRPr>
                </a:pPr>
                <a:r>
                  <a:rPr lang="en-NZ" sz="700">
                    <a:latin typeface="Arial" pitchFamily="34" charset="0"/>
                    <a:cs typeface="Arial" pitchFamily="34" charset="0"/>
                  </a:rPr>
                  <a:t>Number of vehicles</a:t>
                </a:r>
              </a:p>
            </c:rich>
          </c:tx>
          <c:layout>
            <c:manualLayout>
              <c:xMode val="edge"/>
              <c:yMode val="edge"/>
              <c:x val="4.2103905253809424E-3"/>
              <c:y val="0.31108556768025886"/>
            </c:manualLayout>
          </c:layout>
          <c:overlay val="0"/>
        </c:title>
        <c:numFmt formatCode="General"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416704"/>
        <c:crosses val="autoZero"/>
        <c:crossBetween val="between"/>
      </c:valAx>
      <c:spPr>
        <a:solidFill>
          <a:srgbClr val="FFFFFF"/>
        </a:solidFill>
        <a:ln w="25400">
          <a:noFill/>
        </a:ln>
      </c:spPr>
    </c:plotArea>
    <c:legend>
      <c:legendPos val="r"/>
      <c:layout>
        <c:manualLayout>
          <c:xMode val="edge"/>
          <c:yMode val="edge"/>
          <c:x val="0.83852083333334348"/>
          <c:y val="0.25953009259259224"/>
          <c:w val="0.10722176741140214"/>
          <c:h val="0.14135740740741004"/>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6.3 : Average engine size of vehicles entering the light fleet</a:t>
            </a:r>
          </a:p>
        </c:rich>
      </c:tx>
      <c:layout>
        <c:manualLayout>
          <c:xMode val="edge"/>
          <c:yMode val="edge"/>
          <c:x val="0.13447767044242573"/>
          <c:y val="1.4942223131199504E-2"/>
        </c:manualLayout>
      </c:layout>
      <c:overlay val="0"/>
      <c:spPr>
        <a:noFill/>
        <a:ln w="25400">
          <a:noFill/>
        </a:ln>
      </c:spPr>
    </c:title>
    <c:autoTitleDeleted val="0"/>
    <c:plotArea>
      <c:layout>
        <c:manualLayout>
          <c:layoutTarget val="inner"/>
          <c:xMode val="edge"/>
          <c:yMode val="edge"/>
          <c:x val="0.13166688096823073"/>
          <c:y val="0.13432868452824873"/>
          <c:w val="0.84833471408644867"/>
          <c:h val="0.70646937788930808"/>
        </c:manualLayout>
      </c:layout>
      <c:barChart>
        <c:barDir val="col"/>
        <c:grouping val="clustered"/>
        <c:varyColors val="0"/>
        <c:ser>
          <c:idx val="0"/>
          <c:order val="0"/>
          <c:tx>
            <c:strRef>
              <c:f>'6.3'!$B$2</c:f>
              <c:strCache>
                <c:ptCount val="1"/>
                <c:pt idx="0">
                  <c:v>Petrol</c:v>
                </c:pt>
              </c:strCache>
            </c:strRef>
          </c:tx>
          <c:spPr>
            <a:solidFill>
              <a:srgbClr val="434646"/>
            </a:solidFill>
            <a:ln w="25400">
              <a:noFill/>
            </a:ln>
          </c:spPr>
          <c:invertIfNegative val="0"/>
          <c:cat>
            <c:numRef>
              <c:f>'6.3'!$A$3:$A$20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'6.3'!$B$3:$B$20</c:f>
              <c:numCache>
                <c:formatCode>0</c:formatCode>
                <c:ptCount val="18"/>
                <c:pt idx="0">
                  <c:v>2151.1647987000001</c:v>
                </c:pt>
                <c:pt idx="1">
                  <c:v>2175.4645746000001</c:v>
                </c:pt>
                <c:pt idx="2">
                  <c:v>2212.8965856</c:v>
                </c:pt>
                <c:pt idx="3">
                  <c:v>2243.7641048999999</c:v>
                </c:pt>
                <c:pt idx="4">
                  <c:v>2283.7746659999998</c:v>
                </c:pt>
                <c:pt idx="5">
                  <c:v>2236.9193756</c:v>
                </c:pt>
                <c:pt idx="6">
                  <c:v>2210.0086497000002</c:v>
                </c:pt>
                <c:pt idx="7">
                  <c:v>2233.0211803000002</c:v>
                </c:pt>
                <c:pt idx="8">
                  <c:v>2194.1887290999998</c:v>
                </c:pt>
                <c:pt idx="9">
                  <c:v>2127.3541369999998</c:v>
                </c:pt>
                <c:pt idx="10">
                  <c:v>2135.8993747</c:v>
                </c:pt>
                <c:pt idx="11">
                  <c:v>2122.1480628999998</c:v>
                </c:pt>
                <c:pt idx="12">
                  <c:v>2063.4093168999998</c:v>
                </c:pt>
                <c:pt idx="13">
                  <c:v>2048.3868765000002</c:v>
                </c:pt>
                <c:pt idx="14">
                  <c:v>2055.3179507999998</c:v>
                </c:pt>
                <c:pt idx="15">
                  <c:v>2067.9627796999998</c:v>
                </c:pt>
                <c:pt idx="16">
                  <c:v>2066.7830267999998</c:v>
                </c:pt>
                <c:pt idx="17">
                  <c:v>2061.7648886000002</c:v>
                </c:pt>
              </c:numCache>
            </c:numRef>
          </c:val>
          <c:extLst>
            <c:ext xmlns:c16="http://schemas.microsoft.com/office/drawing/2014/chart" uri="{C3380CC4-5D6E-409C-BE32-E72D297353CC}">
              <c16:uniqueId val="{00000000-F958-4165-8B5E-C1D54C5B50E7}"/>
            </c:ext>
          </c:extLst>
        </c:ser>
        <c:ser>
          <c:idx val="1"/>
          <c:order val="1"/>
          <c:tx>
            <c:strRef>
              <c:f>'6.3'!$C$2</c:f>
              <c:strCache>
                <c:ptCount val="1"/>
                <c:pt idx="0">
                  <c:v>Diesel</c:v>
                </c:pt>
              </c:strCache>
            </c:strRef>
          </c:tx>
          <c:spPr>
            <a:solidFill>
              <a:srgbClr val="0093D3"/>
            </a:solidFill>
            <a:ln w="25400">
              <a:noFill/>
            </a:ln>
          </c:spPr>
          <c:invertIfNegative val="0"/>
          <c:cat>
            <c:numRef>
              <c:f>'6.3'!$A$3:$A$20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'6.3'!$C$3:$C$20</c:f>
              <c:numCache>
                <c:formatCode>0</c:formatCode>
                <c:ptCount val="18"/>
                <c:pt idx="0">
                  <c:v>2728.2480178999999</c:v>
                </c:pt>
                <c:pt idx="1">
                  <c:v>2728.8372565</c:v>
                </c:pt>
                <c:pt idx="2">
                  <c:v>2796.6905001999999</c:v>
                </c:pt>
                <c:pt idx="3">
                  <c:v>2834.9184276999999</c:v>
                </c:pt>
                <c:pt idx="4">
                  <c:v>2833.4503252999998</c:v>
                </c:pt>
                <c:pt idx="5">
                  <c:v>2816.8604071999998</c:v>
                </c:pt>
                <c:pt idx="6">
                  <c:v>2768.3332731</c:v>
                </c:pt>
                <c:pt idx="7">
                  <c:v>2794.7364241999999</c:v>
                </c:pt>
                <c:pt idx="8">
                  <c:v>2694.6891036000002</c:v>
                </c:pt>
                <c:pt idx="9">
                  <c:v>2598.0094678999999</c:v>
                </c:pt>
                <c:pt idx="10">
                  <c:v>2613.7327498999998</c:v>
                </c:pt>
                <c:pt idx="11">
                  <c:v>2621.8557418999999</c:v>
                </c:pt>
                <c:pt idx="12">
                  <c:v>2617.3220494000002</c:v>
                </c:pt>
                <c:pt idx="13">
                  <c:v>2654.4677824999999</c:v>
                </c:pt>
                <c:pt idx="14">
                  <c:v>2701.6695015999999</c:v>
                </c:pt>
                <c:pt idx="15">
                  <c:v>2699.8455657999998</c:v>
                </c:pt>
                <c:pt idx="16">
                  <c:v>2694.9196959999999</c:v>
                </c:pt>
                <c:pt idx="17">
                  <c:v>2721.2548253999998</c:v>
                </c:pt>
              </c:numCache>
            </c:numRef>
          </c:val>
          <c:extLst>
            <c:ext xmlns:c16="http://schemas.microsoft.com/office/drawing/2014/chart" uri="{C3380CC4-5D6E-409C-BE32-E72D297353CC}">
              <c16:uniqueId val="{00000001-F958-4165-8B5E-C1D54C5B50E7}"/>
            </c:ext>
          </c:extLst>
        </c:ser>
        <c:dLbls>
          <c:showLegendKey val="0"/>
          <c:showVal val="0"/>
          <c:showCatName val="0"/>
          <c:showSerName val="0"/>
          <c:showPercent val="0"/>
          <c:showBubbleSize val="0"/>
        </c:dLbls>
        <c:gapWidth val="150"/>
        <c:axId val="161819648"/>
        <c:axId val="161830016"/>
      </c:barChart>
      <c:catAx>
        <c:axId val="161819648"/>
        <c:scaling>
          <c:orientation val="minMax"/>
        </c:scaling>
        <c:delete val="0"/>
        <c:axPos val="b"/>
        <c:title>
          <c:tx>
            <c:rich>
              <a:bodyPr/>
              <a:lstStyle/>
              <a:p>
                <a:pPr>
                  <a:defRPr sz="700" b="0" i="0" u="none" strike="noStrike" baseline="0">
                    <a:solidFill>
                      <a:srgbClr val="000000"/>
                    </a:solidFill>
                    <a:latin typeface="Arial"/>
                    <a:ea typeface="Arial"/>
                    <a:cs typeface="Arial"/>
                  </a:defRPr>
                </a:pPr>
                <a:r>
                  <a:rPr lang="en-NZ" sz="700"/>
                  <a:t>Year</a:t>
                </a:r>
              </a:p>
            </c:rich>
          </c:tx>
          <c:layout>
            <c:manualLayout>
              <c:xMode val="edge"/>
              <c:yMode val="edge"/>
              <c:x val="0.47448928052235867"/>
              <c:y val="0.94160786719842826"/>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830016"/>
        <c:crosses val="autoZero"/>
        <c:auto val="1"/>
        <c:lblAlgn val="ctr"/>
        <c:lblOffset val="100"/>
        <c:tickLblSkip val="2"/>
        <c:tickMarkSkip val="1"/>
        <c:noMultiLvlLbl val="0"/>
      </c:catAx>
      <c:valAx>
        <c:axId val="161830016"/>
        <c:scaling>
          <c:orientation val="minMax"/>
          <c:max val="3000"/>
          <c:min val="1500"/>
        </c:scaling>
        <c:delete val="0"/>
        <c:axPos val="l"/>
        <c:majorGridlines>
          <c:spPr>
            <a:ln w="3175">
              <a:solidFill>
                <a:schemeClr val="bg1">
                  <a:lumMod val="85000"/>
                </a:schemeClr>
              </a:solidFill>
              <a:prstDash val="sysDash"/>
            </a:ln>
          </c:spPr>
        </c:majorGridlines>
        <c:title>
          <c:tx>
            <c:rich>
              <a:bodyPr/>
              <a:lstStyle/>
              <a:p>
                <a:pPr>
                  <a:defRPr sz="700" b="0" i="0" u="none" strike="noStrike" baseline="0">
                    <a:solidFill>
                      <a:srgbClr val="000000"/>
                    </a:solidFill>
                    <a:latin typeface="Arial"/>
                    <a:ea typeface="Arial"/>
                    <a:cs typeface="Arial"/>
                  </a:defRPr>
                </a:pPr>
                <a:r>
                  <a:rPr lang="en-NZ" sz="700"/>
                  <a:t>Average engine capacity (CC)</a:t>
                </a:r>
              </a:p>
            </c:rich>
          </c:tx>
          <c:layout>
            <c:manualLayout>
              <c:xMode val="edge"/>
              <c:yMode val="edge"/>
              <c:x val="8.5674451374108066E-3"/>
              <c:y val="0.25062071786481938"/>
            </c:manualLayout>
          </c:layout>
          <c:overlay val="0"/>
          <c:spPr>
            <a:noFill/>
            <a:ln w="25400">
              <a:noFill/>
            </a:ln>
          </c:spPr>
        </c:title>
        <c:numFmt formatCode="0"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1819648"/>
        <c:crosses val="autoZero"/>
        <c:crossBetween val="between"/>
        <c:majorUnit val="500"/>
        <c:minorUnit val="500"/>
      </c:valAx>
      <c:spPr>
        <a:solidFill>
          <a:srgbClr val="FFFFFF"/>
        </a:solidFill>
        <a:ln w="25400">
          <a:noFill/>
        </a:ln>
      </c:spPr>
    </c:plotArea>
    <c:legend>
      <c:legendPos val="r"/>
      <c:layout>
        <c:manualLayout>
          <c:xMode val="edge"/>
          <c:yMode val="edge"/>
          <c:x val="0.81527805555556065"/>
          <c:y val="0.14427870370370369"/>
          <c:w val="0.1371391666666667"/>
          <c:h val="9.4527729488360746E-2"/>
        </c:manualLayout>
      </c:layout>
      <c:overlay val="0"/>
      <c:spPr>
        <a:solidFill>
          <a:srgbClr val="FFFFFF"/>
        </a:solid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NZ" sz="900"/>
              <a:t>Figure 6.4b : Engine size of used imports entering the light fleet </a:t>
            </a:r>
          </a:p>
        </c:rich>
      </c:tx>
      <c:layout>
        <c:manualLayout>
          <c:xMode val="edge"/>
          <c:yMode val="edge"/>
          <c:x val="0.11980583333333333"/>
          <c:y val="8.1912037037036988E-3"/>
        </c:manualLayout>
      </c:layout>
      <c:overlay val="0"/>
      <c:spPr>
        <a:noFill/>
        <a:ln w="25400">
          <a:noFill/>
        </a:ln>
      </c:spPr>
    </c:title>
    <c:autoTitleDeleted val="0"/>
    <c:plotArea>
      <c:layout>
        <c:manualLayout>
          <c:layoutTarget val="inner"/>
          <c:xMode val="edge"/>
          <c:yMode val="edge"/>
          <c:x val="0.12588916666666666"/>
          <c:y val="0.12967581047380999"/>
          <c:w val="0.8534330555555556"/>
          <c:h val="0.62278254942058664"/>
        </c:manualLayout>
      </c:layout>
      <c:barChart>
        <c:barDir val="col"/>
        <c:grouping val="stacked"/>
        <c:varyColors val="0"/>
        <c:ser>
          <c:idx val="0"/>
          <c:order val="0"/>
          <c:tx>
            <c:strRef>
              <c:f>'6.4a,b'!$H$2</c:f>
              <c:strCache>
                <c:ptCount val="1"/>
                <c:pt idx="0">
                  <c:v>Used import &lt; 1350</c:v>
                </c:pt>
              </c:strCache>
            </c:strRef>
          </c:tx>
          <c:spPr>
            <a:solidFill>
              <a:srgbClr val="AADDFA">
                <a:alpha val="70196"/>
              </a:srgbClr>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'6.4a,b'!$H$3:$H$20</c:f>
              <c:numCache>
                <c:formatCode>General</c:formatCode>
                <c:ptCount val="18"/>
                <c:pt idx="0">
                  <c:v>4696</c:v>
                </c:pt>
                <c:pt idx="1">
                  <c:v>6188</c:v>
                </c:pt>
                <c:pt idx="2">
                  <c:v>7751</c:v>
                </c:pt>
                <c:pt idx="3">
                  <c:v>9501</c:v>
                </c:pt>
                <c:pt idx="4">
                  <c:v>9288</c:v>
                </c:pt>
                <c:pt idx="5">
                  <c:v>10229</c:v>
                </c:pt>
                <c:pt idx="6">
                  <c:v>11744</c:v>
                </c:pt>
                <c:pt idx="7">
                  <c:v>12888</c:v>
                </c:pt>
                <c:pt idx="8">
                  <c:v>10992</c:v>
                </c:pt>
                <c:pt idx="9">
                  <c:v>10595</c:v>
                </c:pt>
                <c:pt idx="10">
                  <c:v>11510</c:v>
                </c:pt>
                <c:pt idx="11">
                  <c:v>10911</c:v>
                </c:pt>
                <c:pt idx="12">
                  <c:v>13129</c:v>
                </c:pt>
                <c:pt idx="13">
                  <c:v>17738</c:v>
                </c:pt>
                <c:pt idx="14">
                  <c:v>21309</c:v>
                </c:pt>
                <c:pt idx="15">
                  <c:v>23301</c:v>
                </c:pt>
                <c:pt idx="16">
                  <c:v>23331</c:v>
                </c:pt>
                <c:pt idx="17">
                  <c:v>25679</c:v>
                </c:pt>
              </c:numCache>
            </c:numRef>
          </c:val>
          <c:extLst>
            <c:ext xmlns:c16="http://schemas.microsoft.com/office/drawing/2014/chart" uri="{C3380CC4-5D6E-409C-BE32-E72D297353CC}">
              <c16:uniqueId val="{00000000-A467-4A5B-BD6B-10BBB4DD1650}"/>
            </c:ext>
          </c:extLst>
        </c:ser>
        <c:ser>
          <c:idx val="1"/>
          <c:order val="1"/>
          <c:tx>
            <c:strRef>
              <c:f>'6.4a,b'!$I$2</c:f>
              <c:strCache>
                <c:ptCount val="1"/>
                <c:pt idx="0">
                  <c:v>Used import 1350-1599</c:v>
                </c:pt>
              </c:strCache>
            </c:strRef>
          </c:tx>
          <c:spPr>
            <a:solidFill>
              <a:srgbClr val="75CBF6"/>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'6.4a,b'!$I$3:$I$20</c:f>
              <c:numCache>
                <c:formatCode>General</c:formatCode>
                <c:ptCount val="18"/>
                <c:pt idx="0">
                  <c:v>26274</c:v>
                </c:pt>
                <c:pt idx="1">
                  <c:v>29053</c:v>
                </c:pt>
                <c:pt idx="2">
                  <c:v>29594</c:v>
                </c:pt>
                <c:pt idx="3">
                  <c:v>29857</c:v>
                </c:pt>
                <c:pt idx="4">
                  <c:v>27053</c:v>
                </c:pt>
                <c:pt idx="5">
                  <c:v>26764</c:v>
                </c:pt>
                <c:pt idx="6">
                  <c:v>23477</c:v>
                </c:pt>
                <c:pt idx="7">
                  <c:v>21332</c:v>
                </c:pt>
                <c:pt idx="8">
                  <c:v>17671</c:v>
                </c:pt>
                <c:pt idx="9">
                  <c:v>15161</c:v>
                </c:pt>
                <c:pt idx="10">
                  <c:v>19172</c:v>
                </c:pt>
                <c:pt idx="11">
                  <c:v>16611</c:v>
                </c:pt>
                <c:pt idx="12">
                  <c:v>19649</c:v>
                </c:pt>
                <c:pt idx="13">
                  <c:v>24409</c:v>
                </c:pt>
                <c:pt idx="14">
                  <c:v>31881</c:v>
                </c:pt>
                <c:pt idx="15">
                  <c:v>33721</c:v>
                </c:pt>
                <c:pt idx="16">
                  <c:v>36559</c:v>
                </c:pt>
                <c:pt idx="17">
                  <c:v>38373</c:v>
                </c:pt>
              </c:numCache>
            </c:numRef>
          </c:val>
          <c:extLst>
            <c:ext xmlns:c16="http://schemas.microsoft.com/office/drawing/2014/chart" uri="{C3380CC4-5D6E-409C-BE32-E72D297353CC}">
              <c16:uniqueId val="{00000001-A467-4A5B-BD6B-10BBB4DD1650}"/>
            </c:ext>
          </c:extLst>
        </c:ser>
        <c:ser>
          <c:idx val="2"/>
          <c:order val="2"/>
          <c:tx>
            <c:strRef>
              <c:f>'6.4a,b'!$J$2</c:f>
              <c:strCache>
                <c:ptCount val="1"/>
                <c:pt idx="0">
                  <c:v>Used import 1600-1999</c:v>
                </c:pt>
              </c:strCache>
            </c:strRef>
          </c:tx>
          <c:spPr>
            <a:solidFill>
              <a:srgbClr val="22B0F1"/>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'6.4a,b'!$J$3:$J$20</c:f>
              <c:numCache>
                <c:formatCode>General</c:formatCode>
                <c:ptCount val="18"/>
                <c:pt idx="0">
                  <c:v>56116</c:v>
                </c:pt>
                <c:pt idx="1">
                  <c:v>61278</c:v>
                </c:pt>
                <c:pt idx="2">
                  <c:v>57537</c:v>
                </c:pt>
                <c:pt idx="3">
                  <c:v>64018</c:v>
                </c:pt>
                <c:pt idx="4">
                  <c:v>61184</c:v>
                </c:pt>
                <c:pt idx="5">
                  <c:v>64076</c:v>
                </c:pt>
                <c:pt idx="6">
                  <c:v>51930</c:v>
                </c:pt>
                <c:pt idx="7">
                  <c:v>50262</c:v>
                </c:pt>
                <c:pt idx="8">
                  <c:v>37845</c:v>
                </c:pt>
                <c:pt idx="9">
                  <c:v>27329</c:v>
                </c:pt>
                <c:pt idx="10">
                  <c:v>34524</c:v>
                </c:pt>
                <c:pt idx="11">
                  <c:v>30673</c:v>
                </c:pt>
                <c:pt idx="12">
                  <c:v>26571</c:v>
                </c:pt>
                <c:pt idx="13">
                  <c:v>30713</c:v>
                </c:pt>
                <c:pt idx="14">
                  <c:v>39561</c:v>
                </c:pt>
                <c:pt idx="15">
                  <c:v>43673</c:v>
                </c:pt>
                <c:pt idx="16">
                  <c:v>46645</c:v>
                </c:pt>
                <c:pt idx="17">
                  <c:v>51351</c:v>
                </c:pt>
              </c:numCache>
            </c:numRef>
          </c:val>
          <c:extLst>
            <c:ext xmlns:c16="http://schemas.microsoft.com/office/drawing/2014/chart" uri="{C3380CC4-5D6E-409C-BE32-E72D297353CC}">
              <c16:uniqueId val="{00000002-A467-4A5B-BD6B-10BBB4DD1650}"/>
            </c:ext>
          </c:extLst>
        </c:ser>
        <c:ser>
          <c:idx val="3"/>
          <c:order val="3"/>
          <c:tx>
            <c:strRef>
              <c:f>'6.4a,b'!$K$2</c:f>
              <c:strCache>
                <c:ptCount val="1"/>
                <c:pt idx="0">
                  <c:v>Used import 2000-2999</c:v>
                </c:pt>
              </c:strCache>
            </c:strRef>
          </c:tx>
          <c:spPr>
            <a:solidFill>
              <a:srgbClr val="B3B8BA"/>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'6.4a,b'!$K$3:$K$20</c:f>
              <c:numCache>
                <c:formatCode>General</c:formatCode>
                <c:ptCount val="18"/>
                <c:pt idx="0">
                  <c:v>28990</c:v>
                </c:pt>
                <c:pt idx="1">
                  <c:v>31520</c:v>
                </c:pt>
                <c:pt idx="2">
                  <c:v>39959</c:v>
                </c:pt>
                <c:pt idx="3">
                  <c:v>50797</c:v>
                </c:pt>
                <c:pt idx="4">
                  <c:v>54357</c:v>
                </c:pt>
                <c:pt idx="5">
                  <c:v>50618</c:v>
                </c:pt>
                <c:pt idx="6">
                  <c:v>38185</c:v>
                </c:pt>
                <c:pt idx="7">
                  <c:v>37900</c:v>
                </c:pt>
                <c:pt idx="8">
                  <c:v>25999</c:v>
                </c:pt>
                <c:pt idx="9">
                  <c:v>18883</c:v>
                </c:pt>
                <c:pt idx="10">
                  <c:v>24486</c:v>
                </c:pt>
                <c:pt idx="11">
                  <c:v>23309</c:v>
                </c:pt>
                <c:pt idx="12">
                  <c:v>20596</c:v>
                </c:pt>
                <c:pt idx="13">
                  <c:v>27523</c:v>
                </c:pt>
                <c:pt idx="14">
                  <c:v>36420</c:v>
                </c:pt>
                <c:pt idx="15">
                  <c:v>41171</c:v>
                </c:pt>
                <c:pt idx="16">
                  <c:v>43016</c:v>
                </c:pt>
                <c:pt idx="17">
                  <c:v>49901</c:v>
                </c:pt>
              </c:numCache>
            </c:numRef>
          </c:val>
          <c:extLst>
            <c:ext xmlns:c16="http://schemas.microsoft.com/office/drawing/2014/chart" uri="{C3380CC4-5D6E-409C-BE32-E72D297353CC}">
              <c16:uniqueId val="{00000003-A467-4A5B-BD6B-10BBB4DD1650}"/>
            </c:ext>
          </c:extLst>
        </c:ser>
        <c:ser>
          <c:idx val="4"/>
          <c:order val="4"/>
          <c:tx>
            <c:strRef>
              <c:f>'6.4a,b'!$L$2</c:f>
              <c:strCache>
                <c:ptCount val="1"/>
                <c:pt idx="0">
                  <c:v>Used import 3000-3999</c:v>
                </c:pt>
              </c:strCache>
            </c:strRef>
          </c:tx>
          <c:spPr>
            <a:solidFill>
              <a:srgbClr val="7F878A"/>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'6.4a,b'!$L$3:$L$20</c:f>
              <c:numCache>
                <c:formatCode>General</c:formatCode>
                <c:ptCount val="18"/>
                <c:pt idx="0">
                  <c:v>4539</c:v>
                </c:pt>
                <c:pt idx="1">
                  <c:v>5438</c:v>
                </c:pt>
                <c:pt idx="2">
                  <c:v>7780</c:v>
                </c:pt>
                <c:pt idx="3">
                  <c:v>9426</c:v>
                </c:pt>
                <c:pt idx="4">
                  <c:v>9902</c:v>
                </c:pt>
                <c:pt idx="5">
                  <c:v>8607</c:v>
                </c:pt>
                <c:pt idx="6">
                  <c:v>5863</c:v>
                </c:pt>
                <c:pt idx="7">
                  <c:v>5795</c:v>
                </c:pt>
                <c:pt idx="8">
                  <c:v>4036</c:v>
                </c:pt>
                <c:pt idx="9">
                  <c:v>2196</c:v>
                </c:pt>
                <c:pt idx="10">
                  <c:v>3288</c:v>
                </c:pt>
                <c:pt idx="11">
                  <c:v>3248</c:v>
                </c:pt>
                <c:pt idx="12">
                  <c:v>2660</c:v>
                </c:pt>
                <c:pt idx="13">
                  <c:v>3957</c:v>
                </c:pt>
                <c:pt idx="14">
                  <c:v>6658</c:v>
                </c:pt>
                <c:pt idx="15">
                  <c:v>7642</c:v>
                </c:pt>
                <c:pt idx="16">
                  <c:v>8007</c:v>
                </c:pt>
                <c:pt idx="17">
                  <c:v>9213</c:v>
                </c:pt>
              </c:numCache>
            </c:numRef>
          </c:val>
          <c:extLst>
            <c:ext xmlns:c16="http://schemas.microsoft.com/office/drawing/2014/chart" uri="{C3380CC4-5D6E-409C-BE32-E72D297353CC}">
              <c16:uniqueId val="{00000004-A467-4A5B-BD6B-10BBB4DD1650}"/>
            </c:ext>
          </c:extLst>
        </c:ser>
        <c:ser>
          <c:idx val="5"/>
          <c:order val="5"/>
          <c:tx>
            <c:strRef>
              <c:f>'6.4a,b'!$M$2</c:f>
              <c:strCache>
                <c:ptCount val="1"/>
                <c:pt idx="0">
                  <c:v>Used import 4000+</c:v>
                </c:pt>
              </c:strCache>
            </c:strRef>
          </c:tx>
          <c:spPr>
            <a:solidFill>
              <a:srgbClr val="515A5E"/>
            </a:solidFill>
            <a:ln w="25400">
              <a:noFill/>
            </a:ln>
          </c:spPr>
          <c:invertIfNegative val="0"/>
          <c:cat>
            <c:numRef>
              <c:f>'6.4a,b'!$A$3:$A$20</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'6.4a,b'!$M$3:$M$20</c:f>
              <c:numCache>
                <c:formatCode>General</c:formatCode>
                <c:ptCount val="18"/>
                <c:pt idx="0">
                  <c:v>1858</c:v>
                </c:pt>
                <c:pt idx="1">
                  <c:v>1650</c:v>
                </c:pt>
                <c:pt idx="2">
                  <c:v>2370</c:v>
                </c:pt>
                <c:pt idx="3">
                  <c:v>3497</c:v>
                </c:pt>
                <c:pt idx="4">
                  <c:v>3670</c:v>
                </c:pt>
                <c:pt idx="5">
                  <c:v>3346</c:v>
                </c:pt>
                <c:pt idx="6">
                  <c:v>2728</c:v>
                </c:pt>
                <c:pt idx="7">
                  <c:v>3498</c:v>
                </c:pt>
                <c:pt idx="8">
                  <c:v>3145</c:v>
                </c:pt>
                <c:pt idx="9">
                  <c:v>1609</c:v>
                </c:pt>
                <c:pt idx="10">
                  <c:v>2164</c:v>
                </c:pt>
                <c:pt idx="11">
                  <c:v>2320</c:v>
                </c:pt>
                <c:pt idx="12">
                  <c:v>2365</c:v>
                </c:pt>
                <c:pt idx="13">
                  <c:v>3073</c:v>
                </c:pt>
                <c:pt idx="14">
                  <c:v>3816</c:v>
                </c:pt>
                <c:pt idx="15">
                  <c:v>4410</c:v>
                </c:pt>
                <c:pt idx="16">
                  <c:v>4557</c:v>
                </c:pt>
                <c:pt idx="17">
                  <c:v>5143</c:v>
                </c:pt>
              </c:numCache>
            </c:numRef>
          </c:val>
          <c:extLst>
            <c:ext xmlns:c16="http://schemas.microsoft.com/office/drawing/2014/chart" uri="{C3380CC4-5D6E-409C-BE32-E72D297353CC}">
              <c16:uniqueId val="{00000005-A467-4A5B-BD6B-10BBB4DD1650}"/>
            </c:ext>
          </c:extLst>
        </c:ser>
        <c:dLbls>
          <c:showLegendKey val="0"/>
          <c:showVal val="0"/>
          <c:showCatName val="0"/>
          <c:showSerName val="0"/>
          <c:showPercent val="0"/>
          <c:showBubbleSize val="0"/>
        </c:dLbls>
        <c:gapWidth val="150"/>
        <c:overlap val="100"/>
        <c:axId val="163748096"/>
        <c:axId val="163762176"/>
      </c:barChart>
      <c:catAx>
        <c:axId val="163748096"/>
        <c:scaling>
          <c:orientation val="minMax"/>
        </c:scaling>
        <c:delete val="0"/>
        <c:axPos val="b"/>
        <c:numFmt formatCode="General" sourceLinked="1"/>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762176"/>
        <c:crosses val="autoZero"/>
        <c:auto val="1"/>
        <c:lblAlgn val="ctr"/>
        <c:lblOffset val="100"/>
        <c:tickLblSkip val="2"/>
        <c:tickMarkSkip val="1"/>
        <c:noMultiLvlLbl val="0"/>
      </c:catAx>
      <c:valAx>
        <c:axId val="163762176"/>
        <c:scaling>
          <c:orientation val="minMax"/>
          <c:min val="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163748096"/>
        <c:crosses val="autoZero"/>
        <c:crossBetween val="between"/>
        <c:majorUnit val="20000"/>
      </c:valAx>
      <c:spPr>
        <a:solidFill>
          <a:srgbClr val="FFFFFF"/>
        </a:solidFill>
        <a:ln w="25400">
          <a:noFill/>
        </a:ln>
      </c:spPr>
    </c:plotArea>
    <c:legend>
      <c:legendPos val="b"/>
      <c:layout>
        <c:manualLayout>
          <c:xMode val="edge"/>
          <c:yMode val="edge"/>
          <c:x val="7.0222222222222339E-2"/>
          <c:y val="0.84126064814814805"/>
          <c:w val="0.84892166666667479"/>
          <c:h val="0.1587393518518547"/>
        </c:manualLayout>
      </c:layout>
      <c:overlay val="0"/>
      <c:spPr>
        <a:noFill/>
        <a:ln w="25400">
          <a:noFill/>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hyperlink" Target="http://www.transport.govt.nz/research/" TargetMode="External"/><Relationship Id="rId1" Type="http://schemas.openxmlformats.org/officeDocument/2006/relationships/hyperlink" Target="http://www.transport.govt.nz/copyright-and-disclaimer/" TargetMode="External"/></Relationships>
</file>

<file path=xl/drawings/_rels/drawing11.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4" Type="http://schemas.openxmlformats.org/officeDocument/2006/relationships/chart" Target="../charts/chart4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chart" Target="../charts/chart47.xml"/><Relationship Id="rId5" Type="http://schemas.openxmlformats.org/officeDocument/2006/relationships/chart" Target="../charts/chart46.xml"/><Relationship Id="rId4" Type="http://schemas.openxmlformats.org/officeDocument/2006/relationships/chart" Target="../charts/chart4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 Id="rId4" Type="http://schemas.openxmlformats.org/officeDocument/2006/relationships/chart" Target="../charts/chart5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25.xml.rels><?xml version="1.0" encoding="UTF-8" standalone="yes"?>
<Relationships xmlns="http://schemas.openxmlformats.org/package/2006/relationships"><Relationship Id="rId8" Type="http://schemas.openxmlformats.org/officeDocument/2006/relationships/chart" Target="../charts/chart64.xml"/><Relationship Id="rId3" Type="http://schemas.openxmlformats.org/officeDocument/2006/relationships/chart" Target="../charts/chart59.xml"/><Relationship Id="rId7" Type="http://schemas.openxmlformats.org/officeDocument/2006/relationships/chart" Target="../charts/chart63.xml"/><Relationship Id="rId2" Type="http://schemas.openxmlformats.org/officeDocument/2006/relationships/chart" Target="../charts/chart58.xml"/><Relationship Id="rId1" Type="http://schemas.openxmlformats.org/officeDocument/2006/relationships/chart" Target="../charts/chart57.xml"/><Relationship Id="rId6" Type="http://schemas.openxmlformats.org/officeDocument/2006/relationships/chart" Target="../charts/chart62.xml"/><Relationship Id="rId5" Type="http://schemas.openxmlformats.org/officeDocument/2006/relationships/chart" Target="../charts/chart61.xml"/><Relationship Id="rId10" Type="http://schemas.openxmlformats.org/officeDocument/2006/relationships/chart" Target="../charts/chart66.xml"/><Relationship Id="rId4" Type="http://schemas.openxmlformats.org/officeDocument/2006/relationships/chart" Target="../charts/chart60.xml"/><Relationship Id="rId9" Type="http://schemas.openxmlformats.org/officeDocument/2006/relationships/chart" Target="../charts/chart6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7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72.xml"/><Relationship Id="rId1" Type="http://schemas.openxmlformats.org/officeDocument/2006/relationships/chart" Target="../charts/chart71.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74.xml"/><Relationship Id="rId1" Type="http://schemas.openxmlformats.org/officeDocument/2006/relationships/chart" Target="../charts/chart73.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77.xml"/></Relationships>
</file>

<file path=xl/drawings/_rels/drawing34.xml.rels><?xml version="1.0" encoding="UTF-8" standalone="yes"?>
<Relationships xmlns="http://schemas.openxmlformats.org/package/2006/relationships"><Relationship Id="rId8" Type="http://schemas.openxmlformats.org/officeDocument/2006/relationships/chart" Target="../charts/chart85.xml"/><Relationship Id="rId3" Type="http://schemas.openxmlformats.org/officeDocument/2006/relationships/chart" Target="../charts/chart80.xml"/><Relationship Id="rId7" Type="http://schemas.openxmlformats.org/officeDocument/2006/relationships/chart" Target="../charts/chart84.xml"/><Relationship Id="rId2" Type="http://schemas.openxmlformats.org/officeDocument/2006/relationships/chart" Target="../charts/chart79.xml"/><Relationship Id="rId1" Type="http://schemas.openxmlformats.org/officeDocument/2006/relationships/chart" Target="../charts/chart78.xml"/><Relationship Id="rId6" Type="http://schemas.openxmlformats.org/officeDocument/2006/relationships/chart" Target="../charts/chart83.xml"/><Relationship Id="rId5" Type="http://schemas.openxmlformats.org/officeDocument/2006/relationships/chart" Target="../charts/chart82.xml"/><Relationship Id="rId4" Type="http://schemas.openxmlformats.org/officeDocument/2006/relationships/chart" Target="../charts/chart8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1.xml.rels><?xml version="1.0" encoding="UTF-8" standalone="yes"?>
<Relationships xmlns="http://schemas.openxmlformats.org/package/2006/relationships"><Relationship Id="rId3" Type="http://schemas.openxmlformats.org/officeDocument/2006/relationships/chart" Target="../charts/chart88.xml"/><Relationship Id="rId2" Type="http://schemas.openxmlformats.org/officeDocument/2006/relationships/chart" Target="../charts/chart87.xml"/><Relationship Id="rId1" Type="http://schemas.openxmlformats.org/officeDocument/2006/relationships/chart" Target="../charts/chart86.xml"/><Relationship Id="rId4" Type="http://schemas.openxmlformats.org/officeDocument/2006/relationships/chart" Target="../charts/chart89.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91.xml"/><Relationship Id="rId1" Type="http://schemas.openxmlformats.org/officeDocument/2006/relationships/chart" Target="../charts/chart90.xml"/></Relationships>
</file>

<file path=xl/drawings/_rels/drawing43.xml.rels><?xml version="1.0" encoding="UTF-8" standalone="yes"?>
<Relationships xmlns="http://schemas.openxmlformats.org/package/2006/relationships"><Relationship Id="rId3" Type="http://schemas.openxmlformats.org/officeDocument/2006/relationships/chart" Target="../charts/chart94.xml"/><Relationship Id="rId2" Type="http://schemas.openxmlformats.org/officeDocument/2006/relationships/chart" Target="../charts/chart93.xml"/><Relationship Id="rId1" Type="http://schemas.openxmlformats.org/officeDocument/2006/relationships/chart" Target="../charts/chart92.xml"/><Relationship Id="rId5" Type="http://schemas.openxmlformats.org/officeDocument/2006/relationships/chart" Target="../charts/chart96.xml"/><Relationship Id="rId4" Type="http://schemas.openxmlformats.org/officeDocument/2006/relationships/chart" Target="../charts/chart95.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97.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98.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100.xml"/><Relationship Id="rId1" Type="http://schemas.openxmlformats.org/officeDocument/2006/relationships/chart" Target="../charts/chart99.xml"/></Relationships>
</file>

<file path=xl/drawings/_rels/drawing47.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 Id="rId4" Type="http://schemas.openxmlformats.org/officeDocument/2006/relationships/chart" Target="../charts/chart104.xml"/></Relationships>
</file>

<file path=xl/drawings/_rels/drawing48.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 Id="rId5" Type="http://schemas.openxmlformats.org/officeDocument/2006/relationships/chart" Target="../charts/chart109.xml"/><Relationship Id="rId4" Type="http://schemas.openxmlformats.org/officeDocument/2006/relationships/chart" Target="../charts/chart108.xml"/></Relationships>
</file>

<file path=xl/drawings/_rels/drawing49.xml.rels><?xml version="1.0" encoding="UTF-8" standalone="yes"?>
<Relationships xmlns="http://schemas.openxmlformats.org/package/2006/relationships"><Relationship Id="rId3" Type="http://schemas.openxmlformats.org/officeDocument/2006/relationships/chart" Target="../charts/chart112.xml"/><Relationship Id="rId2" Type="http://schemas.openxmlformats.org/officeDocument/2006/relationships/chart" Target="../charts/chart111.xml"/><Relationship Id="rId1" Type="http://schemas.openxmlformats.org/officeDocument/2006/relationships/chart" Target="../charts/chart110.xml"/><Relationship Id="rId5" Type="http://schemas.openxmlformats.org/officeDocument/2006/relationships/chart" Target="../charts/chart114.xml"/><Relationship Id="rId4" Type="http://schemas.openxmlformats.org/officeDocument/2006/relationships/chart" Target="../charts/chart1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s>
</file>

<file path=xl/drawings/_rels/drawing50.xml.rels><?xml version="1.0" encoding="UTF-8" standalone="yes"?>
<Relationships xmlns="http://schemas.openxmlformats.org/package/2006/relationships"><Relationship Id="rId2" Type="http://schemas.openxmlformats.org/officeDocument/2006/relationships/chart" Target="../charts/chart116.xml"/><Relationship Id="rId1" Type="http://schemas.openxmlformats.org/officeDocument/2006/relationships/chart" Target="../charts/chart115.xml"/></Relationships>
</file>

<file path=xl/drawings/_rels/drawing51.xml.rels><?xml version="1.0" encoding="UTF-8" standalone="yes"?>
<Relationships xmlns="http://schemas.openxmlformats.org/package/2006/relationships"><Relationship Id="rId3" Type="http://schemas.openxmlformats.org/officeDocument/2006/relationships/chart" Target="../charts/chart119.xml"/><Relationship Id="rId7" Type="http://schemas.openxmlformats.org/officeDocument/2006/relationships/chart" Target="../charts/chart123.xml"/><Relationship Id="rId2" Type="http://schemas.openxmlformats.org/officeDocument/2006/relationships/chart" Target="../charts/chart118.xml"/><Relationship Id="rId1" Type="http://schemas.openxmlformats.org/officeDocument/2006/relationships/chart" Target="../charts/chart117.xml"/><Relationship Id="rId6" Type="http://schemas.openxmlformats.org/officeDocument/2006/relationships/chart" Target="../charts/chart122.xml"/><Relationship Id="rId5" Type="http://schemas.openxmlformats.org/officeDocument/2006/relationships/chart" Target="../charts/chart121.xml"/><Relationship Id="rId4" Type="http://schemas.openxmlformats.org/officeDocument/2006/relationships/chart" Target="../charts/chart120.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124.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127.xml"/><Relationship Id="rId2" Type="http://schemas.openxmlformats.org/officeDocument/2006/relationships/chart" Target="../charts/chart126.xml"/><Relationship Id="rId1" Type="http://schemas.openxmlformats.org/officeDocument/2006/relationships/chart" Target="../charts/chart125.xml"/></Relationships>
</file>

<file path=xl/drawings/_rels/drawing55.xml.rels><?xml version="1.0" encoding="UTF-8" standalone="yes"?>
<Relationships xmlns="http://schemas.openxmlformats.org/package/2006/relationships"><Relationship Id="rId3" Type="http://schemas.openxmlformats.org/officeDocument/2006/relationships/chart" Target="../charts/chart130.xml"/><Relationship Id="rId2" Type="http://schemas.openxmlformats.org/officeDocument/2006/relationships/chart" Target="../charts/chart129.xml"/><Relationship Id="rId1" Type="http://schemas.openxmlformats.org/officeDocument/2006/relationships/chart" Target="../charts/chart128.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131.xml"/></Relationships>
</file>

<file path=xl/drawings/_rels/drawing57.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58.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59.xml.rels><?xml version="1.0" encoding="UTF-8" standalone="yes"?>
<Relationships xmlns="http://schemas.openxmlformats.org/package/2006/relationships"><Relationship Id="rId2" Type="http://schemas.openxmlformats.org/officeDocument/2006/relationships/chart" Target="../charts/chart139.xml"/><Relationship Id="rId1" Type="http://schemas.openxmlformats.org/officeDocument/2006/relationships/chart" Target="../charts/chart13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6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1.xml.rels><?xml version="1.0" encoding="UTF-8" standalone="yes"?>
<Relationships xmlns="http://schemas.openxmlformats.org/package/2006/relationships"><Relationship Id="rId1" Type="http://schemas.openxmlformats.org/officeDocument/2006/relationships/chart" Target="../charts/chart140.xml"/></Relationships>
</file>

<file path=xl/drawings/_rels/drawing62.xml.rels><?xml version="1.0" encoding="UTF-8" standalone="yes"?>
<Relationships xmlns="http://schemas.openxmlformats.org/package/2006/relationships"><Relationship Id="rId2" Type="http://schemas.openxmlformats.org/officeDocument/2006/relationships/chart" Target="../charts/chart142.xml"/><Relationship Id="rId1" Type="http://schemas.openxmlformats.org/officeDocument/2006/relationships/chart" Target="../charts/chart141.xml"/></Relationships>
</file>

<file path=xl/drawings/_rels/drawing63.xml.rels><?xml version="1.0" encoding="UTF-8" standalone="yes"?>
<Relationships xmlns="http://schemas.openxmlformats.org/package/2006/relationships"><Relationship Id="rId2" Type="http://schemas.openxmlformats.org/officeDocument/2006/relationships/chart" Target="../charts/chart144.xml"/><Relationship Id="rId1" Type="http://schemas.openxmlformats.org/officeDocument/2006/relationships/chart" Target="../charts/chart143.xml"/></Relationships>
</file>

<file path=xl/drawings/_rels/drawing64.xml.rels><?xml version="1.0" encoding="UTF-8" standalone="yes"?>
<Relationships xmlns="http://schemas.openxmlformats.org/package/2006/relationships"><Relationship Id="rId3" Type="http://schemas.openxmlformats.org/officeDocument/2006/relationships/chart" Target="../charts/chart147.xml"/><Relationship Id="rId2" Type="http://schemas.openxmlformats.org/officeDocument/2006/relationships/chart" Target="../charts/chart146.xml"/><Relationship Id="rId1" Type="http://schemas.openxmlformats.org/officeDocument/2006/relationships/chart" Target="../charts/chart145.xml"/><Relationship Id="rId4" Type="http://schemas.openxmlformats.org/officeDocument/2006/relationships/chart" Target="../charts/chart148.xml"/></Relationships>
</file>

<file path=xl/drawings/_rels/drawing65.xml.rels><?xml version="1.0" encoding="UTF-8" standalone="yes"?>
<Relationships xmlns="http://schemas.openxmlformats.org/package/2006/relationships"><Relationship Id="rId2" Type="http://schemas.openxmlformats.org/officeDocument/2006/relationships/chart" Target="../charts/chart150.xml"/><Relationship Id="rId1" Type="http://schemas.openxmlformats.org/officeDocument/2006/relationships/chart" Target="../charts/chart149.xml"/></Relationships>
</file>

<file path=xl/drawings/_rels/drawing66.xml.rels><?xml version="1.0" encoding="UTF-8" standalone="yes"?>
<Relationships xmlns="http://schemas.openxmlformats.org/package/2006/relationships"><Relationship Id="rId2" Type="http://schemas.openxmlformats.org/officeDocument/2006/relationships/chart" Target="../charts/chart152.xml"/><Relationship Id="rId1" Type="http://schemas.openxmlformats.org/officeDocument/2006/relationships/chart" Target="../charts/chart151.xml"/></Relationships>
</file>

<file path=xl/drawings/_rels/drawing67.xml.rels><?xml version="1.0" encoding="UTF-8" standalone="yes"?>
<Relationships xmlns="http://schemas.openxmlformats.org/package/2006/relationships"><Relationship Id="rId3" Type="http://schemas.openxmlformats.org/officeDocument/2006/relationships/chart" Target="../charts/chart155.xml"/><Relationship Id="rId2" Type="http://schemas.openxmlformats.org/officeDocument/2006/relationships/chart" Target="../charts/chart154.xml"/><Relationship Id="rId1" Type="http://schemas.openxmlformats.org/officeDocument/2006/relationships/chart" Target="../charts/chart153.xml"/><Relationship Id="rId4" Type="http://schemas.openxmlformats.org/officeDocument/2006/relationships/chart" Target="../charts/chart156.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158.xml"/><Relationship Id="rId1" Type="http://schemas.openxmlformats.org/officeDocument/2006/relationships/chart" Target="../charts/chart157.xml"/></Relationships>
</file>

<file path=xl/drawings/_rels/drawing69.xml.rels><?xml version="1.0" encoding="UTF-8" standalone="yes"?>
<Relationships xmlns="http://schemas.openxmlformats.org/package/2006/relationships"><Relationship Id="rId3" Type="http://schemas.openxmlformats.org/officeDocument/2006/relationships/chart" Target="../charts/chart161.xml"/><Relationship Id="rId2" Type="http://schemas.openxmlformats.org/officeDocument/2006/relationships/chart" Target="../charts/chart160.xml"/><Relationship Id="rId1" Type="http://schemas.openxmlformats.org/officeDocument/2006/relationships/chart" Target="../charts/chart15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120650</xdr:colOff>
      <xdr:row>63</xdr:row>
      <xdr:rowOff>101600</xdr:rowOff>
    </xdr:from>
    <xdr:to>
      <xdr:col>2</xdr:col>
      <xdr:colOff>1492250</xdr:colOff>
      <xdr:row>80</xdr:row>
      <xdr:rowOff>6350</xdr:rowOff>
    </xdr:to>
    <xdr:sp macro="" textlink="">
      <xdr:nvSpPr>
        <xdr:cNvPr id="2" name="TextBox 1">
          <a:hlinkClick xmlns:r="http://schemas.openxmlformats.org/officeDocument/2006/relationships" r:id="rId1"/>
        </xdr:cNvPr>
        <xdr:cNvSpPr txBox="1"/>
      </xdr:nvSpPr>
      <xdr:spPr>
        <a:xfrm>
          <a:off x="120650" y="10534650"/>
          <a:ext cx="7004050" cy="260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eaLnBrk="0" hangingPunct="0"/>
          <a:r>
            <a:rPr lang="en-NZ" sz="1100">
              <a:solidFill>
                <a:schemeClr val="dk1"/>
              </a:solidFill>
              <a:latin typeface="+mn-lt"/>
              <a:ea typeface="+mn-ea"/>
              <a:cs typeface="+mn-cs"/>
            </a:rPr>
            <a:t>Disclaimer:</a:t>
          </a:r>
        </a:p>
        <a:p>
          <a:pPr eaLnBrk="0" hangingPunct="0"/>
          <a:r>
            <a:rPr lang="en-NZ" sz="1100">
              <a:solidFill>
                <a:schemeClr val="dk1"/>
              </a:solidFill>
              <a:latin typeface="+mn-lt"/>
              <a:ea typeface="+mn-ea"/>
              <a:cs typeface="+mn-cs"/>
            </a:rPr>
            <a:t> </a:t>
          </a:r>
        </a:p>
        <a:p>
          <a:pPr eaLnBrk="0" hangingPunct="0"/>
          <a:r>
            <a:rPr lang="en-NZ" sz="1100">
              <a:solidFill>
                <a:schemeClr val="dk1"/>
              </a:solidFill>
              <a:latin typeface="+mn-lt"/>
              <a:ea typeface="+mn-ea"/>
              <a:cs typeface="+mn-cs"/>
            </a:rPr>
            <a:t>All reasonable endeavours have been made to ensure the accuracy of the information in this report. However, the information is provided without warranties of any kind including accuracy, completeness, timeliness or fitness for any particular purpose.</a:t>
          </a:r>
        </a:p>
        <a:p>
          <a:pPr eaLnBrk="0" hangingPunct="0"/>
          <a:r>
            <a:rPr lang="en-NZ" sz="1100">
              <a:solidFill>
                <a:schemeClr val="dk1"/>
              </a:solidFill>
              <a:latin typeface="+mn-lt"/>
              <a:ea typeface="+mn-ea"/>
              <a:cs typeface="+mn-cs"/>
            </a:rPr>
            <a:t>The Ministry of Transport excludes liability for any loss, damage or expense, direct or indirect, and however caused, whether through negligence or otherwise, resulting from any person or organisation’s use of, or reliance on, the information provided in this report.</a:t>
          </a:r>
        </a:p>
        <a:p>
          <a:pPr eaLnBrk="0" hangingPunct="0"/>
          <a:r>
            <a:rPr lang="en-NZ" sz="1100">
              <a:solidFill>
                <a:schemeClr val="dk1"/>
              </a:solidFill>
              <a:latin typeface="+mn-lt"/>
              <a:ea typeface="+mn-ea"/>
              <a:cs typeface="+mn-cs"/>
            </a:rPr>
            <a:t>Under the terms of the Creative Commons Attribution 4.0 International (BY) licence, this document, and the information contained within it, can be copied, distributed, adapted and otherwise used provided that:</a:t>
          </a:r>
        </a:p>
        <a:p>
          <a:pPr lvl="0" eaLnBrk="0" hangingPunct="0"/>
          <a:r>
            <a:rPr lang="en-NZ" sz="1100">
              <a:solidFill>
                <a:schemeClr val="dk1"/>
              </a:solidFill>
              <a:latin typeface="+mn-lt"/>
              <a:ea typeface="+mn-ea"/>
              <a:cs typeface="+mn-cs"/>
            </a:rPr>
            <a:t> - the Ministry of Transport is attributed as the source of the material</a:t>
          </a:r>
        </a:p>
        <a:p>
          <a:pPr lvl="0" eaLnBrk="0" hangingPunct="0"/>
          <a:r>
            <a:rPr lang="en-NZ" sz="1100">
              <a:solidFill>
                <a:schemeClr val="dk1"/>
              </a:solidFill>
              <a:latin typeface="+mn-lt"/>
              <a:ea typeface="+mn-ea"/>
              <a:cs typeface="+mn-cs"/>
            </a:rPr>
            <a:t> - the material is not misrepresented or distorted through selective use of the material</a:t>
          </a:r>
        </a:p>
        <a:p>
          <a:pPr lvl="0" eaLnBrk="0" hangingPunct="0"/>
          <a:r>
            <a:rPr lang="en-NZ" sz="1100">
              <a:solidFill>
                <a:schemeClr val="dk1"/>
              </a:solidFill>
              <a:latin typeface="+mn-lt"/>
              <a:ea typeface="+mn-ea"/>
              <a:cs typeface="+mn-cs"/>
            </a:rPr>
            <a:t> - images contained in the material are not copied</a:t>
          </a:r>
        </a:p>
        <a:p>
          <a:pPr eaLnBrk="0" hangingPunct="0"/>
          <a:r>
            <a:rPr lang="en-NZ" sz="1100">
              <a:solidFill>
                <a:schemeClr val="dk1"/>
              </a:solidFill>
              <a:latin typeface="+mn-lt"/>
              <a:ea typeface="+mn-ea"/>
              <a:cs typeface="+mn-cs"/>
            </a:rPr>
            <a:t>The terms of the Ministry’s </a:t>
          </a:r>
          <a:r>
            <a:rPr lang="en-NZ" sz="1100" u="sng">
              <a:solidFill>
                <a:schemeClr val="dk1"/>
              </a:solidFill>
              <a:latin typeface="+mn-lt"/>
              <a:ea typeface="+mn-ea"/>
              <a:cs typeface="+mn-cs"/>
              <a:hlinkClick xmlns:r="http://schemas.openxmlformats.org/officeDocument/2006/relationships" r:id=""/>
            </a:rPr>
            <a:t>Copyright and disclaimer</a:t>
          </a:r>
          <a:r>
            <a:rPr lang="en-NZ" sz="1100">
              <a:solidFill>
                <a:schemeClr val="dk1"/>
              </a:solidFill>
              <a:latin typeface="+mn-lt"/>
              <a:ea typeface="+mn-ea"/>
              <a:cs typeface="+mn-cs"/>
            </a:rPr>
            <a:t> apply.</a:t>
          </a:r>
        </a:p>
        <a:p>
          <a:endParaRPr lang="en-NZ" sz="1100"/>
        </a:p>
      </xdr:txBody>
    </xdr:sp>
    <xdr:clientData/>
  </xdr:twoCellAnchor>
  <xdr:twoCellAnchor>
    <xdr:from>
      <xdr:col>0</xdr:col>
      <xdr:colOff>139700</xdr:colOff>
      <xdr:row>80</xdr:row>
      <xdr:rowOff>152400</xdr:rowOff>
    </xdr:from>
    <xdr:to>
      <xdr:col>2</xdr:col>
      <xdr:colOff>1454150</xdr:colOff>
      <xdr:row>86</xdr:row>
      <xdr:rowOff>101600</xdr:rowOff>
    </xdr:to>
    <xdr:sp macro="" textlink="">
      <xdr:nvSpPr>
        <xdr:cNvPr id="3" name="TextBox 2">
          <a:hlinkClick xmlns:r="http://schemas.openxmlformats.org/officeDocument/2006/relationships" r:id="rId2"/>
        </xdr:cNvPr>
        <xdr:cNvSpPr txBox="1"/>
      </xdr:nvSpPr>
      <xdr:spPr>
        <a:xfrm>
          <a:off x="139700" y="13284200"/>
          <a:ext cx="6946900" cy="90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eaLnBrk="0" hangingPunct="0"/>
          <a:r>
            <a:rPr lang="en-NZ" sz="1100">
              <a:solidFill>
                <a:schemeClr val="dk1"/>
              </a:solidFill>
              <a:latin typeface="+mn-lt"/>
              <a:ea typeface="+mn-ea"/>
              <a:cs typeface="+mn-cs"/>
            </a:rPr>
            <a:t>Enquires relating to this data may be directed to the Ministry of Transport, PO Box 3175, Wellington, or by email on </a:t>
          </a:r>
          <a:r>
            <a:rPr lang="en-NZ" sz="1100" b="1">
              <a:solidFill>
                <a:schemeClr val="dk1"/>
              </a:solidFill>
              <a:latin typeface="+mn-lt"/>
              <a:ea typeface="+mn-ea"/>
              <a:cs typeface="+mn-cs"/>
            </a:rPr>
            <a:t>info@transport.govt.nz</a:t>
          </a:r>
          <a:endParaRPr lang="en-NZ" sz="1100">
            <a:solidFill>
              <a:schemeClr val="dk1"/>
            </a:solidFill>
            <a:latin typeface="+mn-lt"/>
            <a:ea typeface="+mn-ea"/>
            <a:cs typeface="+mn-cs"/>
          </a:endParaRPr>
        </a:p>
        <a:p>
          <a:pPr eaLnBrk="0" hangingPunct="0"/>
          <a:r>
            <a:rPr lang="en-NZ" sz="1100">
              <a:solidFill>
                <a:schemeClr val="dk1"/>
              </a:solidFill>
              <a:latin typeface="+mn-lt"/>
              <a:ea typeface="+mn-ea"/>
              <a:cs typeface="+mn-cs"/>
            </a:rPr>
            <a:t>For more information about vehicles and travel check out </a:t>
          </a:r>
          <a:r>
            <a:rPr lang="en-NZ" sz="1100" u="sng">
              <a:solidFill>
                <a:schemeClr val="dk1"/>
              </a:solidFill>
              <a:latin typeface="+mn-lt"/>
              <a:ea typeface="+mn-ea"/>
              <a:cs typeface="+mn-cs"/>
            </a:rPr>
            <a:t>www.transport.govt.nz/research</a:t>
          </a:r>
          <a:r>
            <a:rPr lang="en-NZ" sz="1100">
              <a:solidFill>
                <a:schemeClr val="dk1"/>
              </a:solidFill>
              <a:latin typeface="+mn-lt"/>
              <a:ea typeface="+mn-ea"/>
              <a:cs typeface="+mn-cs"/>
            </a:rPr>
            <a:t>.</a:t>
          </a:r>
          <a:endParaRPr lang="en-NZ"/>
        </a:p>
        <a:p>
          <a:endParaRPr lang="en-NZ" sz="1100"/>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0.00869</cdr:x>
      <cdr:y>0.91722</cdr:y>
    </cdr:from>
    <cdr:to>
      <cdr:x>0.70379</cdr:x>
      <cdr:y>0.98337</cdr:y>
    </cdr:to>
    <cdr:sp macro="" textlink="">
      <cdr:nvSpPr>
        <cdr:cNvPr id="8394753" name="Text Box 1"/>
        <cdr:cNvSpPr txBox="1">
          <a:spLocks xmlns:a="http://schemas.openxmlformats.org/drawingml/2006/main" noChangeArrowheads="1"/>
        </cdr:cNvSpPr>
      </cdr:nvSpPr>
      <cdr:spPr bwMode="auto">
        <a:xfrm xmlns:a="http://schemas.openxmlformats.org/drawingml/2006/main">
          <a:off x="31296" y="1981200"/>
          <a:ext cx="2502354" cy="14287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strike="noStrike">
              <a:solidFill>
                <a:srgbClr val="000000"/>
              </a:solidFill>
              <a:latin typeface="Arial"/>
              <a:cs typeface="Arial"/>
            </a:rPr>
            <a:t>Source : VFEM (Vehicle Fleet Emission Model)</a:t>
          </a:r>
          <a:r>
            <a:rPr lang="en-NZ" sz="800" b="0" i="0" strike="noStrike" baseline="0">
              <a:solidFill>
                <a:srgbClr val="000000"/>
              </a:solidFill>
              <a:latin typeface="Arial"/>
              <a:cs typeface="Arial"/>
            </a:rPr>
            <a:t> </a:t>
          </a:r>
          <a:endParaRPr lang="en-NZ" sz="800" b="0" i="0" strike="noStrike">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14</xdr:col>
      <xdr:colOff>268061</xdr:colOff>
      <xdr:row>8</xdr:row>
      <xdr:rowOff>76198</xdr:rowOff>
    </xdr:from>
    <xdr:to>
      <xdr:col>18</xdr:col>
      <xdr:colOff>393204</xdr:colOff>
      <xdr:row>17</xdr:row>
      <xdr:rowOff>26955</xdr:rowOff>
    </xdr:to>
    <xdr:graphicFrame macro="">
      <xdr:nvGraphicFramePr>
        <xdr:cNvPr id="2" name="Chart 10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504825</xdr:colOff>
      <xdr:row>26</xdr:row>
      <xdr:rowOff>0</xdr:rowOff>
    </xdr:from>
    <xdr:to>
      <xdr:col>12</xdr:col>
      <xdr:colOff>447225</xdr:colOff>
      <xdr:row>39</xdr:row>
      <xdr:rowOff>54975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542925</xdr:colOff>
      <xdr:row>13</xdr:row>
      <xdr:rowOff>123825</xdr:rowOff>
    </xdr:from>
    <xdr:to>
      <xdr:col>12</xdr:col>
      <xdr:colOff>485325</xdr:colOff>
      <xdr:row>25</xdr:row>
      <xdr:rowOff>74025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295275</xdr:colOff>
      <xdr:row>22</xdr:row>
      <xdr:rowOff>142875</xdr:rowOff>
    </xdr:from>
    <xdr:ext cx="184731" cy="264560"/>
    <xdr:sp macro="" textlink="">
      <xdr:nvSpPr>
        <xdr:cNvPr id="5" name="TextBox 4"/>
        <xdr:cNvSpPr txBox="1"/>
      </xdr:nvSpPr>
      <xdr:spPr>
        <a:xfrm>
          <a:off x="3952875" y="4714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NZ" sz="1100"/>
        </a:p>
      </xdr:txBody>
    </xdr:sp>
    <xdr:clientData/>
  </xdr:oneCellAnchor>
</xdr:wsDr>
</file>

<file path=xl/drawings/drawing12.xml><?xml version="1.0" encoding="utf-8"?>
<c:userShapes xmlns:c="http://schemas.openxmlformats.org/drawingml/2006/chart">
  <cdr:relSizeAnchor xmlns:cdr="http://schemas.openxmlformats.org/drawingml/2006/chartDrawing">
    <cdr:from>
      <cdr:x>0.43391</cdr:x>
      <cdr:y>0.89517</cdr:y>
    </cdr:from>
    <cdr:to>
      <cdr:x>0.68791</cdr:x>
      <cdr:y>0.89958</cdr:y>
    </cdr:to>
    <cdr:sp macro="" textlink="">
      <cdr:nvSpPr>
        <cdr:cNvPr id="3" name="Straight Connector 2"/>
        <cdr:cNvSpPr/>
      </cdr:nvSpPr>
      <cdr:spPr>
        <a:xfrm xmlns:a="http://schemas.openxmlformats.org/drawingml/2006/main" flipV="1">
          <a:off x="1562091" y="1933566"/>
          <a:ext cx="914400" cy="9526"/>
        </a:xfrm>
        <a:prstGeom xmlns:a="http://schemas.openxmlformats.org/drawingml/2006/main" prst="line">
          <a:avLst/>
        </a:prstGeom>
        <a:ln xmlns:a="http://schemas.openxmlformats.org/drawingml/2006/main" w="28575">
          <a:solidFill>
            <a:schemeClr val="tx2"/>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0.58958</cdr:x>
      <cdr:y>0.8038</cdr:y>
    </cdr:from>
    <cdr:to>
      <cdr:x>0.94167</cdr:x>
      <cdr:y>0.86709</cdr:y>
    </cdr:to>
    <cdr:sp macro="" textlink="">
      <cdr:nvSpPr>
        <cdr:cNvPr id="4" name="TextBox 3"/>
        <cdr:cNvSpPr txBox="1"/>
      </cdr:nvSpPr>
      <cdr:spPr>
        <a:xfrm xmlns:a="http://schemas.openxmlformats.org/drawingml/2006/main">
          <a:off x="2695575" y="2419350"/>
          <a:ext cx="160972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Z" sz="1100"/>
        </a:p>
      </cdr:txBody>
    </cdr:sp>
  </cdr:relSizeAnchor>
  <cdr:relSizeAnchor xmlns:cdr="http://schemas.openxmlformats.org/drawingml/2006/chartDrawing">
    <cdr:from>
      <cdr:x>0.41779</cdr:x>
      <cdr:y>0.80838</cdr:y>
    </cdr:from>
    <cdr:to>
      <cdr:x>0.74487</cdr:x>
      <cdr:y>0.88433</cdr:y>
    </cdr:to>
    <cdr:sp macro="" textlink="">
      <cdr:nvSpPr>
        <cdr:cNvPr id="5" name="TextBox 4"/>
        <cdr:cNvSpPr txBox="1"/>
      </cdr:nvSpPr>
      <cdr:spPr>
        <a:xfrm xmlns:a="http://schemas.openxmlformats.org/drawingml/2006/main">
          <a:off x="1613185" y="1684503"/>
          <a:ext cx="1262940" cy="1582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1">
              <a:solidFill>
                <a:schemeClr val="tx2"/>
              </a:solidFill>
              <a:latin typeface="Arial" pitchFamily="34" charset="0"/>
              <a:cs typeface="Arial" pitchFamily="34" charset="0"/>
            </a:rPr>
            <a:t>GFC and recovery</a:t>
          </a:r>
        </a:p>
      </cdr:txBody>
    </cdr:sp>
  </cdr:relSizeAnchor>
</c:userShapes>
</file>

<file path=xl/drawings/drawing13.xml><?xml version="1.0" encoding="utf-8"?>
<xdr:wsDr xmlns:xdr="http://schemas.openxmlformats.org/drawingml/2006/spreadsheetDrawing" xmlns:a="http://schemas.openxmlformats.org/drawingml/2006/main">
  <xdr:twoCellAnchor>
    <xdr:from>
      <xdr:col>6</xdr:col>
      <xdr:colOff>93570</xdr:colOff>
      <xdr:row>38</xdr:row>
      <xdr:rowOff>30257</xdr:rowOff>
    </xdr:from>
    <xdr:to>
      <xdr:col>12</xdr:col>
      <xdr:colOff>107687</xdr:colOff>
      <xdr:row>51</xdr:row>
      <xdr:rowOff>150786</xdr:rowOff>
    </xdr:to>
    <xdr:graphicFrame macro="">
      <xdr:nvGraphicFramePr>
        <xdr:cNvPr id="2482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386603</xdr:colOff>
      <xdr:row>22</xdr:row>
      <xdr:rowOff>119902</xdr:rowOff>
    </xdr:from>
    <xdr:to>
      <xdr:col>5</xdr:col>
      <xdr:colOff>434338</xdr:colOff>
      <xdr:row>36</xdr:row>
      <xdr:rowOff>83549</xdr:rowOff>
    </xdr:to>
    <xdr:graphicFrame macro="">
      <xdr:nvGraphicFramePr>
        <xdr:cNvPr id="2482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624168</xdr:colOff>
      <xdr:row>22</xdr:row>
      <xdr:rowOff>138953</xdr:rowOff>
    </xdr:from>
    <xdr:to>
      <xdr:col>11</xdr:col>
      <xdr:colOff>537433</xdr:colOff>
      <xdr:row>36</xdr:row>
      <xdr:rowOff>102600</xdr:rowOff>
    </xdr:to>
    <xdr:graphicFrame macro="">
      <xdr:nvGraphicFramePr>
        <xdr:cNvPr id="2482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412937</xdr:colOff>
      <xdr:row>37</xdr:row>
      <xdr:rowOff>133350</xdr:rowOff>
    </xdr:from>
    <xdr:to>
      <xdr:col>5</xdr:col>
      <xdr:colOff>460672</xdr:colOff>
      <xdr:row>51</xdr:row>
      <xdr:rowOff>96997</xdr:rowOff>
    </xdr:to>
    <xdr:graphicFrame macro="">
      <xdr:nvGraphicFramePr>
        <xdr:cNvPr id="2482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268941</xdr:colOff>
      <xdr:row>29</xdr:row>
      <xdr:rowOff>145676</xdr:rowOff>
    </xdr:from>
    <xdr:to>
      <xdr:col>20</xdr:col>
      <xdr:colOff>413294</xdr:colOff>
      <xdr:row>38</xdr:row>
      <xdr:rowOff>137734</xdr:rowOff>
    </xdr:to>
    <xdr:graphicFrame macro="">
      <xdr:nvGraphicFramePr>
        <xdr:cNvPr id="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62</xdr:row>
      <xdr:rowOff>44823</xdr:rowOff>
    </xdr:from>
    <xdr:to>
      <xdr:col>20</xdr:col>
      <xdr:colOff>285750</xdr:colOff>
      <xdr:row>80</xdr:row>
      <xdr:rowOff>154080</xdr:rowOff>
    </xdr:to>
    <xdr:graphicFrame macro="">
      <xdr:nvGraphicFramePr>
        <xdr:cNvPr id="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485775</xdr:colOff>
      <xdr:row>53</xdr:row>
      <xdr:rowOff>9525</xdr:rowOff>
    </xdr:from>
    <xdr:to>
      <xdr:col>6</xdr:col>
      <xdr:colOff>466275</xdr:colOff>
      <xdr:row>66</xdr:row>
      <xdr:rowOff>64500</xdr:rowOff>
    </xdr:to>
    <xdr:graphicFrame macro="">
      <xdr:nvGraphicFramePr>
        <xdr:cNvPr id="3096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95250</xdr:colOff>
      <xdr:row>53</xdr:row>
      <xdr:rowOff>19050</xdr:rowOff>
    </xdr:from>
    <xdr:to>
      <xdr:col>13</xdr:col>
      <xdr:colOff>171000</xdr:colOff>
      <xdr:row>66</xdr:row>
      <xdr:rowOff>74025</xdr:rowOff>
    </xdr:to>
    <xdr:graphicFrame macro="">
      <xdr:nvGraphicFramePr>
        <xdr:cNvPr id="309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114300</xdr:colOff>
      <xdr:row>67</xdr:row>
      <xdr:rowOff>95250</xdr:rowOff>
    </xdr:from>
    <xdr:to>
      <xdr:col>13</xdr:col>
      <xdr:colOff>190050</xdr:colOff>
      <xdr:row>80</xdr:row>
      <xdr:rowOff>150225</xdr:rowOff>
    </xdr:to>
    <xdr:graphicFrame macro="">
      <xdr:nvGraphicFramePr>
        <xdr:cNvPr id="3096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495300</xdr:colOff>
      <xdr:row>67</xdr:row>
      <xdr:rowOff>0</xdr:rowOff>
    </xdr:from>
    <xdr:to>
      <xdr:col>6</xdr:col>
      <xdr:colOff>475800</xdr:colOff>
      <xdr:row>80</xdr:row>
      <xdr:rowOff>54975</xdr:rowOff>
    </xdr:to>
    <xdr:graphicFrame macro="">
      <xdr:nvGraphicFramePr>
        <xdr:cNvPr id="30969" name="Chart 1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571500</xdr:colOff>
      <xdr:row>13</xdr:row>
      <xdr:rowOff>47625</xdr:rowOff>
    </xdr:from>
    <xdr:to>
      <xdr:col>13</xdr:col>
      <xdr:colOff>37650</xdr:colOff>
      <xdr:row>26</xdr:row>
      <xdr:rowOff>102600</xdr:rowOff>
    </xdr:to>
    <xdr:graphicFrame macro="">
      <xdr:nvGraphicFramePr>
        <xdr:cNvPr id="3920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13</xdr:row>
      <xdr:rowOff>57150</xdr:rowOff>
    </xdr:from>
    <xdr:to>
      <xdr:col>6</xdr:col>
      <xdr:colOff>190050</xdr:colOff>
      <xdr:row>26</xdr:row>
      <xdr:rowOff>112125</xdr:rowOff>
    </xdr:to>
    <xdr:graphicFrame macro="">
      <xdr:nvGraphicFramePr>
        <xdr:cNvPr id="3920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276225</xdr:colOff>
      <xdr:row>27</xdr:row>
      <xdr:rowOff>57150</xdr:rowOff>
    </xdr:from>
    <xdr:to>
      <xdr:col>6</xdr:col>
      <xdr:colOff>199575</xdr:colOff>
      <xdr:row>40</xdr:row>
      <xdr:rowOff>112125</xdr:rowOff>
    </xdr:to>
    <xdr:graphicFrame macro="">
      <xdr:nvGraphicFramePr>
        <xdr:cNvPr id="3920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523875</xdr:colOff>
      <xdr:row>27</xdr:row>
      <xdr:rowOff>57150</xdr:rowOff>
    </xdr:from>
    <xdr:to>
      <xdr:col>12</xdr:col>
      <xdr:colOff>580575</xdr:colOff>
      <xdr:row>40</xdr:row>
      <xdr:rowOff>112125</xdr:rowOff>
    </xdr:to>
    <xdr:graphicFrame macro="">
      <xdr:nvGraphicFramePr>
        <xdr:cNvPr id="39210"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247650</xdr:colOff>
      <xdr:row>42</xdr:row>
      <xdr:rowOff>28575</xdr:rowOff>
    </xdr:from>
    <xdr:to>
      <xdr:col>6</xdr:col>
      <xdr:colOff>171000</xdr:colOff>
      <xdr:row>55</xdr:row>
      <xdr:rowOff>83550</xdr:rowOff>
    </xdr:to>
    <xdr:graphicFrame macro="">
      <xdr:nvGraphicFramePr>
        <xdr:cNvPr id="39211"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552450</xdr:colOff>
      <xdr:row>42</xdr:row>
      <xdr:rowOff>57150</xdr:rowOff>
    </xdr:from>
    <xdr:to>
      <xdr:col>13</xdr:col>
      <xdr:colOff>18600</xdr:colOff>
      <xdr:row>55</xdr:row>
      <xdr:rowOff>112125</xdr:rowOff>
    </xdr:to>
    <xdr:graphicFrame macro="">
      <xdr:nvGraphicFramePr>
        <xdr:cNvPr id="39212" name="Chart 2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0.2084</cdr:x>
      <cdr:y>0.14572</cdr:y>
    </cdr:from>
    <cdr:to>
      <cdr:x>0.22709</cdr:x>
      <cdr:y>0.19717</cdr:y>
    </cdr:to>
    <cdr:sp macro="" textlink="">
      <cdr:nvSpPr>
        <cdr:cNvPr id="3862529" name="Text Box 1"/>
        <cdr:cNvSpPr txBox="1">
          <a:spLocks xmlns:a="http://schemas.openxmlformats.org/drawingml/2006/main" noChangeArrowheads="1"/>
        </cdr:cNvSpPr>
      </cdr:nvSpPr>
      <cdr:spPr bwMode="auto">
        <a:xfrm xmlns:a="http://schemas.openxmlformats.org/drawingml/2006/main">
          <a:off x="1291336" y="564364"/>
          <a:ext cx="104318" cy="20034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endParaRPr lang="en-NZ"/>
        </a:p>
      </cdr:txBody>
    </cdr:sp>
  </cdr:relSizeAnchor>
</c:userShapes>
</file>

<file path=xl/drawings/drawing17.xml><?xml version="1.0" encoding="utf-8"?>
<xdr:wsDr xmlns:xdr="http://schemas.openxmlformats.org/drawingml/2006/spreadsheetDrawing" xmlns:a="http://schemas.openxmlformats.org/drawingml/2006/main">
  <xdr:twoCellAnchor>
    <xdr:from>
      <xdr:col>8</xdr:col>
      <xdr:colOff>85725</xdr:colOff>
      <xdr:row>5</xdr:row>
      <xdr:rowOff>0</xdr:rowOff>
    </xdr:from>
    <xdr:to>
      <xdr:col>14</xdr:col>
      <xdr:colOff>142425</xdr:colOff>
      <xdr:row>18</xdr:row>
      <xdr:rowOff>54975</xdr:rowOff>
    </xdr:to>
    <xdr:graphicFrame macro="">
      <xdr:nvGraphicFramePr>
        <xdr:cNvPr id="3691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9</xdr:row>
      <xdr:rowOff>57150</xdr:rowOff>
    </xdr:from>
    <xdr:to>
      <xdr:col>6</xdr:col>
      <xdr:colOff>552000</xdr:colOff>
      <xdr:row>22</xdr:row>
      <xdr:rowOff>112125</xdr:rowOff>
    </xdr:to>
    <xdr:graphicFrame macro="">
      <xdr:nvGraphicFramePr>
        <xdr:cNvPr id="4617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23</xdr:row>
      <xdr:rowOff>28575</xdr:rowOff>
    </xdr:from>
    <xdr:to>
      <xdr:col>6</xdr:col>
      <xdr:colOff>532950</xdr:colOff>
      <xdr:row>36</xdr:row>
      <xdr:rowOff>83550</xdr:rowOff>
    </xdr:to>
    <xdr:graphicFrame macro="">
      <xdr:nvGraphicFramePr>
        <xdr:cNvPr id="4618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576943</xdr:colOff>
      <xdr:row>18</xdr:row>
      <xdr:rowOff>152402</xdr:rowOff>
    </xdr:from>
    <xdr:to>
      <xdr:col>14</xdr:col>
      <xdr:colOff>110175</xdr:colOff>
      <xdr:row>27</xdr:row>
      <xdr:rowOff>103158</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400050</xdr:colOff>
      <xdr:row>25</xdr:row>
      <xdr:rowOff>123825</xdr:rowOff>
    </xdr:from>
    <xdr:to>
      <xdr:col>7</xdr:col>
      <xdr:colOff>75750</xdr:colOff>
      <xdr:row>39</xdr:row>
      <xdr:rowOff>16875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26</xdr:row>
      <xdr:rowOff>123825</xdr:rowOff>
    </xdr:from>
    <xdr:to>
      <xdr:col>7</xdr:col>
      <xdr:colOff>142876</xdr:colOff>
      <xdr:row>29</xdr:row>
      <xdr:rowOff>0</xdr:rowOff>
    </xdr:to>
    <xdr:sp macro="" textlink="">
      <xdr:nvSpPr>
        <xdr:cNvPr id="3" name="TextBox 2"/>
        <xdr:cNvSpPr txBox="1"/>
      </xdr:nvSpPr>
      <xdr:spPr>
        <a:xfrm>
          <a:off x="3352800" y="3971925"/>
          <a:ext cx="71437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36000" rIns="36000" bIns="36000" rtlCol="0" anchor="t"/>
        <a:lstStyle/>
        <a:p>
          <a:pPr algn="ctr"/>
          <a:r>
            <a:rPr lang="en-NZ" sz="700">
              <a:latin typeface="Arial" pitchFamily="34" charset="0"/>
              <a:cs typeface="Arial" pitchFamily="34" charset="0"/>
            </a:rPr>
            <a:t>Year of manufacture</a:t>
          </a:r>
        </a:p>
      </xdr:txBody>
    </xdr:sp>
    <xdr:clientData/>
  </xdr:twoCellAnchor>
  <xdr:twoCellAnchor>
    <xdr:from>
      <xdr:col>0</xdr:col>
      <xdr:colOff>438150</xdr:colOff>
      <xdr:row>39</xdr:row>
      <xdr:rowOff>66675</xdr:rowOff>
    </xdr:from>
    <xdr:to>
      <xdr:col>7</xdr:col>
      <xdr:colOff>113850</xdr:colOff>
      <xdr:row>52</xdr:row>
      <xdr:rowOff>121650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419100</xdr:colOff>
      <xdr:row>53</xdr:row>
      <xdr:rowOff>19050</xdr:rowOff>
    </xdr:from>
    <xdr:to>
      <xdr:col>7</xdr:col>
      <xdr:colOff>94800</xdr:colOff>
      <xdr:row>66</xdr:row>
      <xdr:rowOff>74025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419100</xdr:colOff>
      <xdr:row>66</xdr:row>
      <xdr:rowOff>152400</xdr:rowOff>
    </xdr:from>
    <xdr:to>
      <xdr:col>7</xdr:col>
      <xdr:colOff>94800</xdr:colOff>
      <xdr:row>80</xdr:row>
      <xdr:rowOff>45450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22</xdr:row>
      <xdr:rowOff>9525</xdr:rowOff>
    </xdr:from>
    <xdr:to>
      <xdr:col>6</xdr:col>
      <xdr:colOff>275775</xdr:colOff>
      <xdr:row>35</xdr:row>
      <xdr:rowOff>64500</xdr:rowOff>
    </xdr:to>
    <xdr:graphicFrame macro="">
      <xdr:nvGraphicFramePr>
        <xdr:cNvPr id="214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552450</xdr:colOff>
      <xdr:row>21</xdr:row>
      <xdr:rowOff>142875</xdr:rowOff>
    </xdr:from>
    <xdr:to>
      <xdr:col>14</xdr:col>
      <xdr:colOff>504375</xdr:colOff>
      <xdr:row>35</xdr:row>
      <xdr:rowOff>35925</xdr:rowOff>
    </xdr:to>
    <xdr:graphicFrame macro="">
      <xdr:nvGraphicFramePr>
        <xdr:cNvPr id="214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64432</xdr:colOff>
      <xdr:row>39</xdr:row>
      <xdr:rowOff>79561</xdr:rowOff>
    </xdr:from>
    <xdr:to>
      <xdr:col>26</xdr:col>
      <xdr:colOff>225594</xdr:colOff>
      <xdr:row>48</xdr:row>
      <xdr:rowOff>26237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104215</xdr:colOff>
      <xdr:row>27</xdr:row>
      <xdr:rowOff>63313</xdr:rowOff>
    </xdr:from>
    <xdr:to>
      <xdr:col>26</xdr:col>
      <xdr:colOff>265377</xdr:colOff>
      <xdr:row>36</xdr:row>
      <xdr:rowOff>9988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cdr:y>
    </cdr:from>
    <cdr:to>
      <cdr:x>0.00677</cdr:x>
      <cdr:y>0.01129</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0.81492</cdr:x>
      <cdr:y>0.08681</cdr:y>
    </cdr:from>
    <cdr:to>
      <cdr:x>0.9875</cdr:x>
      <cdr:y>0.21875</cdr:y>
    </cdr:to>
    <cdr:sp macro="" textlink="">
      <cdr:nvSpPr>
        <cdr:cNvPr id="3" name="TextBox 2"/>
        <cdr:cNvSpPr txBox="1"/>
      </cdr:nvSpPr>
      <cdr:spPr>
        <a:xfrm xmlns:a="http://schemas.openxmlformats.org/drawingml/2006/main">
          <a:off x="2933700" y="187510"/>
          <a:ext cx="621300" cy="28499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36000" tIns="36000" rIns="36000" bIns="36000"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pPr algn="ctr"/>
          <a:r>
            <a:rPr lang="en-NZ" sz="700">
              <a:latin typeface="Arial" pitchFamily="34" charset="0"/>
              <a:cs typeface="Arial" pitchFamily="34" charset="0"/>
            </a:rPr>
            <a:t>Year of manufacture</a:t>
          </a:r>
        </a:p>
      </cdr:txBody>
    </cdr:sp>
  </cdr:relSizeAnchor>
</c:userShapes>
</file>

<file path=xl/drawings/drawing22.xml><?xml version="1.0" encoding="utf-8"?>
<c:userShapes xmlns:c="http://schemas.openxmlformats.org/drawingml/2006/chart">
  <cdr:relSizeAnchor xmlns:cdr="http://schemas.openxmlformats.org/drawingml/2006/chartDrawing">
    <cdr:from>
      <cdr:x>0</cdr:x>
      <cdr:y>0</cdr:y>
    </cdr:from>
    <cdr:to>
      <cdr:x>0.00533</cdr:x>
      <cdr:y>0.00889</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0.80963</cdr:x>
      <cdr:y>0.125</cdr:y>
    </cdr:from>
    <cdr:to>
      <cdr:x>0.99167</cdr:x>
      <cdr:y>0.25694</cdr:y>
    </cdr:to>
    <cdr:sp macro="" textlink="">
      <cdr:nvSpPr>
        <cdr:cNvPr id="3" name="TextBox 1"/>
        <cdr:cNvSpPr txBox="1"/>
      </cdr:nvSpPr>
      <cdr:spPr>
        <a:xfrm xmlns:a="http://schemas.openxmlformats.org/drawingml/2006/main">
          <a:off x="2914650" y="270000"/>
          <a:ext cx="655362" cy="28499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36000" tIns="36000" rIns="36000" bIns="36000"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pPr algn="ctr"/>
          <a:r>
            <a:rPr lang="en-NZ" sz="700">
              <a:latin typeface="Arial" pitchFamily="34" charset="0"/>
              <a:cs typeface="Arial" pitchFamily="34" charset="0"/>
            </a:rPr>
            <a:t>Year of manufacture</a:t>
          </a:r>
        </a:p>
      </cdr:txBody>
    </cdr:sp>
  </cdr:relSizeAnchor>
</c:userShapes>
</file>

<file path=xl/drawings/drawing23.xml><?xml version="1.0" encoding="utf-8"?>
<c:userShapes xmlns:c="http://schemas.openxmlformats.org/drawingml/2006/chart">
  <cdr:relSizeAnchor xmlns:cdr="http://schemas.openxmlformats.org/drawingml/2006/chartDrawing">
    <cdr:from>
      <cdr:x>0.79904</cdr:x>
      <cdr:y>0.05059</cdr:y>
    </cdr:from>
    <cdr:to>
      <cdr:x>0.99848</cdr:x>
      <cdr:y>0.18253</cdr:y>
    </cdr:to>
    <cdr:sp macro="" textlink="">
      <cdr:nvSpPr>
        <cdr:cNvPr id="2" name="TextBox 1"/>
        <cdr:cNvSpPr txBox="1"/>
      </cdr:nvSpPr>
      <cdr:spPr>
        <a:xfrm xmlns:a="http://schemas.openxmlformats.org/drawingml/2006/main">
          <a:off x="2876550" y="109280"/>
          <a:ext cx="717963" cy="284990"/>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36000" tIns="36000" rIns="36000" bIns="36000"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pPr algn="ctr"/>
          <a:r>
            <a:rPr lang="en-NZ" sz="700">
              <a:latin typeface="Arial" pitchFamily="34" charset="0"/>
              <a:cs typeface="Arial" pitchFamily="34" charset="0"/>
            </a:rPr>
            <a:t>Year of manufacture</a:t>
          </a:r>
        </a:p>
      </cdr:txBody>
    </cdr:sp>
  </cdr:relSizeAnchor>
</c:userShapes>
</file>

<file path=xl/drawings/drawing24.xml><?xml version="1.0" encoding="utf-8"?>
<xdr:wsDr xmlns:xdr="http://schemas.openxmlformats.org/drawingml/2006/spreadsheetDrawing" xmlns:a="http://schemas.openxmlformats.org/drawingml/2006/main">
  <xdr:twoCellAnchor>
    <xdr:from>
      <xdr:col>3</xdr:col>
      <xdr:colOff>0</xdr:colOff>
      <xdr:row>3</xdr:row>
      <xdr:rowOff>47625</xdr:rowOff>
    </xdr:from>
    <xdr:to>
      <xdr:col>11</xdr:col>
      <xdr:colOff>161925</xdr:colOff>
      <xdr:row>21</xdr:row>
      <xdr:rowOff>66675</xdr:rowOff>
    </xdr:to>
    <xdr:graphicFrame macro="">
      <xdr:nvGraphicFramePr>
        <xdr:cNvPr id="492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171450</xdr:colOff>
      <xdr:row>48</xdr:row>
      <xdr:rowOff>76200</xdr:rowOff>
    </xdr:from>
    <xdr:to>
      <xdr:col>5</xdr:col>
      <xdr:colOff>342900</xdr:colOff>
      <xdr:row>61</xdr:row>
      <xdr:rowOff>131175</xdr:rowOff>
    </xdr:to>
    <xdr:graphicFrame macro="">
      <xdr:nvGraphicFramePr>
        <xdr:cNvPr id="5169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62</xdr:row>
      <xdr:rowOff>142875</xdr:rowOff>
    </xdr:from>
    <xdr:to>
      <xdr:col>5</xdr:col>
      <xdr:colOff>342900</xdr:colOff>
      <xdr:row>76</xdr:row>
      <xdr:rowOff>71925</xdr:rowOff>
    </xdr:to>
    <xdr:graphicFrame macro="">
      <xdr:nvGraphicFramePr>
        <xdr:cNvPr id="5169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34</xdr:row>
      <xdr:rowOff>104775</xdr:rowOff>
    </xdr:from>
    <xdr:to>
      <xdr:col>5</xdr:col>
      <xdr:colOff>361950</xdr:colOff>
      <xdr:row>47</xdr:row>
      <xdr:rowOff>159750</xdr:rowOff>
    </xdr:to>
    <xdr:graphicFrame macro="">
      <xdr:nvGraphicFramePr>
        <xdr:cNvPr id="5169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68</xdr:row>
      <xdr:rowOff>142875</xdr:rowOff>
    </xdr:from>
    <xdr:to>
      <xdr:col>12</xdr:col>
      <xdr:colOff>904425</xdr:colOff>
      <xdr:row>82</xdr:row>
      <xdr:rowOff>35925</xdr:rowOff>
    </xdr:to>
    <xdr:graphicFrame macro="">
      <xdr:nvGraphicFramePr>
        <xdr:cNvPr id="51694" name="Chart 1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295275</xdr:colOff>
      <xdr:row>78</xdr:row>
      <xdr:rowOff>47625</xdr:rowOff>
    </xdr:from>
    <xdr:to>
      <xdr:col>5</xdr:col>
      <xdr:colOff>275775</xdr:colOff>
      <xdr:row>91</xdr:row>
      <xdr:rowOff>102600</xdr:rowOff>
    </xdr:to>
    <xdr:graphicFrame macro="">
      <xdr:nvGraphicFramePr>
        <xdr:cNvPr id="51695" name="Chart 1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92</xdr:row>
      <xdr:rowOff>152400</xdr:rowOff>
    </xdr:from>
    <xdr:to>
      <xdr:col>5</xdr:col>
      <xdr:colOff>275775</xdr:colOff>
      <xdr:row>106</xdr:row>
      <xdr:rowOff>45450</xdr:rowOff>
    </xdr:to>
    <xdr:graphicFrame macro="">
      <xdr:nvGraphicFramePr>
        <xdr:cNvPr id="51696" name="Chart 1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247650</xdr:colOff>
      <xdr:row>83</xdr:row>
      <xdr:rowOff>28575</xdr:rowOff>
    </xdr:from>
    <xdr:to>
      <xdr:col>12</xdr:col>
      <xdr:colOff>885375</xdr:colOff>
      <xdr:row>96</xdr:row>
      <xdr:rowOff>83550</xdr:rowOff>
    </xdr:to>
    <xdr:graphicFrame macro="">
      <xdr:nvGraphicFramePr>
        <xdr:cNvPr id="51697" name="Chart 1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314325</xdr:colOff>
      <xdr:row>97</xdr:row>
      <xdr:rowOff>9525</xdr:rowOff>
    </xdr:from>
    <xdr:to>
      <xdr:col>13</xdr:col>
      <xdr:colOff>28125</xdr:colOff>
      <xdr:row>110</xdr:row>
      <xdr:rowOff>64500</xdr:rowOff>
    </xdr:to>
    <xdr:graphicFrame macro="">
      <xdr:nvGraphicFramePr>
        <xdr:cNvPr id="51698" name="Chart 1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219075</xdr:colOff>
      <xdr:row>54</xdr:row>
      <xdr:rowOff>76200</xdr:rowOff>
    </xdr:from>
    <xdr:to>
      <xdr:col>12</xdr:col>
      <xdr:colOff>856800</xdr:colOff>
      <xdr:row>67</xdr:row>
      <xdr:rowOff>131175</xdr:rowOff>
    </xdr:to>
    <xdr:graphicFrame macro="">
      <xdr:nvGraphicFramePr>
        <xdr:cNvPr id="51699" name="Chart 1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238125</xdr:colOff>
      <xdr:row>34</xdr:row>
      <xdr:rowOff>38100</xdr:rowOff>
    </xdr:from>
    <xdr:to>
      <xdr:col>12</xdr:col>
      <xdr:colOff>875850</xdr:colOff>
      <xdr:row>47</xdr:row>
      <xdr:rowOff>93075</xdr:rowOff>
    </xdr:to>
    <xdr:graphicFrame macro="">
      <xdr:nvGraphicFramePr>
        <xdr:cNvPr id="51700" name="Chart 5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9</xdr:col>
      <xdr:colOff>95250</xdr:colOff>
      <xdr:row>1</xdr:row>
      <xdr:rowOff>428624</xdr:rowOff>
    </xdr:from>
    <xdr:to>
      <xdr:col>15</xdr:col>
      <xdr:colOff>151950</xdr:colOff>
      <xdr:row>10</xdr:row>
      <xdr:rowOff>159749</xdr:rowOff>
    </xdr:to>
    <xdr:graphicFrame macro="">
      <xdr:nvGraphicFramePr>
        <xdr:cNvPr id="62514" name="Chart 8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6</xdr:col>
      <xdr:colOff>247650</xdr:colOff>
      <xdr:row>2</xdr:row>
      <xdr:rowOff>0</xdr:rowOff>
    </xdr:from>
    <xdr:to>
      <xdr:col>12</xdr:col>
      <xdr:colOff>304350</xdr:colOff>
      <xdr:row>15</xdr:row>
      <xdr:rowOff>54975</xdr:rowOff>
    </xdr:to>
    <xdr:graphicFrame macro="">
      <xdr:nvGraphicFramePr>
        <xdr:cNvPr id="645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6</xdr:col>
      <xdr:colOff>0</xdr:colOff>
      <xdr:row>6</xdr:row>
      <xdr:rowOff>38100</xdr:rowOff>
    </xdr:from>
    <xdr:to>
      <xdr:col>12</xdr:col>
      <xdr:colOff>56700</xdr:colOff>
      <xdr:row>19</xdr:row>
      <xdr:rowOff>93075</xdr:rowOff>
    </xdr:to>
    <xdr:graphicFrame macro="">
      <xdr:nvGraphicFramePr>
        <xdr:cNvPr id="6661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38100</xdr:colOff>
      <xdr:row>24</xdr:row>
      <xdr:rowOff>47625</xdr:rowOff>
    </xdr:from>
    <xdr:ext cx="4067175" cy="387286"/>
    <xdr:sp macro="" textlink="">
      <xdr:nvSpPr>
        <xdr:cNvPr id="3" name="TextBox 2"/>
        <xdr:cNvSpPr txBox="1"/>
      </xdr:nvSpPr>
      <xdr:spPr>
        <a:xfrm>
          <a:off x="5153025" y="4257675"/>
          <a:ext cx="4067175" cy="387286"/>
        </a:xfrm>
        <a:prstGeom prst="rect">
          <a:avLst/>
        </a:prstGeom>
        <a:solidFill>
          <a:srgbClr val="FFFF00"/>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000">
              <a:latin typeface="Arial" panose="020B0604020202020204" pitchFamily="34" charset="0"/>
              <a:cs typeface="Arial" panose="020B0604020202020204" pitchFamily="34" charset="0"/>
            </a:rPr>
            <a:t>This report is based on vehicle either first registered in the indicated period, or last registered (ie reregistered) in that period</a:t>
          </a:r>
        </a:p>
      </xdr:txBody>
    </xdr:sp>
    <xdr:clientData/>
  </xdr:oneCellAnchor>
</xdr:wsDr>
</file>

<file path=xl/drawings/drawing29.xml><?xml version="1.0" encoding="utf-8"?>
<xdr:wsDr xmlns:xdr="http://schemas.openxmlformats.org/drawingml/2006/spreadsheetDrawing" xmlns:a="http://schemas.openxmlformats.org/drawingml/2006/main">
  <xdr:twoCellAnchor>
    <xdr:from>
      <xdr:col>11</xdr:col>
      <xdr:colOff>9525</xdr:colOff>
      <xdr:row>2</xdr:row>
      <xdr:rowOff>19050</xdr:rowOff>
    </xdr:from>
    <xdr:to>
      <xdr:col>17</xdr:col>
      <xdr:colOff>66225</xdr:colOff>
      <xdr:row>15</xdr:row>
      <xdr:rowOff>16875</xdr:rowOff>
    </xdr:to>
    <xdr:graphicFrame macro="">
      <xdr:nvGraphicFramePr>
        <xdr:cNvPr id="6865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57150</xdr:colOff>
      <xdr:row>25</xdr:row>
      <xdr:rowOff>47625</xdr:rowOff>
    </xdr:from>
    <xdr:ext cx="4067175" cy="387286"/>
    <xdr:sp macro="" textlink="">
      <xdr:nvSpPr>
        <xdr:cNvPr id="2" name="TextBox 1"/>
        <xdr:cNvSpPr txBox="1"/>
      </xdr:nvSpPr>
      <xdr:spPr>
        <a:xfrm>
          <a:off x="6553200" y="4514850"/>
          <a:ext cx="4067175" cy="387286"/>
        </a:xfrm>
        <a:prstGeom prst="rect">
          <a:avLst/>
        </a:prstGeom>
        <a:solidFill>
          <a:srgbClr val="FFFF00"/>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000">
              <a:latin typeface="Arial" panose="020B0604020202020204" pitchFamily="34" charset="0"/>
              <a:cs typeface="Arial" panose="020B0604020202020204" pitchFamily="34" charset="0"/>
            </a:rPr>
            <a:t>This report is based on vehicle either first registered in the indicated period, or last registered (ie reregistered) in that period</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7</xdr:col>
      <xdr:colOff>0</xdr:colOff>
      <xdr:row>23</xdr:row>
      <xdr:rowOff>19050</xdr:rowOff>
    </xdr:from>
    <xdr:to>
      <xdr:col>17</xdr:col>
      <xdr:colOff>666750</xdr:colOff>
      <xdr:row>42</xdr:row>
      <xdr:rowOff>95250</xdr:rowOff>
    </xdr:to>
    <xdr:graphicFrame macro="">
      <xdr:nvGraphicFramePr>
        <xdr:cNvPr id="517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15</xdr:col>
      <xdr:colOff>304800</xdr:colOff>
      <xdr:row>1</xdr:row>
      <xdr:rowOff>123825</xdr:rowOff>
    </xdr:from>
    <xdr:to>
      <xdr:col>21</xdr:col>
      <xdr:colOff>361500</xdr:colOff>
      <xdr:row>15</xdr:row>
      <xdr:rowOff>16875</xdr:rowOff>
    </xdr:to>
    <xdr:graphicFrame macro="">
      <xdr:nvGraphicFramePr>
        <xdr:cNvPr id="7075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314325</xdr:colOff>
      <xdr:row>16</xdr:row>
      <xdr:rowOff>28575</xdr:rowOff>
    </xdr:from>
    <xdr:to>
      <xdr:col>21</xdr:col>
      <xdr:colOff>371025</xdr:colOff>
      <xdr:row>29</xdr:row>
      <xdr:rowOff>83550</xdr:rowOff>
    </xdr:to>
    <xdr:graphicFrame macro="">
      <xdr:nvGraphicFramePr>
        <xdr:cNvPr id="7075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11</xdr:col>
      <xdr:colOff>257174</xdr:colOff>
      <xdr:row>2</xdr:row>
      <xdr:rowOff>38100</xdr:rowOff>
    </xdr:from>
    <xdr:to>
      <xdr:col>17</xdr:col>
      <xdr:colOff>313874</xdr:colOff>
      <xdr:row>15</xdr:row>
      <xdr:rowOff>93075</xdr:rowOff>
    </xdr:to>
    <xdr:graphicFrame macro="">
      <xdr:nvGraphicFramePr>
        <xdr:cNvPr id="7382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26</xdr:row>
      <xdr:rowOff>85725</xdr:rowOff>
    </xdr:from>
    <xdr:to>
      <xdr:col>17</xdr:col>
      <xdr:colOff>399600</xdr:colOff>
      <xdr:row>39</xdr:row>
      <xdr:rowOff>140700</xdr:rowOff>
    </xdr:to>
    <xdr:graphicFrame macro="">
      <xdr:nvGraphicFramePr>
        <xdr:cNvPr id="738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371475</xdr:colOff>
      <xdr:row>37</xdr:row>
      <xdr:rowOff>95249</xdr:rowOff>
    </xdr:from>
    <xdr:to>
      <xdr:col>10</xdr:col>
      <xdr:colOff>219075</xdr:colOff>
      <xdr:row>58</xdr:row>
      <xdr:rowOff>19049</xdr:rowOff>
    </xdr:to>
    <xdr:graphicFrame macro="">
      <xdr:nvGraphicFramePr>
        <xdr:cNvPr id="76899"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22</xdr:row>
      <xdr:rowOff>9525</xdr:rowOff>
    </xdr:from>
    <xdr:to>
      <xdr:col>6</xdr:col>
      <xdr:colOff>590100</xdr:colOff>
      <xdr:row>35</xdr:row>
      <xdr:rowOff>64500</xdr:rowOff>
    </xdr:to>
    <xdr:graphicFrame macro="">
      <xdr:nvGraphicFramePr>
        <xdr:cNvPr id="7690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5</xdr:col>
      <xdr:colOff>0</xdr:colOff>
      <xdr:row>3</xdr:row>
      <xdr:rowOff>0</xdr:rowOff>
    </xdr:from>
    <xdr:to>
      <xdr:col>10</xdr:col>
      <xdr:colOff>552000</xdr:colOff>
      <xdr:row>16</xdr:row>
      <xdr:rowOff>54975</xdr:rowOff>
    </xdr:to>
    <xdr:graphicFrame macro="">
      <xdr:nvGraphicFramePr>
        <xdr:cNvPr id="7992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18</xdr:col>
      <xdr:colOff>166688</xdr:colOff>
      <xdr:row>48</xdr:row>
      <xdr:rowOff>38100</xdr:rowOff>
    </xdr:from>
    <xdr:to>
      <xdr:col>24</xdr:col>
      <xdr:colOff>223388</xdr:colOff>
      <xdr:row>61</xdr:row>
      <xdr:rowOff>93075</xdr:rowOff>
    </xdr:to>
    <xdr:graphicFrame macro="">
      <xdr:nvGraphicFramePr>
        <xdr:cNvPr id="8216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285750</xdr:colOff>
      <xdr:row>32</xdr:row>
      <xdr:rowOff>76200</xdr:rowOff>
    </xdr:from>
    <xdr:to>
      <xdr:col>24</xdr:col>
      <xdr:colOff>342450</xdr:colOff>
      <xdr:row>45</xdr:row>
      <xdr:rowOff>131175</xdr:rowOff>
    </xdr:to>
    <xdr:graphicFrame macro="">
      <xdr:nvGraphicFramePr>
        <xdr:cNvPr id="8216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285750</xdr:colOff>
      <xdr:row>17</xdr:row>
      <xdr:rowOff>19050</xdr:rowOff>
    </xdr:from>
    <xdr:to>
      <xdr:col>24</xdr:col>
      <xdr:colOff>342450</xdr:colOff>
      <xdr:row>30</xdr:row>
      <xdr:rowOff>74025</xdr:rowOff>
    </xdr:to>
    <xdr:graphicFrame macro="">
      <xdr:nvGraphicFramePr>
        <xdr:cNvPr id="8216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266700</xdr:colOff>
      <xdr:row>3</xdr:row>
      <xdr:rowOff>57150</xdr:rowOff>
    </xdr:from>
    <xdr:to>
      <xdr:col>24</xdr:col>
      <xdr:colOff>323400</xdr:colOff>
      <xdr:row>16</xdr:row>
      <xdr:rowOff>112125</xdr:rowOff>
    </xdr:to>
    <xdr:graphicFrame macro="">
      <xdr:nvGraphicFramePr>
        <xdr:cNvPr id="8216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38100</xdr:colOff>
      <xdr:row>61</xdr:row>
      <xdr:rowOff>57150</xdr:rowOff>
    </xdr:from>
    <xdr:to>
      <xdr:col>24</xdr:col>
      <xdr:colOff>94800</xdr:colOff>
      <xdr:row>74</xdr:row>
      <xdr:rowOff>112125</xdr:rowOff>
    </xdr:to>
    <xdr:graphicFrame macro="">
      <xdr:nvGraphicFramePr>
        <xdr:cNvPr id="8217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190500</xdr:colOff>
      <xdr:row>34</xdr:row>
      <xdr:rowOff>152401</xdr:rowOff>
    </xdr:from>
    <xdr:to>
      <xdr:col>35</xdr:col>
      <xdr:colOff>104775</xdr:colOff>
      <xdr:row>45</xdr:row>
      <xdr:rowOff>85726</xdr:rowOff>
    </xdr:to>
    <xdr:graphicFrame macro="">
      <xdr:nvGraphicFramePr>
        <xdr:cNvPr id="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209550</xdr:colOff>
      <xdr:row>46</xdr:row>
      <xdr:rowOff>76199</xdr:rowOff>
    </xdr:from>
    <xdr:to>
      <xdr:col>35</xdr:col>
      <xdr:colOff>114300</xdr:colOff>
      <xdr:row>56</xdr:row>
      <xdr:rowOff>142874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304800</xdr:colOff>
      <xdr:row>101</xdr:row>
      <xdr:rowOff>19050</xdr:rowOff>
    </xdr:from>
    <xdr:to>
      <xdr:col>8</xdr:col>
      <xdr:colOff>462600</xdr:colOff>
      <xdr:row>109</xdr:row>
      <xdr:rowOff>127650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0.00334</cdr:x>
      <cdr:y>0.22931</cdr:y>
    </cdr:from>
    <cdr:to>
      <cdr:x>0.04233</cdr:x>
      <cdr:y>0.40371</cdr:y>
    </cdr:to>
    <cdr:sp macro="" textlink="">
      <cdr:nvSpPr>
        <cdr:cNvPr id="13313" name="Text Box 1"/>
        <cdr:cNvSpPr txBox="1">
          <a:spLocks xmlns:a="http://schemas.openxmlformats.org/drawingml/2006/main" noChangeArrowheads="1"/>
        </cdr:cNvSpPr>
      </cdr:nvSpPr>
      <cdr:spPr bwMode="auto">
        <a:xfrm xmlns:a="http://schemas.openxmlformats.org/drawingml/2006/main">
          <a:off x="12032" y="495300"/>
          <a:ext cx="140367" cy="37671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Entered</a:t>
          </a:r>
        </a:p>
      </cdr:txBody>
    </cdr:sp>
  </cdr:relSizeAnchor>
  <cdr:relSizeAnchor xmlns:cdr="http://schemas.openxmlformats.org/drawingml/2006/chartDrawing">
    <cdr:from>
      <cdr:x>0.00265</cdr:x>
      <cdr:y>0.57326</cdr:y>
    </cdr:from>
    <cdr:to>
      <cdr:x>0.04498</cdr:x>
      <cdr:y>0.83329</cdr:y>
    </cdr:to>
    <cdr:sp macro="" textlink="">
      <cdr:nvSpPr>
        <cdr:cNvPr id="13314" name="Text Box 2"/>
        <cdr:cNvSpPr txBox="1">
          <a:spLocks xmlns:a="http://schemas.openxmlformats.org/drawingml/2006/main" noChangeArrowheads="1"/>
        </cdr:cNvSpPr>
      </cdr:nvSpPr>
      <cdr:spPr bwMode="auto">
        <a:xfrm xmlns:a="http://schemas.openxmlformats.org/drawingml/2006/main">
          <a:off x="9526" y="1238250"/>
          <a:ext cx="152400" cy="56164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Exited</a:t>
          </a:r>
        </a:p>
      </cdr:txBody>
    </cdr:sp>
  </cdr:relSizeAnchor>
</c:userShapes>
</file>

<file path=xl/drawings/drawing36.xml><?xml version="1.0" encoding="utf-8"?>
<c:userShapes xmlns:c="http://schemas.openxmlformats.org/drawingml/2006/chart">
  <cdr:relSizeAnchor xmlns:cdr="http://schemas.openxmlformats.org/drawingml/2006/chartDrawing">
    <cdr:from>
      <cdr:x>0.00625</cdr:x>
      <cdr:y>0.23433</cdr:y>
    </cdr:from>
    <cdr:to>
      <cdr:x>0.04233</cdr:x>
      <cdr:y>0.39815</cdr:y>
    </cdr:to>
    <cdr:sp macro="" textlink="">
      <cdr:nvSpPr>
        <cdr:cNvPr id="8324097" name="Text Box 1"/>
        <cdr:cNvSpPr txBox="1">
          <a:spLocks xmlns:a="http://schemas.openxmlformats.org/drawingml/2006/main" noChangeArrowheads="1"/>
        </cdr:cNvSpPr>
      </cdr:nvSpPr>
      <cdr:spPr bwMode="auto">
        <a:xfrm xmlns:a="http://schemas.openxmlformats.org/drawingml/2006/main">
          <a:off x="22504" y="506153"/>
          <a:ext cx="129896" cy="35385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Entered</a:t>
          </a:r>
        </a:p>
      </cdr:txBody>
    </cdr:sp>
  </cdr:relSizeAnchor>
  <cdr:relSizeAnchor xmlns:cdr="http://schemas.openxmlformats.org/drawingml/2006/chartDrawing">
    <cdr:from>
      <cdr:x>0.00814</cdr:x>
      <cdr:y>0.60059</cdr:y>
    </cdr:from>
    <cdr:to>
      <cdr:x>0.0463</cdr:x>
      <cdr:y>0.74683</cdr:y>
    </cdr:to>
    <cdr:sp macro="" textlink="">
      <cdr:nvSpPr>
        <cdr:cNvPr id="8324098" name="Text Box 2"/>
        <cdr:cNvSpPr txBox="1">
          <a:spLocks xmlns:a="http://schemas.openxmlformats.org/drawingml/2006/main" noChangeArrowheads="1"/>
        </cdr:cNvSpPr>
      </cdr:nvSpPr>
      <cdr:spPr bwMode="auto">
        <a:xfrm xmlns:a="http://schemas.openxmlformats.org/drawingml/2006/main">
          <a:off x="29309" y="1297274"/>
          <a:ext cx="137380" cy="31587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Exited</a:t>
          </a:r>
        </a:p>
      </cdr:txBody>
    </cdr:sp>
  </cdr:relSizeAnchor>
</c:userShapes>
</file>

<file path=xl/drawings/drawing37.xml><?xml version="1.0" encoding="utf-8"?>
<c:userShapes xmlns:c="http://schemas.openxmlformats.org/drawingml/2006/chart">
  <cdr:relSizeAnchor xmlns:cdr="http://schemas.openxmlformats.org/drawingml/2006/chartDrawing">
    <cdr:from>
      <cdr:x>0.0035</cdr:x>
      <cdr:y>0.22677</cdr:y>
    </cdr:from>
    <cdr:to>
      <cdr:x>0.05021</cdr:x>
      <cdr:y>0.40153</cdr:y>
    </cdr:to>
    <cdr:sp macro="" textlink="">
      <cdr:nvSpPr>
        <cdr:cNvPr id="3878913" name="Text Box 1"/>
        <cdr:cNvSpPr txBox="1">
          <a:spLocks xmlns:a="http://schemas.openxmlformats.org/drawingml/2006/main" noChangeArrowheads="1"/>
        </cdr:cNvSpPr>
      </cdr:nvSpPr>
      <cdr:spPr bwMode="auto">
        <a:xfrm xmlns:a="http://schemas.openxmlformats.org/drawingml/2006/main">
          <a:off x="12599" y="489823"/>
          <a:ext cx="168156" cy="37748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Entered</a:t>
          </a:r>
        </a:p>
      </cdr:txBody>
    </cdr:sp>
  </cdr:relSizeAnchor>
  <cdr:relSizeAnchor xmlns:cdr="http://schemas.openxmlformats.org/drawingml/2006/chartDrawing">
    <cdr:from>
      <cdr:x>0.00833</cdr:x>
      <cdr:y>0.61602</cdr:y>
    </cdr:from>
    <cdr:to>
      <cdr:x>0.04895</cdr:x>
      <cdr:y>0.76981</cdr:y>
    </cdr:to>
    <cdr:sp macro="" textlink="">
      <cdr:nvSpPr>
        <cdr:cNvPr id="3878914" name="Text Box 2"/>
        <cdr:cNvSpPr txBox="1">
          <a:spLocks xmlns:a="http://schemas.openxmlformats.org/drawingml/2006/main" noChangeArrowheads="1"/>
        </cdr:cNvSpPr>
      </cdr:nvSpPr>
      <cdr:spPr bwMode="auto">
        <a:xfrm xmlns:a="http://schemas.openxmlformats.org/drawingml/2006/main">
          <a:off x="29988" y="1330603"/>
          <a:ext cx="146225" cy="33218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Exited</a:t>
          </a:r>
        </a:p>
      </cdr:txBody>
    </cdr:sp>
  </cdr:relSizeAnchor>
</c:userShapes>
</file>

<file path=xl/drawings/drawing38.xml><?xml version="1.0" encoding="utf-8"?>
<c:userShapes xmlns:c="http://schemas.openxmlformats.org/drawingml/2006/chart">
  <cdr:relSizeAnchor xmlns:cdr="http://schemas.openxmlformats.org/drawingml/2006/chartDrawing">
    <cdr:from>
      <cdr:x>0.01251</cdr:x>
      <cdr:y>0.22724</cdr:y>
    </cdr:from>
    <cdr:to>
      <cdr:x>0.05873</cdr:x>
      <cdr:y>0.40153</cdr:y>
    </cdr:to>
    <cdr:sp macro="" textlink="">
      <cdr:nvSpPr>
        <cdr:cNvPr id="3879937" name="Text Box 1"/>
        <cdr:cNvSpPr txBox="1">
          <a:spLocks xmlns:a="http://schemas.openxmlformats.org/drawingml/2006/main" noChangeArrowheads="1"/>
        </cdr:cNvSpPr>
      </cdr:nvSpPr>
      <cdr:spPr bwMode="auto">
        <a:xfrm xmlns:a="http://schemas.openxmlformats.org/drawingml/2006/main">
          <a:off x="74684" y="868974"/>
          <a:ext cx="264128" cy="66401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Entered</a:t>
          </a:r>
        </a:p>
      </cdr:txBody>
    </cdr:sp>
  </cdr:relSizeAnchor>
  <cdr:relSizeAnchor xmlns:cdr="http://schemas.openxmlformats.org/drawingml/2006/chartDrawing">
    <cdr:from>
      <cdr:x>0.00833</cdr:x>
      <cdr:y>0.54558</cdr:y>
    </cdr:from>
    <cdr:to>
      <cdr:x>0.05873</cdr:x>
      <cdr:y>0.76886</cdr:y>
    </cdr:to>
    <cdr:sp macro="" textlink="">
      <cdr:nvSpPr>
        <cdr:cNvPr id="3879938" name="Text Box 2"/>
        <cdr:cNvSpPr txBox="1">
          <a:spLocks xmlns:a="http://schemas.openxmlformats.org/drawingml/2006/main" noChangeArrowheads="1"/>
        </cdr:cNvSpPr>
      </cdr:nvSpPr>
      <cdr:spPr bwMode="auto">
        <a:xfrm xmlns:a="http://schemas.openxmlformats.org/drawingml/2006/main">
          <a:off x="50800" y="2081840"/>
          <a:ext cx="288012" cy="85067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Exited</a:t>
          </a:r>
        </a:p>
      </cdr:txBody>
    </cdr:sp>
  </cdr:relSizeAnchor>
</c:userShapes>
</file>

<file path=xl/drawings/drawing39.xml><?xml version="1.0" encoding="utf-8"?>
<c:userShapes xmlns:c="http://schemas.openxmlformats.org/drawingml/2006/chart">
  <cdr:relSizeAnchor xmlns:cdr="http://schemas.openxmlformats.org/drawingml/2006/chartDrawing">
    <cdr:from>
      <cdr:x>0.00132</cdr:x>
      <cdr:y>0.21751</cdr:y>
    </cdr:from>
    <cdr:to>
      <cdr:x>0.06539</cdr:x>
      <cdr:y>0.39082</cdr:y>
    </cdr:to>
    <cdr:sp macro="" textlink="">
      <cdr:nvSpPr>
        <cdr:cNvPr id="13313" name="Text Box 1"/>
        <cdr:cNvSpPr txBox="1">
          <a:spLocks xmlns:a="http://schemas.openxmlformats.org/drawingml/2006/main" noChangeArrowheads="1"/>
        </cdr:cNvSpPr>
      </cdr:nvSpPr>
      <cdr:spPr bwMode="auto">
        <a:xfrm xmlns:a="http://schemas.openxmlformats.org/drawingml/2006/main">
          <a:off x="4763" y="469822"/>
          <a:ext cx="230641" cy="37434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Entered</a:t>
          </a:r>
        </a:p>
      </cdr:txBody>
    </cdr:sp>
  </cdr:relSizeAnchor>
  <cdr:relSizeAnchor xmlns:cdr="http://schemas.openxmlformats.org/drawingml/2006/chartDrawing">
    <cdr:from>
      <cdr:x>0.00397</cdr:x>
      <cdr:y>0.58531</cdr:y>
    </cdr:from>
    <cdr:to>
      <cdr:x>0.06587</cdr:x>
      <cdr:y>0.7625</cdr:y>
    </cdr:to>
    <cdr:sp macro="" textlink="">
      <cdr:nvSpPr>
        <cdr:cNvPr id="3880962" name="Text Box 2"/>
        <cdr:cNvSpPr txBox="1">
          <a:spLocks xmlns:a="http://schemas.openxmlformats.org/drawingml/2006/main" noChangeArrowheads="1"/>
        </cdr:cNvSpPr>
      </cdr:nvSpPr>
      <cdr:spPr bwMode="auto">
        <a:xfrm xmlns:a="http://schemas.openxmlformats.org/drawingml/2006/main">
          <a:off x="14288" y="1264270"/>
          <a:ext cx="222844" cy="38273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r>
            <a:rPr lang="en-NZ" sz="700" b="0" i="0" strike="noStrike">
              <a:solidFill>
                <a:srgbClr val="000000"/>
              </a:solidFill>
              <a:latin typeface="Arial"/>
              <a:cs typeface="Arial"/>
            </a:rPr>
            <a:t>Exited</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161925</xdr:colOff>
      <xdr:row>1</xdr:row>
      <xdr:rowOff>257175</xdr:rowOff>
    </xdr:from>
    <xdr:to>
      <xdr:col>14</xdr:col>
      <xdr:colOff>218625</xdr:colOff>
      <xdr:row>11</xdr:row>
      <xdr:rowOff>150225</xdr:rowOff>
    </xdr:to>
    <xdr:graphicFrame macro="">
      <xdr:nvGraphicFramePr>
        <xdr:cNvPr id="7267" name="Chart 1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12</xdr:row>
      <xdr:rowOff>104775</xdr:rowOff>
    </xdr:from>
    <xdr:to>
      <xdr:col>14</xdr:col>
      <xdr:colOff>247200</xdr:colOff>
      <xdr:row>25</xdr:row>
      <xdr:rowOff>159750</xdr:rowOff>
    </xdr:to>
    <xdr:graphicFrame macro="">
      <xdr:nvGraphicFramePr>
        <xdr:cNvPr id="7268" name="Chart 1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0.01128</cdr:x>
      <cdr:y>0.24216</cdr:y>
    </cdr:from>
    <cdr:to>
      <cdr:x>0.04918</cdr:x>
      <cdr:y>0.40371</cdr:y>
    </cdr:to>
    <cdr:sp macro="" textlink="">
      <cdr:nvSpPr>
        <cdr:cNvPr id="13313" name="Text Box 1"/>
        <cdr:cNvSpPr txBox="1">
          <a:spLocks xmlns:a="http://schemas.openxmlformats.org/drawingml/2006/main" noChangeArrowheads="1"/>
        </cdr:cNvSpPr>
      </cdr:nvSpPr>
      <cdr:spPr bwMode="auto">
        <a:xfrm xmlns:a="http://schemas.openxmlformats.org/drawingml/2006/main">
          <a:off x="79804" y="983590"/>
          <a:ext cx="301637" cy="51965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endParaRPr lang="en-NZ" sz="900" b="0" i="0" strike="noStrike">
            <a:solidFill>
              <a:srgbClr val="000000"/>
            </a:solidFill>
            <a:latin typeface="Arial"/>
            <a:cs typeface="Arial"/>
          </a:endParaRPr>
        </a:p>
      </cdr:txBody>
    </cdr:sp>
  </cdr:relSizeAnchor>
  <cdr:relSizeAnchor xmlns:cdr="http://schemas.openxmlformats.org/drawingml/2006/chartDrawing">
    <cdr:from>
      <cdr:x>0.01176</cdr:x>
      <cdr:y>0.66552</cdr:y>
    </cdr:from>
    <cdr:to>
      <cdr:x>0.04347</cdr:x>
      <cdr:y>0.83549</cdr:y>
    </cdr:to>
    <cdr:sp macro="" textlink="">
      <cdr:nvSpPr>
        <cdr:cNvPr id="13314" name="Text Box 2"/>
        <cdr:cNvSpPr txBox="1">
          <a:spLocks xmlns:a="http://schemas.openxmlformats.org/drawingml/2006/main" noChangeArrowheads="1"/>
        </cdr:cNvSpPr>
      </cdr:nvSpPr>
      <cdr:spPr bwMode="auto">
        <a:xfrm xmlns:a="http://schemas.openxmlformats.org/drawingml/2006/main">
          <a:off x="59270" y="1952625"/>
          <a:ext cx="159805" cy="49870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vert="vert270" wrap="square" lIns="27432" tIns="22860" rIns="0" bIns="0" anchor="t" upright="1"/>
        <a:lstStyle xmlns:a="http://schemas.openxmlformats.org/drawingml/2006/main"/>
        <a:p xmlns:a="http://schemas.openxmlformats.org/drawingml/2006/main">
          <a:pPr algn="r" rtl="0">
            <a:defRPr sz="1000"/>
          </a:pPr>
          <a:endParaRPr lang="en-NZ" sz="900" b="0" i="0" strike="noStrike">
            <a:solidFill>
              <a:srgbClr val="000000"/>
            </a:solidFill>
            <a:latin typeface="Arial"/>
            <a:cs typeface="Arial"/>
          </a:endParaRPr>
        </a:p>
      </cdr:txBody>
    </cdr:sp>
  </cdr:relSizeAnchor>
</c:userShapes>
</file>

<file path=xl/drawings/drawing41.xml><?xml version="1.0" encoding="utf-8"?>
<xdr:wsDr xmlns:xdr="http://schemas.openxmlformats.org/drawingml/2006/spreadsheetDrawing" xmlns:a="http://schemas.openxmlformats.org/drawingml/2006/main">
  <xdr:twoCellAnchor>
    <xdr:from>
      <xdr:col>4</xdr:col>
      <xdr:colOff>400050</xdr:colOff>
      <xdr:row>49</xdr:row>
      <xdr:rowOff>9525</xdr:rowOff>
    </xdr:from>
    <xdr:to>
      <xdr:col>10</xdr:col>
      <xdr:colOff>456750</xdr:colOff>
      <xdr:row>62</xdr:row>
      <xdr:rowOff>64500</xdr:rowOff>
    </xdr:to>
    <xdr:graphicFrame macro="">
      <xdr:nvGraphicFramePr>
        <xdr:cNvPr id="8826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62</xdr:row>
      <xdr:rowOff>114300</xdr:rowOff>
    </xdr:from>
    <xdr:to>
      <xdr:col>10</xdr:col>
      <xdr:colOff>418650</xdr:colOff>
      <xdr:row>76</xdr:row>
      <xdr:rowOff>7350</xdr:rowOff>
    </xdr:to>
    <xdr:graphicFrame macro="">
      <xdr:nvGraphicFramePr>
        <xdr:cNvPr id="882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571500</xdr:colOff>
      <xdr:row>49</xdr:row>
      <xdr:rowOff>104775</xdr:rowOff>
    </xdr:from>
    <xdr:to>
      <xdr:col>17</xdr:col>
      <xdr:colOff>37650</xdr:colOff>
      <xdr:row>62</xdr:row>
      <xdr:rowOff>159750</xdr:rowOff>
    </xdr:to>
    <xdr:graphicFrame macro="">
      <xdr:nvGraphicFramePr>
        <xdr:cNvPr id="882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552450</xdr:colOff>
      <xdr:row>63</xdr:row>
      <xdr:rowOff>9525</xdr:rowOff>
    </xdr:from>
    <xdr:to>
      <xdr:col>17</xdr:col>
      <xdr:colOff>18600</xdr:colOff>
      <xdr:row>76</xdr:row>
      <xdr:rowOff>64500</xdr:rowOff>
    </xdr:to>
    <xdr:graphicFrame macro="">
      <xdr:nvGraphicFramePr>
        <xdr:cNvPr id="882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10</xdr:col>
      <xdr:colOff>76200</xdr:colOff>
      <xdr:row>17</xdr:row>
      <xdr:rowOff>152400</xdr:rowOff>
    </xdr:from>
    <xdr:to>
      <xdr:col>16</xdr:col>
      <xdr:colOff>132900</xdr:colOff>
      <xdr:row>31</xdr:row>
      <xdr:rowOff>45450</xdr:rowOff>
    </xdr:to>
    <xdr:graphicFrame macro="">
      <xdr:nvGraphicFramePr>
        <xdr:cNvPr id="9328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4</xdr:row>
      <xdr:rowOff>47625</xdr:rowOff>
    </xdr:from>
    <xdr:to>
      <xdr:col>16</xdr:col>
      <xdr:colOff>180525</xdr:colOff>
      <xdr:row>17</xdr:row>
      <xdr:rowOff>102600</xdr:rowOff>
    </xdr:to>
    <xdr:graphicFrame macro="">
      <xdr:nvGraphicFramePr>
        <xdr:cNvPr id="9328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7</xdr:col>
      <xdr:colOff>219075</xdr:colOff>
      <xdr:row>16</xdr:row>
      <xdr:rowOff>19050</xdr:rowOff>
    </xdr:from>
    <xdr:to>
      <xdr:col>13</xdr:col>
      <xdr:colOff>275775</xdr:colOff>
      <xdr:row>29</xdr:row>
      <xdr:rowOff>74025</xdr:rowOff>
    </xdr:to>
    <xdr:graphicFrame macro="">
      <xdr:nvGraphicFramePr>
        <xdr:cNvPr id="9640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2</xdr:row>
      <xdr:rowOff>47625</xdr:rowOff>
    </xdr:from>
    <xdr:to>
      <xdr:col>13</xdr:col>
      <xdr:colOff>275775</xdr:colOff>
      <xdr:row>15</xdr:row>
      <xdr:rowOff>102600</xdr:rowOff>
    </xdr:to>
    <xdr:graphicFrame macro="">
      <xdr:nvGraphicFramePr>
        <xdr:cNvPr id="9640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219075</xdr:colOff>
      <xdr:row>30</xdr:row>
      <xdr:rowOff>38100</xdr:rowOff>
    </xdr:from>
    <xdr:to>
      <xdr:col>13</xdr:col>
      <xdr:colOff>275775</xdr:colOff>
      <xdr:row>43</xdr:row>
      <xdr:rowOff>93075</xdr:rowOff>
    </xdr:to>
    <xdr:graphicFrame macro="">
      <xdr:nvGraphicFramePr>
        <xdr:cNvPr id="9640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xdr:row>
      <xdr:rowOff>0</xdr:rowOff>
    </xdr:from>
    <xdr:to>
      <xdr:col>22</xdr:col>
      <xdr:colOff>56700</xdr:colOff>
      <xdr:row>15</xdr:row>
      <xdr:rowOff>54975</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17</xdr:row>
      <xdr:rowOff>0</xdr:rowOff>
    </xdr:from>
    <xdr:to>
      <xdr:col>22</xdr:col>
      <xdr:colOff>56700</xdr:colOff>
      <xdr:row>30</xdr:row>
      <xdr:rowOff>54975</xdr:rowOff>
    </xdr:to>
    <xdr:graphicFrame macro="">
      <xdr:nvGraphicFramePr>
        <xdr:cNvPr id="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9</xdr:col>
      <xdr:colOff>0</xdr:colOff>
      <xdr:row>39</xdr:row>
      <xdr:rowOff>0</xdr:rowOff>
    </xdr:from>
    <xdr:to>
      <xdr:col>17</xdr:col>
      <xdr:colOff>18600</xdr:colOff>
      <xdr:row>52</xdr:row>
      <xdr:rowOff>54975</xdr:rowOff>
    </xdr:to>
    <xdr:graphicFrame macro="">
      <xdr:nvGraphicFramePr>
        <xdr:cNvPr id="10040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3</xdr:col>
      <xdr:colOff>561975</xdr:colOff>
      <xdr:row>1</xdr:row>
      <xdr:rowOff>142875</xdr:rowOff>
    </xdr:from>
    <xdr:to>
      <xdr:col>10</xdr:col>
      <xdr:colOff>28125</xdr:colOff>
      <xdr:row>15</xdr:row>
      <xdr:rowOff>35925</xdr:rowOff>
    </xdr:to>
    <xdr:graphicFrame macro="">
      <xdr:nvGraphicFramePr>
        <xdr:cNvPr id="10245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57150</xdr:colOff>
      <xdr:row>26</xdr:row>
      <xdr:rowOff>66675</xdr:rowOff>
    </xdr:from>
    <xdr:ext cx="4067175" cy="387286"/>
    <xdr:sp macro="" textlink="">
      <xdr:nvSpPr>
        <xdr:cNvPr id="3" name="TextBox 2"/>
        <xdr:cNvSpPr txBox="1"/>
      </xdr:nvSpPr>
      <xdr:spPr>
        <a:xfrm>
          <a:off x="1238250" y="4438650"/>
          <a:ext cx="4067175" cy="387286"/>
        </a:xfrm>
        <a:prstGeom prst="rect">
          <a:avLst/>
        </a:prstGeom>
        <a:solidFill>
          <a:srgbClr val="FFFF00"/>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000">
              <a:latin typeface="Arial" panose="020B0604020202020204" pitchFamily="34" charset="0"/>
              <a:cs typeface="Arial" panose="020B0604020202020204" pitchFamily="34" charset="0"/>
            </a:rPr>
            <a:t>This report is based on vehicle either first registered in the indicated period, or last registered (ie reregistered) in that period</a:t>
          </a:r>
        </a:p>
      </xdr:txBody>
    </xdr:sp>
    <xdr:clientData/>
  </xdr:oneCellAnchor>
</xdr:wsDr>
</file>

<file path=xl/drawings/drawing46.xml><?xml version="1.0" encoding="utf-8"?>
<xdr:wsDr xmlns:xdr="http://schemas.openxmlformats.org/drawingml/2006/spreadsheetDrawing" xmlns:a="http://schemas.openxmlformats.org/drawingml/2006/main">
  <xdr:twoCellAnchor>
    <xdr:from>
      <xdr:col>6</xdr:col>
      <xdr:colOff>495300</xdr:colOff>
      <xdr:row>21</xdr:row>
      <xdr:rowOff>85725</xdr:rowOff>
    </xdr:from>
    <xdr:to>
      <xdr:col>12</xdr:col>
      <xdr:colOff>552000</xdr:colOff>
      <xdr:row>34</xdr:row>
      <xdr:rowOff>140700</xdr:rowOff>
    </xdr:to>
    <xdr:graphicFrame macro="">
      <xdr:nvGraphicFramePr>
        <xdr:cNvPr id="10454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21</xdr:row>
      <xdr:rowOff>76200</xdr:rowOff>
    </xdr:from>
    <xdr:to>
      <xdr:col>6</xdr:col>
      <xdr:colOff>266250</xdr:colOff>
      <xdr:row>34</xdr:row>
      <xdr:rowOff>131175</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19050</xdr:colOff>
      <xdr:row>38</xdr:row>
      <xdr:rowOff>66675</xdr:rowOff>
    </xdr:from>
    <xdr:ext cx="4067175" cy="387286"/>
    <xdr:sp macro="" textlink="">
      <xdr:nvSpPr>
        <xdr:cNvPr id="4" name="TextBox 3"/>
        <xdr:cNvSpPr txBox="1"/>
      </xdr:nvSpPr>
      <xdr:spPr>
        <a:xfrm>
          <a:off x="609600" y="6600825"/>
          <a:ext cx="4067175" cy="387286"/>
        </a:xfrm>
        <a:prstGeom prst="rect">
          <a:avLst/>
        </a:prstGeom>
        <a:solidFill>
          <a:srgbClr val="FFFF00"/>
        </a:solidFill>
        <a:ln>
          <a:solidFill>
            <a:srgbClr val="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000">
              <a:latin typeface="Arial" panose="020B0604020202020204" pitchFamily="34" charset="0"/>
              <a:cs typeface="Arial" panose="020B0604020202020204" pitchFamily="34" charset="0"/>
            </a:rPr>
            <a:t>This report is based on vehicle either first registered in the indicated period, or last registered (ie reregistered) in that period</a:t>
          </a:r>
        </a:p>
      </xdr:txBody>
    </xdr:sp>
    <xdr:clientData/>
  </xdr:oneCellAnchor>
</xdr:wsDr>
</file>

<file path=xl/drawings/drawing47.xml><?xml version="1.0" encoding="utf-8"?>
<xdr:wsDr xmlns:xdr="http://schemas.openxmlformats.org/drawingml/2006/spreadsheetDrawing" xmlns:a="http://schemas.openxmlformats.org/drawingml/2006/main">
  <xdr:twoCellAnchor>
    <xdr:from>
      <xdr:col>5</xdr:col>
      <xdr:colOff>419100</xdr:colOff>
      <xdr:row>23</xdr:row>
      <xdr:rowOff>266700</xdr:rowOff>
    </xdr:from>
    <xdr:to>
      <xdr:col>11</xdr:col>
      <xdr:colOff>475800</xdr:colOff>
      <xdr:row>36</xdr:row>
      <xdr:rowOff>159750</xdr:rowOff>
    </xdr:to>
    <xdr:graphicFrame macro="">
      <xdr:nvGraphicFramePr>
        <xdr:cNvPr id="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23</xdr:row>
      <xdr:rowOff>276225</xdr:rowOff>
    </xdr:from>
    <xdr:to>
      <xdr:col>18</xdr:col>
      <xdr:colOff>247200</xdr:colOff>
      <xdr:row>37</xdr:row>
      <xdr:rowOff>7350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438150</xdr:colOff>
      <xdr:row>38</xdr:row>
      <xdr:rowOff>152400</xdr:rowOff>
    </xdr:from>
    <xdr:to>
      <xdr:col>11</xdr:col>
      <xdr:colOff>494850</xdr:colOff>
      <xdr:row>52</xdr:row>
      <xdr:rowOff>45450</xdr:rowOff>
    </xdr:to>
    <xdr:graphicFrame macro="">
      <xdr:nvGraphicFramePr>
        <xdr:cNvPr id="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209550</xdr:colOff>
      <xdr:row>38</xdr:row>
      <xdr:rowOff>123825</xdr:rowOff>
    </xdr:from>
    <xdr:to>
      <xdr:col>18</xdr:col>
      <xdr:colOff>266250</xdr:colOff>
      <xdr:row>52</xdr:row>
      <xdr:rowOff>16875</xdr:rowOff>
    </xdr:to>
    <xdr:graphicFrame macro="">
      <xdr:nvGraphicFramePr>
        <xdr:cNvPr id="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10</xdr:col>
      <xdr:colOff>457200</xdr:colOff>
      <xdr:row>4</xdr:row>
      <xdr:rowOff>0</xdr:rowOff>
    </xdr:from>
    <xdr:to>
      <xdr:col>18</xdr:col>
      <xdr:colOff>400050</xdr:colOff>
      <xdr:row>20</xdr:row>
      <xdr:rowOff>57150</xdr:rowOff>
    </xdr:to>
    <xdr:graphicFrame macro="">
      <xdr:nvGraphicFramePr>
        <xdr:cNvPr id="1118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20</xdr:row>
      <xdr:rowOff>114301</xdr:rowOff>
    </xdr:from>
    <xdr:to>
      <xdr:col>18</xdr:col>
      <xdr:colOff>380999</xdr:colOff>
      <xdr:row>34</xdr:row>
      <xdr:rowOff>85725</xdr:rowOff>
    </xdr:to>
    <xdr:graphicFrame macro="">
      <xdr:nvGraphicFramePr>
        <xdr:cNvPr id="11181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514350</xdr:colOff>
      <xdr:row>35</xdr:row>
      <xdr:rowOff>9526</xdr:rowOff>
    </xdr:from>
    <xdr:to>
      <xdr:col>18</xdr:col>
      <xdr:colOff>485775</xdr:colOff>
      <xdr:row>49</xdr:row>
      <xdr:rowOff>142876</xdr:rowOff>
    </xdr:to>
    <xdr:graphicFrame macro="">
      <xdr:nvGraphicFramePr>
        <xdr:cNvPr id="11181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523875</xdr:colOff>
      <xdr:row>50</xdr:row>
      <xdr:rowOff>85725</xdr:rowOff>
    </xdr:from>
    <xdr:to>
      <xdr:col>18</xdr:col>
      <xdr:colOff>485775</xdr:colOff>
      <xdr:row>66</xdr:row>
      <xdr:rowOff>19050</xdr:rowOff>
    </xdr:to>
    <xdr:graphicFrame macro="">
      <xdr:nvGraphicFramePr>
        <xdr:cNvPr id="11181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4</xdr:row>
      <xdr:rowOff>0</xdr:rowOff>
    </xdr:from>
    <xdr:to>
      <xdr:col>26</xdr:col>
      <xdr:colOff>533400</xdr:colOff>
      <xdr:row>20</xdr:row>
      <xdr:rowOff>57150</xdr:rowOff>
    </xdr:to>
    <xdr:graphicFrame macro="">
      <xdr:nvGraphicFramePr>
        <xdr:cNvPr id="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11</xdr:col>
      <xdr:colOff>47625</xdr:colOff>
      <xdr:row>2</xdr:row>
      <xdr:rowOff>38100</xdr:rowOff>
    </xdr:from>
    <xdr:ext cx="2920671" cy="239809"/>
    <xdr:sp macro="" textlink="">
      <xdr:nvSpPr>
        <xdr:cNvPr id="2" name="TextBox 1"/>
        <xdr:cNvSpPr txBox="1"/>
      </xdr:nvSpPr>
      <xdr:spPr>
        <a:xfrm>
          <a:off x="6543675" y="685800"/>
          <a:ext cx="2920671" cy="239809"/>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000">
              <a:latin typeface="Arial" panose="020B0604020202020204" pitchFamily="34" charset="0"/>
              <a:cs typeface="Arial" panose="020B0604020202020204" pitchFamily="34" charset="0"/>
            </a:rPr>
            <a:t>Note:</a:t>
          </a:r>
          <a:r>
            <a:rPr lang="en-NZ" sz="1000" baseline="0">
              <a:latin typeface="Arial" panose="020B0604020202020204" pitchFamily="34" charset="0"/>
              <a:cs typeface="Arial" panose="020B0604020202020204" pitchFamily="34" charset="0"/>
            </a:rPr>
            <a:t> 'Europe' here includes American countries</a:t>
          </a:r>
          <a:endParaRPr lang="en-NZ" sz="1000">
            <a:latin typeface="Arial" panose="020B0604020202020204" pitchFamily="34" charset="0"/>
            <a:cs typeface="Arial" panose="020B0604020202020204" pitchFamily="34" charset="0"/>
          </a:endParaRPr>
        </a:p>
      </xdr:txBody>
    </xdr:sp>
    <xdr:clientData/>
  </xdr:oneCellAnchor>
</xdr:wsDr>
</file>

<file path=xl/drawings/drawing49.xml><?xml version="1.0" encoding="utf-8"?>
<xdr:wsDr xmlns:xdr="http://schemas.openxmlformats.org/drawingml/2006/spreadsheetDrawing" xmlns:a="http://schemas.openxmlformats.org/drawingml/2006/main">
  <xdr:twoCellAnchor>
    <xdr:from>
      <xdr:col>6</xdr:col>
      <xdr:colOff>457200</xdr:colOff>
      <xdr:row>4</xdr:row>
      <xdr:rowOff>0</xdr:rowOff>
    </xdr:from>
    <xdr:to>
      <xdr:col>14</xdr:col>
      <xdr:colOff>400050</xdr:colOff>
      <xdr:row>20</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428625</xdr:colOff>
      <xdr:row>20</xdr:row>
      <xdr:rowOff>114301</xdr:rowOff>
    </xdr:from>
    <xdr:to>
      <xdr:col>14</xdr:col>
      <xdr:colOff>380999</xdr:colOff>
      <xdr:row>34</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514350</xdr:colOff>
      <xdr:row>35</xdr:row>
      <xdr:rowOff>9526</xdr:rowOff>
    </xdr:from>
    <xdr:to>
      <xdr:col>14</xdr:col>
      <xdr:colOff>485775</xdr:colOff>
      <xdr:row>49</xdr:row>
      <xdr:rowOff>142876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523875</xdr:colOff>
      <xdr:row>50</xdr:row>
      <xdr:rowOff>85725</xdr:rowOff>
    </xdr:from>
    <xdr:to>
      <xdr:col>14</xdr:col>
      <xdr:colOff>485775</xdr:colOff>
      <xdr:row>66</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4</xdr:row>
      <xdr:rowOff>0</xdr:rowOff>
    </xdr:from>
    <xdr:to>
      <xdr:col>22</xdr:col>
      <xdr:colOff>533400</xdr:colOff>
      <xdr:row>20</xdr:row>
      <xdr:rowOff>57150</xdr:rowOff>
    </xdr:to>
    <xdr:graphicFrame macro="">
      <xdr:nvGraphicFramePr>
        <xdr:cNvPr id="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7</xdr:col>
      <xdr:colOff>0</xdr:colOff>
      <xdr:row>2</xdr:row>
      <xdr:rowOff>0</xdr:rowOff>
    </xdr:from>
    <xdr:ext cx="2902398" cy="264560"/>
    <xdr:sp macro="" textlink="">
      <xdr:nvSpPr>
        <xdr:cNvPr id="7" name="TextBox 6"/>
        <xdr:cNvSpPr txBox="1"/>
      </xdr:nvSpPr>
      <xdr:spPr>
        <a:xfrm>
          <a:off x="4133850" y="647700"/>
          <a:ext cx="2902398" cy="264560"/>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100"/>
            <a:t>Note:</a:t>
          </a:r>
          <a:r>
            <a:rPr lang="en-NZ" sz="1100" baseline="0"/>
            <a:t> 'Europe' here include American countries</a:t>
          </a:r>
          <a:endParaRPr lang="en-NZ"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5</xdr:col>
      <xdr:colOff>409575</xdr:colOff>
      <xdr:row>28</xdr:row>
      <xdr:rowOff>19050</xdr:rowOff>
    </xdr:from>
    <xdr:to>
      <xdr:col>11</xdr:col>
      <xdr:colOff>113850</xdr:colOff>
      <xdr:row>41</xdr:row>
      <xdr:rowOff>74025</xdr:rowOff>
    </xdr:to>
    <xdr:graphicFrame macro="">
      <xdr:nvGraphicFramePr>
        <xdr:cNvPr id="10584" name="Chart 10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42</xdr:row>
      <xdr:rowOff>47625</xdr:rowOff>
    </xdr:from>
    <xdr:to>
      <xdr:col>5</xdr:col>
      <xdr:colOff>228150</xdr:colOff>
      <xdr:row>55</xdr:row>
      <xdr:rowOff>102600</xdr:rowOff>
    </xdr:to>
    <xdr:graphicFrame macro="">
      <xdr:nvGraphicFramePr>
        <xdr:cNvPr id="10585" name="Chart 10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42</xdr:row>
      <xdr:rowOff>85725</xdr:rowOff>
    </xdr:from>
    <xdr:to>
      <xdr:col>11</xdr:col>
      <xdr:colOff>104325</xdr:colOff>
      <xdr:row>55</xdr:row>
      <xdr:rowOff>140700</xdr:rowOff>
    </xdr:to>
    <xdr:graphicFrame macro="">
      <xdr:nvGraphicFramePr>
        <xdr:cNvPr id="10586" name="Chart 10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314325</xdr:colOff>
      <xdr:row>28</xdr:row>
      <xdr:rowOff>9525</xdr:rowOff>
    </xdr:from>
    <xdr:to>
      <xdr:col>5</xdr:col>
      <xdr:colOff>180525</xdr:colOff>
      <xdr:row>41</xdr:row>
      <xdr:rowOff>64500</xdr:rowOff>
    </xdr:to>
    <xdr:graphicFrame macro="">
      <xdr:nvGraphicFramePr>
        <xdr:cNvPr id="10587" name="Chart 10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247651</xdr:colOff>
      <xdr:row>58</xdr:row>
      <xdr:rowOff>57150</xdr:rowOff>
    </xdr:from>
    <xdr:to>
      <xdr:col>5</xdr:col>
      <xdr:colOff>342901</xdr:colOff>
      <xdr:row>72</xdr:row>
      <xdr:rowOff>57150</xdr:rowOff>
    </xdr:to>
    <xdr:graphicFrame macro="">
      <xdr:nvGraphicFramePr>
        <xdr:cNvPr id="10590" name="Chart 10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38100</xdr:colOff>
      <xdr:row>61</xdr:row>
      <xdr:rowOff>133350</xdr:rowOff>
    </xdr:from>
    <xdr:to>
      <xdr:col>20</xdr:col>
      <xdr:colOff>548325</xdr:colOff>
      <xdr:row>70</xdr:row>
      <xdr:rowOff>80025</xdr:rowOff>
    </xdr:to>
    <xdr:graphicFrame macro="">
      <xdr:nvGraphicFramePr>
        <xdr:cNvPr id="9" name="Chart 10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104774</xdr:colOff>
      <xdr:row>74</xdr:row>
      <xdr:rowOff>66674</xdr:rowOff>
    </xdr:from>
    <xdr:to>
      <xdr:col>21</xdr:col>
      <xdr:colOff>24449</xdr:colOff>
      <xdr:row>83</xdr:row>
      <xdr:rowOff>13349</xdr:rowOff>
    </xdr:to>
    <xdr:graphicFrame macro="">
      <xdr:nvGraphicFramePr>
        <xdr:cNvPr id="10" name="Chart 10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104775</xdr:colOff>
      <xdr:row>87</xdr:row>
      <xdr:rowOff>0</xdr:rowOff>
    </xdr:from>
    <xdr:to>
      <xdr:col>21</xdr:col>
      <xdr:colOff>24450</xdr:colOff>
      <xdr:row>95</xdr:row>
      <xdr:rowOff>108600</xdr:rowOff>
    </xdr:to>
    <xdr:graphicFrame macro="">
      <xdr:nvGraphicFramePr>
        <xdr:cNvPr id="11" name="Chart 10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396876</xdr:colOff>
      <xdr:row>41</xdr:row>
      <xdr:rowOff>146503</xdr:rowOff>
    </xdr:from>
    <xdr:to>
      <xdr:col>19</xdr:col>
      <xdr:colOff>210462</xdr:colOff>
      <xdr:row>55</xdr:row>
      <xdr:rowOff>41821</xdr:rowOff>
    </xdr:to>
    <xdr:graphicFrame macro="">
      <xdr:nvGraphicFramePr>
        <xdr:cNvPr id="12" name="Chart 10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476250</xdr:colOff>
      <xdr:row>58</xdr:row>
      <xdr:rowOff>85726</xdr:rowOff>
    </xdr:from>
    <xdr:to>
      <xdr:col>11</xdr:col>
      <xdr:colOff>447675</xdr:colOff>
      <xdr:row>72</xdr:row>
      <xdr:rowOff>85726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99</xdr:row>
      <xdr:rowOff>0</xdr:rowOff>
    </xdr:from>
    <xdr:to>
      <xdr:col>20</xdr:col>
      <xdr:colOff>510225</xdr:colOff>
      <xdr:row>107</xdr:row>
      <xdr:rowOff>108600</xdr:rowOff>
    </xdr:to>
    <xdr:graphicFrame macro="">
      <xdr:nvGraphicFramePr>
        <xdr:cNvPr id="13" name="Chart 10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285749</xdr:colOff>
      <xdr:row>73</xdr:row>
      <xdr:rowOff>0</xdr:rowOff>
    </xdr:from>
    <xdr:to>
      <xdr:col>5</xdr:col>
      <xdr:colOff>295274</xdr:colOff>
      <xdr:row>87</xdr:row>
      <xdr:rowOff>19050</xdr:rowOff>
    </xdr:to>
    <xdr:graphicFrame macro="">
      <xdr:nvGraphicFramePr>
        <xdr:cNvPr id="15" name="Chart 10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476250</xdr:colOff>
      <xdr:row>73</xdr:row>
      <xdr:rowOff>47624</xdr:rowOff>
    </xdr:from>
    <xdr:to>
      <xdr:col>11</xdr:col>
      <xdr:colOff>447675</xdr:colOff>
      <xdr:row>87</xdr:row>
      <xdr:rowOff>19049</xdr:rowOff>
    </xdr:to>
    <xdr:graphicFrame macro="">
      <xdr:nvGraphicFramePr>
        <xdr:cNvPr id="17" name="Chart 10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0</xdr:colOff>
      <xdr:row>21</xdr:row>
      <xdr:rowOff>0</xdr:rowOff>
    </xdr:from>
    <xdr:to>
      <xdr:col>37</xdr:col>
      <xdr:colOff>18600</xdr:colOff>
      <xdr:row>27</xdr:row>
      <xdr:rowOff>245475</xdr:rowOff>
    </xdr:to>
    <xdr:graphicFrame macro="">
      <xdr:nvGraphicFramePr>
        <xdr:cNvPr id="16" name="Chart 10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9</xdr:col>
      <xdr:colOff>0</xdr:colOff>
      <xdr:row>24</xdr:row>
      <xdr:rowOff>95250</xdr:rowOff>
    </xdr:from>
    <xdr:to>
      <xdr:col>17</xdr:col>
      <xdr:colOff>161925</xdr:colOff>
      <xdr:row>42</xdr:row>
      <xdr:rowOff>114300</xdr:rowOff>
    </xdr:to>
    <xdr:graphicFrame macro="">
      <xdr:nvGraphicFramePr>
        <xdr:cNvPr id="11683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24</xdr:row>
      <xdr:rowOff>104775</xdr:rowOff>
    </xdr:from>
    <xdr:to>
      <xdr:col>8</xdr:col>
      <xdr:colOff>542925</xdr:colOff>
      <xdr:row>42</xdr:row>
      <xdr:rowOff>123825</xdr:rowOff>
    </xdr:to>
    <xdr:graphicFrame macro="">
      <xdr:nvGraphicFramePr>
        <xdr:cNvPr id="11683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8</xdr:col>
      <xdr:colOff>447675</xdr:colOff>
      <xdr:row>13</xdr:row>
      <xdr:rowOff>28575</xdr:rowOff>
    </xdr:from>
    <xdr:to>
      <xdr:col>14</xdr:col>
      <xdr:colOff>409125</xdr:colOff>
      <xdr:row>26</xdr:row>
      <xdr:rowOff>83550</xdr:rowOff>
    </xdr:to>
    <xdr:graphicFrame macro="">
      <xdr:nvGraphicFramePr>
        <xdr:cNvPr id="12005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1</xdr:row>
      <xdr:rowOff>209550</xdr:rowOff>
    </xdr:from>
    <xdr:to>
      <xdr:col>14</xdr:col>
      <xdr:colOff>228150</xdr:colOff>
      <xdr:row>12</xdr:row>
      <xdr:rowOff>102600</xdr:rowOff>
    </xdr:to>
    <xdr:graphicFrame macro="">
      <xdr:nvGraphicFramePr>
        <xdr:cNvPr id="12005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295275</xdr:colOff>
      <xdr:row>1</xdr:row>
      <xdr:rowOff>247650</xdr:rowOff>
    </xdr:from>
    <xdr:to>
      <xdr:col>20</xdr:col>
      <xdr:colOff>351975</xdr:colOff>
      <xdr:row>12</xdr:row>
      <xdr:rowOff>140700</xdr:rowOff>
    </xdr:to>
    <xdr:graphicFrame macro="">
      <xdr:nvGraphicFramePr>
        <xdr:cNvPr id="12005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390525</xdr:colOff>
      <xdr:row>13</xdr:row>
      <xdr:rowOff>38100</xdr:rowOff>
    </xdr:from>
    <xdr:to>
      <xdr:col>20</xdr:col>
      <xdr:colOff>447225</xdr:colOff>
      <xdr:row>26</xdr:row>
      <xdr:rowOff>93075</xdr:rowOff>
    </xdr:to>
    <xdr:graphicFrame macro="">
      <xdr:nvGraphicFramePr>
        <xdr:cNvPr id="12005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447675</xdr:colOff>
      <xdr:row>29</xdr:row>
      <xdr:rowOff>114300</xdr:rowOff>
    </xdr:from>
    <xdr:to>
      <xdr:col>14</xdr:col>
      <xdr:colOff>409125</xdr:colOff>
      <xdr:row>43</xdr:row>
      <xdr:rowOff>7350</xdr:rowOff>
    </xdr:to>
    <xdr:graphicFrame macro="">
      <xdr:nvGraphicFramePr>
        <xdr:cNvPr id="12005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361951</xdr:colOff>
      <xdr:row>46</xdr:row>
      <xdr:rowOff>19049</xdr:rowOff>
    </xdr:from>
    <xdr:to>
      <xdr:col>15</xdr:col>
      <xdr:colOff>114301</xdr:colOff>
      <xdr:row>55</xdr:row>
      <xdr:rowOff>38099</xdr:rowOff>
    </xdr:to>
    <xdr:graphicFrame macro="">
      <xdr:nvGraphicFramePr>
        <xdr:cNvPr id="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114298</xdr:colOff>
      <xdr:row>58</xdr:row>
      <xdr:rowOff>142873</xdr:rowOff>
    </xdr:from>
    <xdr:to>
      <xdr:col>15</xdr:col>
      <xdr:colOff>272098</xdr:colOff>
      <xdr:row>67</xdr:row>
      <xdr:rowOff>89548</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21</xdr:col>
      <xdr:colOff>342900</xdr:colOff>
      <xdr:row>2</xdr:row>
      <xdr:rowOff>28575</xdr:rowOff>
    </xdr:from>
    <xdr:ext cx="3164200" cy="239809"/>
    <xdr:sp macro="" textlink="">
      <xdr:nvSpPr>
        <xdr:cNvPr id="2" name="TextBox 1"/>
        <xdr:cNvSpPr txBox="1"/>
      </xdr:nvSpPr>
      <xdr:spPr>
        <a:xfrm>
          <a:off x="12839700" y="1009650"/>
          <a:ext cx="3164200" cy="239809"/>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000">
              <a:latin typeface="Arial" panose="020B0604020202020204" pitchFamily="34" charset="0"/>
              <a:cs typeface="Arial" panose="020B0604020202020204" pitchFamily="34" charset="0"/>
            </a:rPr>
            <a:t>Note: the 2017 data are</a:t>
          </a:r>
          <a:r>
            <a:rPr lang="en-NZ" sz="1000" baseline="0">
              <a:latin typeface="Arial" panose="020B0604020202020204" pitchFamily="34" charset="0"/>
              <a:cs typeface="Arial" panose="020B0604020202020204" pitchFamily="34" charset="0"/>
            </a:rPr>
            <a:t> still provisional at this stage</a:t>
          </a:r>
          <a:endParaRPr lang="en-NZ" sz="1000">
            <a:latin typeface="Arial" panose="020B0604020202020204" pitchFamily="34" charset="0"/>
            <a:cs typeface="Arial" panose="020B0604020202020204" pitchFamily="34" charset="0"/>
          </a:endParaRPr>
        </a:p>
      </xdr:txBody>
    </xdr:sp>
    <xdr:clientData/>
  </xdr:oneCellAnchor>
  <xdr:oneCellAnchor>
    <xdr:from>
      <xdr:col>18</xdr:col>
      <xdr:colOff>0</xdr:colOff>
      <xdr:row>59</xdr:row>
      <xdr:rowOff>0</xdr:rowOff>
    </xdr:from>
    <xdr:ext cx="3164200" cy="239809"/>
    <xdr:sp macro="" textlink="">
      <xdr:nvSpPr>
        <xdr:cNvPr id="11" name="TextBox 10"/>
        <xdr:cNvSpPr txBox="1"/>
      </xdr:nvSpPr>
      <xdr:spPr>
        <a:xfrm>
          <a:off x="10725150" y="10210800"/>
          <a:ext cx="3164200" cy="239809"/>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000">
              <a:latin typeface="Arial" panose="020B0604020202020204" pitchFamily="34" charset="0"/>
              <a:cs typeface="Arial" panose="020B0604020202020204" pitchFamily="34" charset="0"/>
            </a:rPr>
            <a:t>Note: the 2017 data are</a:t>
          </a:r>
          <a:r>
            <a:rPr lang="en-NZ" sz="1000" baseline="0">
              <a:latin typeface="Arial" panose="020B0604020202020204" pitchFamily="34" charset="0"/>
              <a:cs typeface="Arial" panose="020B0604020202020204" pitchFamily="34" charset="0"/>
            </a:rPr>
            <a:t> still provisional at this stage.</a:t>
          </a:r>
          <a:endParaRPr lang="en-NZ" sz="1000">
            <a:latin typeface="Arial" panose="020B0604020202020204" pitchFamily="34" charset="0"/>
            <a:cs typeface="Arial" panose="020B0604020202020204" pitchFamily="34" charset="0"/>
          </a:endParaRPr>
        </a:p>
      </xdr:txBody>
    </xdr:sp>
    <xdr:clientData/>
  </xdr:oneCellAnchor>
</xdr:wsDr>
</file>

<file path=xl/drawings/drawing52.xml><?xml version="1.0" encoding="utf-8"?>
<c:userShapes xmlns:c="http://schemas.openxmlformats.org/drawingml/2006/chart">
  <cdr:relSizeAnchor xmlns:cdr="http://schemas.openxmlformats.org/drawingml/2006/chartDrawing">
    <cdr:from>
      <cdr:x>0.67408</cdr:x>
      <cdr:y>0.20736</cdr:y>
    </cdr:from>
    <cdr:to>
      <cdr:x>0.95386</cdr:x>
      <cdr:y>0.28663</cdr:y>
    </cdr:to>
    <cdr:sp macro="" textlink="">
      <cdr:nvSpPr>
        <cdr:cNvPr id="2" name="TextBox 1"/>
        <cdr:cNvSpPr txBox="1"/>
      </cdr:nvSpPr>
      <cdr:spPr>
        <a:xfrm xmlns:a="http://schemas.openxmlformats.org/drawingml/2006/main">
          <a:off x="2426691" y="447889"/>
          <a:ext cx="1007208" cy="171235"/>
        </a:xfrm>
        <a:prstGeom xmlns:a="http://schemas.openxmlformats.org/drawingml/2006/main" prst="rect">
          <a:avLst/>
        </a:prstGeom>
        <a:noFill xmlns:a="http://schemas.openxmlformats.org/drawingml/2006/main"/>
      </cdr:spPr>
      <cdr:txBody>
        <a:bodyPr xmlns:a="http://schemas.openxmlformats.org/drawingml/2006/main" vertOverflow="clip" wrap="square" lIns="0" tIns="0" rIns="0" bIns="0" rtlCol="0"/>
        <a:lstStyle xmlns:a="http://schemas.openxmlformats.org/drawingml/2006/main"/>
        <a:p xmlns:a="http://schemas.openxmlformats.org/drawingml/2006/main">
          <a:r>
            <a:rPr lang="en-NZ" sz="800" b="1">
              <a:solidFill>
                <a:schemeClr val="tx2">
                  <a:lumMod val="60000"/>
                  <a:lumOff val="40000"/>
                </a:schemeClr>
              </a:solidFill>
              <a:latin typeface="Arial" panose="020B0604020202020204" pitchFamily="34" charset="0"/>
              <a:cs typeface="Arial" panose="020B0604020202020204" pitchFamily="34" charset="0"/>
            </a:rPr>
            <a:t>Left the fleet in 2017</a:t>
          </a:r>
        </a:p>
      </cdr:txBody>
    </cdr:sp>
  </cdr:relSizeAnchor>
  <cdr:relSizeAnchor xmlns:cdr="http://schemas.openxmlformats.org/drawingml/2006/chartDrawing">
    <cdr:from>
      <cdr:x>0.19247</cdr:x>
      <cdr:y>0.55588</cdr:y>
    </cdr:from>
    <cdr:to>
      <cdr:x>0.4401</cdr:x>
      <cdr:y>0.63705</cdr:y>
    </cdr:to>
    <cdr:sp macro="" textlink="">
      <cdr:nvSpPr>
        <cdr:cNvPr id="3" name="TextBox 1"/>
        <cdr:cNvSpPr txBox="1"/>
      </cdr:nvSpPr>
      <cdr:spPr>
        <a:xfrm xmlns:a="http://schemas.openxmlformats.org/drawingml/2006/main">
          <a:off x="692883" y="1200704"/>
          <a:ext cx="891468" cy="175327"/>
        </a:xfrm>
        <a:prstGeom xmlns:a="http://schemas.openxmlformats.org/drawingml/2006/main" prst="rect">
          <a:avLst/>
        </a:prstGeom>
        <a:noFill xmlns:a="http://schemas.openxmlformats.org/drawingml/2006/main"/>
      </cdr:spPr>
      <cdr:txBody>
        <a:bodyPr xmlns:a="http://schemas.openxmlformats.org/drawingml/2006/main" wrap="square" lIns="0" tIns="0" rIns="0" bIns="0"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1">
              <a:solidFill>
                <a:schemeClr val="tx2">
                  <a:lumMod val="60000"/>
                  <a:lumOff val="40000"/>
                </a:schemeClr>
              </a:solidFill>
              <a:latin typeface="Arial" panose="020B0604020202020204" pitchFamily="34" charset="0"/>
              <a:cs typeface="Arial" panose="020B0604020202020204" pitchFamily="34" charset="0"/>
            </a:rPr>
            <a:t>Left the fleet in 2001</a:t>
          </a:r>
        </a:p>
      </cdr:txBody>
    </cdr:sp>
  </cdr:relSizeAnchor>
  <cdr:relSizeAnchor xmlns:cdr="http://schemas.openxmlformats.org/drawingml/2006/chartDrawing">
    <cdr:from>
      <cdr:x>0.81757</cdr:x>
      <cdr:y>0.51153</cdr:y>
    </cdr:from>
    <cdr:to>
      <cdr:x>0.95503</cdr:x>
      <cdr:y>0.60166</cdr:y>
    </cdr:to>
    <cdr:sp macro="" textlink="">
      <cdr:nvSpPr>
        <cdr:cNvPr id="4" name="TextBox 3"/>
        <cdr:cNvSpPr txBox="1"/>
      </cdr:nvSpPr>
      <cdr:spPr>
        <a:xfrm xmlns:a="http://schemas.openxmlformats.org/drawingml/2006/main">
          <a:off x="2943237" y="1104914"/>
          <a:ext cx="494856" cy="1946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1">
              <a:solidFill>
                <a:schemeClr val="tx2">
                  <a:lumMod val="60000"/>
                  <a:lumOff val="40000"/>
                </a:schemeClr>
              </a:solidFill>
              <a:latin typeface="Arial" panose="020B0604020202020204" pitchFamily="34" charset="0"/>
              <a:cs typeface="Arial" panose="020B0604020202020204" pitchFamily="34" charset="0"/>
            </a:rPr>
            <a:t>2008</a:t>
          </a:r>
        </a:p>
      </cdr:txBody>
    </cdr:sp>
  </cdr:relSizeAnchor>
  <cdr:relSizeAnchor xmlns:cdr="http://schemas.openxmlformats.org/drawingml/2006/chartDrawing">
    <cdr:from>
      <cdr:x>0.55201</cdr:x>
      <cdr:y>0.47625</cdr:y>
    </cdr:from>
    <cdr:to>
      <cdr:x>0.67867</cdr:x>
      <cdr:y>0.58069</cdr:y>
    </cdr:to>
    <cdr:sp macro="" textlink="">
      <cdr:nvSpPr>
        <cdr:cNvPr id="5" name="TextBox 4"/>
        <cdr:cNvSpPr txBox="1"/>
      </cdr:nvSpPr>
      <cdr:spPr>
        <a:xfrm xmlns:a="http://schemas.openxmlformats.org/drawingml/2006/main">
          <a:off x="1987224" y="1028699"/>
          <a:ext cx="455976" cy="2255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1">
              <a:solidFill>
                <a:schemeClr val="tx2">
                  <a:lumMod val="60000"/>
                  <a:lumOff val="40000"/>
                </a:schemeClr>
              </a:solidFill>
              <a:latin typeface="Arial" panose="020B0604020202020204" pitchFamily="34" charset="0"/>
              <a:cs typeface="Arial" panose="020B0604020202020204" pitchFamily="34" charset="0"/>
            </a:rPr>
            <a:t>2005</a:t>
          </a:r>
        </a:p>
      </cdr:txBody>
    </cdr:sp>
  </cdr:relSizeAnchor>
</c:userShapes>
</file>

<file path=xl/drawings/drawing53.xml><?xml version="1.0" encoding="utf-8"?>
<xdr:wsDr xmlns:xdr="http://schemas.openxmlformats.org/drawingml/2006/spreadsheetDrawing" xmlns:a="http://schemas.openxmlformats.org/drawingml/2006/main">
  <xdr:twoCellAnchor>
    <xdr:from>
      <xdr:col>7</xdr:col>
      <xdr:colOff>66675</xdr:colOff>
      <xdr:row>2</xdr:row>
      <xdr:rowOff>142875</xdr:rowOff>
    </xdr:from>
    <xdr:to>
      <xdr:col>13</xdr:col>
      <xdr:colOff>9075</xdr:colOff>
      <xdr:row>14</xdr:row>
      <xdr:rowOff>35925</xdr:rowOff>
    </xdr:to>
    <xdr:graphicFrame macro="">
      <xdr:nvGraphicFramePr>
        <xdr:cNvPr id="1260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0</xdr:colOff>
      <xdr:row>3</xdr:row>
      <xdr:rowOff>0</xdr:rowOff>
    </xdr:from>
    <xdr:ext cx="3164200" cy="239809"/>
    <xdr:sp macro="" textlink="">
      <xdr:nvSpPr>
        <xdr:cNvPr id="3" name="TextBox 2"/>
        <xdr:cNvSpPr txBox="1"/>
      </xdr:nvSpPr>
      <xdr:spPr>
        <a:xfrm>
          <a:off x="8534400" y="981075"/>
          <a:ext cx="3164200" cy="239809"/>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000">
              <a:latin typeface="Arial" panose="020B0604020202020204" pitchFamily="34" charset="0"/>
              <a:cs typeface="Arial" panose="020B0604020202020204" pitchFamily="34" charset="0"/>
            </a:rPr>
            <a:t>Note: the 2017 data are</a:t>
          </a:r>
          <a:r>
            <a:rPr lang="en-NZ" sz="1000" baseline="0">
              <a:latin typeface="Arial" panose="020B0604020202020204" pitchFamily="34" charset="0"/>
              <a:cs typeface="Arial" panose="020B0604020202020204" pitchFamily="34" charset="0"/>
            </a:rPr>
            <a:t> still provisional at this stage</a:t>
          </a:r>
          <a:endParaRPr lang="en-NZ" sz="1000">
            <a:latin typeface="Arial" panose="020B0604020202020204" pitchFamily="34" charset="0"/>
            <a:cs typeface="Arial" panose="020B0604020202020204" pitchFamily="34" charset="0"/>
          </a:endParaRPr>
        </a:p>
      </xdr:txBody>
    </xdr:sp>
    <xdr:clientData/>
  </xdr:oneCellAnchor>
</xdr:wsDr>
</file>

<file path=xl/drawings/drawing54.xml><?xml version="1.0" encoding="utf-8"?>
<xdr:wsDr xmlns:xdr="http://schemas.openxmlformats.org/drawingml/2006/spreadsheetDrawing" xmlns:a="http://schemas.openxmlformats.org/drawingml/2006/main">
  <xdr:twoCellAnchor>
    <xdr:from>
      <xdr:col>8</xdr:col>
      <xdr:colOff>333375</xdr:colOff>
      <xdr:row>2</xdr:row>
      <xdr:rowOff>0</xdr:rowOff>
    </xdr:from>
    <xdr:to>
      <xdr:col>14</xdr:col>
      <xdr:colOff>275775</xdr:colOff>
      <xdr:row>15</xdr:row>
      <xdr:rowOff>54975</xdr:rowOff>
    </xdr:to>
    <xdr:graphicFrame macro="">
      <xdr:nvGraphicFramePr>
        <xdr:cNvPr id="12814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15</xdr:row>
      <xdr:rowOff>123825</xdr:rowOff>
    </xdr:from>
    <xdr:to>
      <xdr:col>14</xdr:col>
      <xdr:colOff>304350</xdr:colOff>
      <xdr:row>30</xdr:row>
      <xdr:rowOff>16875</xdr:rowOff>
    </xdr:to>
    <xdr:graphicFrame macro="">
      <xdr:nvGraphicFramePr>
        <xdr:cNvPr id="12814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342900</xdr:colOff>
      <xdr:row>30</xdr:row>
      <xdr:rowOff>152400</xdr:rowOff>
    </xdr:from>
    <xdr:to>
      <xdr:col>14</xdr:col>
      <xdr:colOff>285300</xdr:colOff>
      <xdr:row>44</xdr:row>
      <xdr:rowOff>45450</xdr:rowOff>
    </xdr:to>
    <xdr:graphicFrame macro="">
      <xdr:nvGraphicFramePr>
        <xdr:cNvPr id="12815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16</xdr:col>
      <xdr:colOff>0</xdr:colOff>
      <xdr:row>2</xdr:row>
      <xdr:rowOff>0</xdr:rowOff>
    </xdr:from>
    <xdr:ext cx="3208507" cy="264560"/>
    <xdr:sp macro="" textlink="">
      <xdr:nvSpPr>
        <xdr:cNvPr id="5" name="TextBox 4"/>
        <xdr:cNvSpPr txBox="1"/>
      </xdr:nvSpPr>
      <xdr:spPr>
        <a:xfrm>
          <a:off x="9753600" y="495300"/>
          <a:ext cx="3208507" cy="264560"/>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100"/>
            <a:t>Note: the 2017 data are</a:t>
          </a:r>
          <a:r>
            <a:rPr lang="en-NZ" sz="1100" baseline="0"/>
            <a:t> still provisional at this stage</a:t>
          </a:r>
          <a:endParaRPr lang="en-NZ" sz="1100"/>
        </a:p>
      </xdr:txBody>
    </xdr:sp>
    <xdr:clientData/>
  </xdr:oneCellAnchor>
</xdr:wsDr>
</file>

<file path=xl/drawings/drawing55.xml><?xml version="1.0" encoding="utf-8"?>
<xdr:wsDr xmlns:xdr="http://schemas.openxmlformats.org/drawingml/2006/spreadsheetDrawing" xmlns:a="http://schemas.openxmlformats.org/drawingml/2006/main">
  <xdr:twoCellAnchor>
    <xdr:from>
      <xdr:col>1</xdr:col>
      <xdr:colOff>85725</xdr:colOff>
      <xdr:row>22</xdr:row>
      <xdr:rowOff>85725</xdr:rowOff>
    </xdr:from>
    <xdr:to>
      <xdr:col>7</xdr:col>
      <xdr:colOff>28125</xdr:colOff>
      <xdr:row>35</xdr:row>
      <xdr:rowOff>140700</xdr:rowOff>
    </xdr:to>
    <xdr:graphicFrame macro="">
      <xdr:nvGraphicFramePr>
        <xdr:cNvPr id="13224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95250</xdr:colOff>
      <xdr:row>36</xdr:row>
      <xdr:rowOff>66675</xdr:rowOff>
    </xdr:from>
    <xdr:to>
      <xdr:col>7</xdr:col>
      <xdr:colOff>37650</xdr:colOff>
      <xdr:row>49</xdr:row>
      <xdr:rowOff>121650</xdr:rowOff>
    </xdr:to>
    <xdr:graphicFrame macro="">
      <xdr:nvGraphicFramePr>
        <xdr:cNvPr id="13224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85725</xdr:colOff>
      <xdr:row>22</xdr:row>
      <xdr:rowOff>57150</xdr:rowOff>
    </xdr:from>
    <xdr:to>
      <xdr:col>17</xdr:col>
      <xdr:colOff>428175</xdr:colOff>
      <xdr:row>35</xdr:row>
      <xdr:rowOff>112125</xdr:rowOff>
    </xdr:to>
    <xdr:graphicFrame macro="">
      <xdr:nvGraphicFramePr>
        <xdr:cNvPr id="13224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17</xdr:col>
      <xdr:colOff>0</xdr:colOff>
      <xdr:row>3</xdr:row>
      <xdr:rowOff>0</xdr:rowOff>
    </xdr:from>
    <xdr:ext cx="3208507" cy="264560"/>
    <xdr:sp macro="" textlink="">
      <xdr:nvSpPr>
        <xdr:cNvPr id="5" name="TextBox 4"/>
        <xdr:cNvSpPr txBox="1"/>
      </xdr:nvSpPr>
      <xdr:spPr>
        <a:xfrm>
          <a:off x="9963150" y="723900"/>
          <a:ext cx="3208507" cy="264560"/>
        </a:xfrm>
        <a:prstGeom prst="rect">
          <a:avLst/>
        </a:prstGeom>
        <a:solidFill>
          <a:srgbClr val="FFC000"/>
        </a:solidFill>
        <a:ln w="15875">
          <a:solidFill>
            <a:srgbClr val="FFC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NZ" sz="1100"/>
            <a:t>Note: the 2017 data are</a:t>
          </a:r>
          <a:r>
            <a:rPr lang="en-NZ" sz="1100" baseline="0"/>
            <a:t> still provisional at this stage</a:t>
          </a:r>
          <a:endParaRPr lang="en-NZ" sz="1100"/>
        </a:p>
      </xdr:txBody>
    </xdr:sp>
    <xdr:clientData/>
  </xdr:oneCellAnchor>
</xdr:wsDr>
</file>

<file path=xl/drawings/drawing56.xml><?xml version="1.0" encoding="utf-8"?>
<xdr:wsDr xmlns:xdr="http://schemas.openxmlformats.org/drawingml/2006/spreadsheetDrawing" xmlns:a="http://schemas.openxmlformats.org/drawingml/2006/main">
  <xdr:twoCellAnchor>
    <xdr:from>
      <xdr:col>9</xdr:col>
      <xdr:colOff>38100</xdr:colOff>
      <xdr:row>1</xdr:row>
      <xdr:rowOff>571500</xdr:rowOff>
    </xdr:from>
    <xdr:to>
      <xdr:col>18</xdr:col>
      <xdr:colOff>438150</xdr:colOff>
      <xdr:row>25</xdr:row>
      <xdr:rowOff>66675</xdr:rowOff>
    </xdr:to>
    <xdr:graphicFrame macro="">
      <xdr:nvGraphicFramePr>
        <xdr:cNvPr id="13624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24</xdr:row>
      <xdr:rowOff>0</xdr:rowOff>
    </xdr:from>
    <xdr:to>
      <xdr:col>7</xdr:col>
      <xdr:colOff>104325</xdr:colOff>
      <xdr:row>37</xdr:row>
      <xdr:rowOff>54975</xdr:rowOff>
    </xdr:to>
    <xdr:graphicFrame macro="">
      <xdr:nvGraphicFramePr>
        <xdr:cNvPr id="145556" name="Chart 1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209550</xdr:colOff>
      <xdr:row>23</xdr:row>
      <xdr:rowOff>95250</xdr:rowOff>
    </xdr:from>
    <xdr:to>
      <xdr:col>13</xdr:col>
      <xdr:colOff>342450</xdr:colOff>
      <xdr:row>36</xdr:row>
      <xdr:rowOff>150225</xdr:rowOff>
    </xdr:to>
    <xdr:graphicFrame macro="">
      <xdr:nvGraphicFramePr>
        <xdr:cNvPr id="145557" name="Chart 1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xdr:colOff>
      <xdr:row>38</xdr:row>
      <xdr:rowOff>66675</xdr:rowOff>
    </xdr:from>
    <xdr:to>
      <xdr:col>7</xdr:col>
      <xdr:colOff>180525</xdr:colOff>
      <xdr:row>51</xdr:row>
      <xdr:rowOff>121650</xdr:rowOff>
    </xdr:to>
    <xdr:graphicFrame macro="">
      <xdr:nvGraphicFramePr>
        <xdr:cNvPr id="145558" name="Chart 1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0</xdr:col>
      <xdr:colOff>314325</xdr:colOff>
      <xdr:row>64</xdr:row>
      <xdr:rowOff>0</xdr:rowOff>
    </xdr:from>
    <xdr:to>
      <xdr:col>4</xdr:col>
      <xdr:colOff>675825</xdr:colOff>
      <xdr:row>77</xdr:row>
      <xdr:rowOff>54975</xdr:rowOff>
    </xdr:to>
    <xdr:graphicFrame macro="">
      <xdr:nvGraphicFramePr>
        <xdr:cNvPr id="138538" name="Chart 1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285750</xdr:colOff>
      <xdr:row>78</xdr:row>
      <xdr:rowOff>47625</xdr:rowOff>
    </xdr:from>
    <xdr:to>
      <xdr:col>4</xdr:col>
      <xdr:colOff>647250</xdr:colOff>
      <xdr:row>91</xdr:row>
      <xdr:rowOff>102600</xdr:rowOff>
    </xdr:to>
    <xdr:graphicFrame macro="">
      <xdr:nvGraphicFramePr>
        <xdr:cNvPr id="138539" name="Chart 1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809625</xdr:colOff>
      <xdr:row>64</xdr:row>
      <xdr:rowOff>9525</xdr:rowOff>
    </xdr:from>
    <xdr:to>
      <xdr:col>9</xdr:col>
      <xdr:colOff>494850</xdr:colOff>
      <xdr:row>77</xdr:row>
      <xdr:rowOff>64500</xdr:rowOff>
    </xdr:to>
    <xdr:graphicFrame macro="">
      <xdr:nvGraphicFramePr>
        <xdr:cNvPr id="13854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xdr:wsDr xmlns:xdr="http://schemas.openxmlformats.org/drawingml/2006/spreadsheetDrawing" xmlns:a="http://schemas.openxmlformats.org/drawingml/2006/main">
  <xdr:twoCellAnchor>
    <xdr:from>
      <xdr:col>16</xdr:col>
      <xdr:colOff>200025</xdr:colOff>
      <xdr:row>6</xdr:row>
      <xdr:rowOff>28575</xdr:rowOff>
    </xdr:from>
    <xdr:to>
      <xdr:col>22</xdr:col>
      <xdr:colOff>142425</xdr:colOff>
      <xdr:row>19</xdr:row>
      <xdr:rowOff>83550</xdr:rowOff>
    </xdr:to>
    <xdr:graphicFrame macro="">
      <xdr:nvGraphicFramePr>
        <xdr:cNvPr id="14960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257175</xdr:colOff>
      <xdr:row>26</xdr:row>
      <xdr:rowOff>19050</xdr:rowOff>
    </xdr:from>
    <xdr:to>
      <xdr:col>22</xdr:col>
      <xdr:colOff>199575</xdr:colOff>
      <xdr:row>39</xdr:row>
      <xdr:rowOff>74025</xdr:rowOff>
    </xdr:to>
    <xdr:graphicFrame macro="">
      <xdr:nvGraphicFramePr>
        <xdr:cNvPr id="14960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514350</xdr:colOff>
      <xdr:row>4</xdr:row>
      <xdr:rowOff>85725</xdr:rowOff>
    </xdr:from>
    <xdr:to>
      <xdr:col>26</xdr:col>
      <xdr:colOff>317550</xdr:colOff>
      <xdr:row>17</xdr:row>
      <xdr:rowOff>140700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552450</xdr:colOff>
      <xdr:row>24</xdr:row>
      <xdr:rowOff>123825</xdr:rowOff>
    </xdr:from>
    <xdr:to>
      <xdr:col>26</xdr:col>
      <xdr:colOff>355650</xdr:colOff>
      <xdr:row>38</xdr:row>
      <xdr:rowOff>140700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7</xdr:col>
      <xdr:colOff>219075</xdr:colOff>
      <xdr:row>48</xdr:row>
      <xdr:rowOff>69850</xdr:rowOff>
    </xdr:to>
    <xdr:pic>
      <xdr:nvPicPr>
        <xdr:cNvPr id="3" name="Picture 2"/>
        <xdr:cNvPicPr/>
      </xdr:nvPicPr>
      <xdr:blipFill>
        <a:blip xmlns:r="http://schemas.openxmlformats.org/officeDocument/2006/relationships" r:embed="rId1" cstate="print"/>
        <a:srcRect/>
        <a:stretch>
          <a:fillRect/>
        </a:stretch>
      </xdr:blipFill>
      <xdr:spPr bwMode="auto">
        <a:xfrm>
          <a:off x="609600" y="4311650"/>
          <a:ext cx="3876675" cy="2133600"/>
        </a:xfrm>
        <a:prstGeom prst="rect">
          <a:avLst/>
        </a:prstGeom>
        <a:noFill/>
        <a:ln w="9525">
          <a:noFill/>
          <a:miter lim="800000"/>
          <a:headEnd/>
          <a:tailEnd/>
        </a:ln>
      </xdr:spPr>
    </xdr:pic>
    <xdr:clientData/>
  </xdr:twoCellAnchor>
  <xdr:twoCellAnchor>
    <xdr:from>
      <xdr:col>0</xdr:col>
      <xdr:colOff>590550</xdr:colOff>
      <xdr:row>4</xdr:row>
      <xdr:rowOff>9525</xdr:rowOff>
    </xdr:from>
    <xdr:to>
      <xdr:col>11</xdr:col>
      <xdr:colOff>276225</xdr:colOff>
      <xdr:row>32</xdr:row>
      <xdr:rowOff>38100</xdr:rowOff>
    </xdr:to>
    <xdr:grpSp>
      <xdr:nvGrpSpPr>
        <xdr:cNvPr id="47110" name="Group 6"/>
        <xdr:cNvGrpSpPr>
          <a:grpSpLocks noChangeAspect="1"/>
        </xdr:cNvGrpSpPr>
      </xdr:nvGrpSpPr>
      <xdr:grpSpPr bwMode="auto">
        <a:xfrm>
          <a:off x="590550" y="838200"/>
          <a:ext cx="6391275" cy="4562475"/>
          <a:chOff x="1172" y="121"/>
          <a:chExt cx="671" cy="479"/>
        </a:xfrm>
      </xdr:grpSpPr>
      <xdr:sp macro="" textlink="">
        <xdr:nvSpPr>
          <xdr:cNvPr id="47109" name="AutoShape 5"/>
          <xdr:cNvSpPr>
            <a:spLocks noChangeAspect="1" noChangeArrowheads="1" noTextEdit="1"/>
          </xdr:cNvSpPr>
        </xdr:nvSpPr>
        <xdr:spPr bwMode="auto">
          <a:xfrm>
            <a:off x="1344" y="121"/>
            <a:ext cx="499" cy="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2" y="126"/>
            <a:ext cx="630" cy="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95250</xdr:colOff>
      <xdr:row>5</xdr:row>
      <xdr:rowOff>9525</xdr:rowOff>
    </xdr:from>
    <xdr:to>
      <xdr:col>15</xdr:col>
      <xdr:colOff>409575</xdr:colOff>
      <xdr:row>23</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2.xml><?xml version="1.0" encoding="utf-8"?>
<xdr:wsDr xmlns:xdr="http://schemas.openxmlformats.org/drawingml/2006/spreadsheetDrawing" xmlns:a="http://schemas.openxmlformats.org/drawingml/2006/main">
  <xdr:twoCellAnchor>
    <xdr:from>
      <xdr:col>12</xdr:col>
      <xdr:colOff>180975</xdr:colOff>
      <xdr:row>56</xdr:row>
      <xdr:rowOff>200025</xdr:rowOff>
    </xdr:from>
    <xdr:to>
      <xdr:col>18</xdr:col>
      <xdr:colOff>237675</xdr:colOff>
      <xdr:row>69</xdr:row>
      <xdr:rowOff>93075</xdr:rowOff>
    </xdr:to>
    <xdr:graphicFrame macro="">
      <xdr:nvGraphicFramePr>
        <xdr:cNvPr id="2" name="Chart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70</xdr:row>
      <xdr:rowOff>28575</xdr:rowOff>
    </xdr:from>
    <xdr:to>
      <xdr:col>18</xdr:col>
      <xdr:colOff>247200</xdr:colOff>
      <xdr:row>83</xdr:row>
      <xdr:rowOff>83550</xdr:rowOff>
    </xdr:to>
    <xdr:graphicFrame macro="">
      <xdr:nvGraphicFramePr>
        <xdr:cNvPr id="3" name="Chart 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3.xml><?xml version="1.0" encoding="utf-8"?>
<xdr:wsDr xmlns:xdr="http://schemas.openxmlformats.org/drawingml/2006/spreadsheetDrawing" xmlns:a="http://schemas.openxmlformats.org/drawingml/2006/main">
  <xdr:twoCellAnchor>
    <xdr:from>
      <xdr:col>11</xdr:col>
      <xdr:colOff>9525</xdr:colOff>
      <xdr:row>3</xdr:row>
      <xdr:rowOff>66675</xdr:rowOff>
    </xdr:from>
    <xdr:to>
      <xdr:col>16</xdr:col>
      <xdr:colOff>561525</xdr:colOff>
      <xdr:row>16</xdr:row>
      <xdr:rowOff>121650</xdr:rowOff>
    </xdr:to>
    <xdr:graphicFrame macro="">
      <xdr:nvGraphicFramePr>
        <xdr:cNvPr id="2" name="Chart 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17</xdr:row>
      <xdr:rowOff>76200</xdr:rowOff>
    </xdr:from>
    <xdr:to>
      <xdr:col>16</xdr:col>
      <xdr:colOff>571050</xdr:colOff>
      <xdr:row>30</xdr:row>
      <xdr:rowOff>131175</xdr:rowOff>
    </xdr:to>
    <xdr:graphicFrame macro="">
      <xdr:nvGraphicFramePr>
        <xdr:cNvPr id="3" name="Chart 10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4.xml><?xml version="1.0" encoding="utf-8"?>
<xdr:wsDr xmlns:xdr="http://schemas.openxmlformats.org/drawingml/2006/spreadsheetDrawing" xmlns:a="http://schemas.openxmlformats.org/drawingml/2006/main">
  <xdr:twoCellAnchor>
    <xdr:from>
      <xdr:col>1</xdr:col>
      <xdr:colOff>342900</xdr:colOff>
      <xdr:row>57</xdr:row>
      <xdr:rowOff>123825</xdr:rowOff>
    </xdr:from>
    <xdr:to>
      <xdr:col>6</xdr:col>
      <xdr:colOff>647250</xdr:colOff>
      <xdr:row>71</xdr:row>
      <xdr:rowOff>16875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361950</xdr:colOff>
      <xdr:row>72</xdr:row>
      <xdr:rowOff>19050</xdr:rowOff>
    </xdr:from>
    <xdr:to>
      <xdr:col>6</xdr:col>
      <xdr:colOff>666300</xdr:colOff>
      <xdr:row>85</xdr:row>
      <xdr:rowOff>74025</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57</xdr:row>
      <xdr:rowOff>57150</xdr:rowOff>
    </xdr:from>
    <xdr:to>
      <xdr:col>16</xdr:col>
      <xdr:colOff>228600</xdr:colOff>
      <xdr:row>70</xdr:row>
      <xdr:rowOff>112125</xdr:rowOff>
    </xdr:to>
    <xdr:graphicFrame macro="">
      <xdr:nvGraphicFramePr>
        <xdr:cNvPr id="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333375</xdr:colOff>
      <xdr:row>71</xdr:row>
      <xdr:rowOff>0</xdr:rowOff>
    </xdr:from>
    <xdr:to>
      <xdr:col>16</xdr:col>
      <xdr:colOff>275775</xdr:colOff>
      <xdr:row>84</xdr:row>
      <xdr:rowOff>54975</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5.xml><?xml version="1.0" encoding="utf-8"?>
<xdr:wsDr xmlns:xdr="http://schemas.openxmlformats.org/drawingml/2006/spreadsheetDrawing" xmlns:a="http://schemas.openxmlformats.org/drawingml/2006/main">
  <xdr:twoCellAnchor>
    <xdr:from>
      <xdr:col>11</xdr:col>
      <xdr:colOff>76200</xdr:colOff>
      <xdr:row>5</xdr:row>
      <xdr:rowOff>76200</xdr:rowOff>
    </xdr:from>
    <xdr:to>
      <xdr:col>17</xdr:col>
      <xdr:colOff>18600</xdr:colOff>
      <xdr:row>18</xdr:row>
      <xdr:rowOff>131175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506186</xdr:colOff>
      <xdr:row>18</xdr:row>
      <xdr:rowOff>54430</xdr:rowOff>
    </xdr:from>
    <xdr:to>
      <xdr:col>25</xdr:col>
      <xdr:colOff>89356</xdr:colOff>
      <xdr:row>28</xdr:row>
      <xdr:rowOff>103416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6.xml><?xml version="1.0" encoding="utf-8"?>
<xdr:wsDr xmlns:xdr="http://schemas.openxmlformats.org/drawingml/2006/spreadsheetDrawing" xmlns:a="http://schemas.openxmlformats.org/drawingml/2006/main">
  <xdr:twoCellAnchor>
    <xdr:from>
      <xdr:col>6</xdr:col>
      <xdr:colOff>400050</xdr:colOff>
      <xdr:row>25</xdr:row>
      <xdr:rowOff>114300</xdr:rowOff>
    </xdr:from>
    <xdr:to>
      <xdr:col>12</xdr:col>
      <xdr:colOff>342450</xdr:colOff>
      <xdr:row>39</xdr:row>
      <xdr:rowOff>7350</xdr:rowOff>
    </xdr:to>
    <xdr:graphicFrame macro="">
      <xdr:nvGraphicFramePr>
        <xdr:cNvPr id="18339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25</xdr:row>
      <xdr:rowOff>114300</xdr:rowOff>
    </xdr:from>
    <xdr:to>
      <xdr:col>6</xdr:col>
      <xdr:colOff>190050</xdr:colOff>
      <xdr:row>39</xdr:row>
      <xdr:rowOff>7350</xdr:rowOff>
    </xdr:to>
    <xdr:graphicFrame macro="">
      <xdr:nvGraphicFramePr>
        <xdr:cNvPr id="18339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7.xml><?xml version="1.0" encoding="utf-8"?>
<xdr:wsDr xmlns:xdr="http://schemas.openxmlformats.org/drawingml/2006/spreadsheetDrawing" xmlns:a="http://schemas.openxmlformats.org/drawingml/2006/main">
  <xdr:twoCellAnchor>
    <xdr:from>
      <xdr:col>5</xdr:col>
      <xdr:colOff>57150</xdr:colOff>
      <xdr:row>14</xdr:row>
      <xdr:rowOff>66675</xdr:rowOff>
    </xdr:from>
    <xdr:to>
      <xdr:col>20</xdr:col>
      <xdr:colOff>142875</xdr:colOff>
      <xdr:row>31</xdr:row>
      <xdr:rowOff>57150</xdr:rowOff>
    </xdr:to>
    <xdr:graphicFrame macro="">
      <xdr:nvGraphicFramePr>
        <xdr:cNvPr id="1865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xdr:colOff>
      <xdr:row>14</xdr:row>
      <xdr:rowOff>85725</xdr:rowOff>
    </xdr:from>
    <xdr:to>
      <xdr:col>34</xdr:col>
      <xdr:colOff>209550</xdr:colOff>
      <xdr:row>31</xdr:row>
      <xdr:rowOff>76200</xdr:rowOff>
    </xdr:to>
    <xdr:graphicFrame macro="">
      <xdr:nvGraphicFramePr>
        <xdr:cNvPr id="1865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32</xdr:row>
      <xdr:rowOff>85725</xdr:rowOff>
    </xdr:from>
    <xdr:to>
      <xdr:col>20</xdr:col>
      <xdr:colOff>171450</xdr:colOff>
      <xdr:row>49</xdr:row>
      <xdr:rowOff>76200</xdr:rowOff>
    </xdr:to>
    <xdr:graphicFrame macro="">
      <xdr:nvGraphicFramePr>
        <xdr:cNvPr id="1865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257175</xdr:colOff>
      <xdr:row>32</xdr:row>
      <xdr:rowOff>66675</xdr:rowOff>
    </xdr:from>
    <xdr:to>
      <xdr:col>34</xdr:col>
      <xdr:colOff>123825</xdr:colOff>
      <xdr:row>49</xdr:row>
      <xdr:rowOff>57150</xdr:rowOff>
    </xdr:to>
    <xdr:graphicFrame macro="">
      <xdr:nvGraphicFramePr>
        <xdr:cNvPr id="18656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8.xml><?xml version="1.0" encoding="utf-8"?>
<xdr:wsDr xmlns:xdr="http://schemas.openxmlformats.org/drawingml/2006/spreadsheetDrawing" xmlns:a="http://schemas.openxmlformats.org/drawingml/2006/main">
  <xdr:twoCellAnchor>
    <xdr:from>
      <xdr:col>7</xdr:col>
      <xdr:colOff>200025</xdr:colOff>
      <xdr:row>36</xdr:row>
      <xdr:rowOff>47625</xdr:rowOff>
    </xdr:from>
    <xdr:to>
      <xdr:col>13</xdr:col>
      <xdr:colOff>256725</xdr:colOff>
      <xdr:row>49</xdr:row>
      <xdr:rowOff>102600</xdr:rowOff>
    </xdr:to>
    <xdr:graphicFrame macro="">
      <xdr:nvGraphicFramePr>
        <xdr:cNvPr id="19158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257175</xdr:colOff>
      <xdr:row>36</xdr:row>
      <xdr:rowOff>57150</xdr:rowOff>
    </xdr:from>
    <xdr:to>
      <xdr:col>4</xdr:col>
      <xdr:colOff>656775</xdr:colOff>
      <xdr:row>49</xdr:row>
      <xdr:rowOff>112125</xdr:rowOff>
    </xdr:to>
    <xdr:graphicFrame macro="">
      <xdr:nvGraphicFramePr>
        <xdr:cNvPr id="19158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xdr:wsDr xmlns:xdr="http://schemas.openxmlformats.org/drawingml/2006/spreadsheetDrawing" xmlns:a="http://schemas.openxmlformats.org/drawingml/2006/main">
  <xdr:twoCellAnchor>
    <xdr:from>
      <xdr:col>11</xdr:col>
      <xdr:colOff>438149</xdr:colOff>
      <xdr:row>6</xdr:row>
      <xdr:rowOff>257176</xdr:rowOff>
    </xdr:from>
    <xdr:to>
      <xdr:col>17</xdr:col>
      <xdr:colOff>542924</xdr:colOff>
      <xdr:row>16</xdr:row>
      <xdr:rowOff>57150</xdr:rowOff>
    </xdr:to>
    <xdr:graphicFrame macro="">
      <xdr:nvGraphicFramePr>
        <xdr:cNvPr id="194708"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276225</xdr:colOff>
      <xdr:row>6</xdr:row>
      <xdr:rowOff>219075</xdr:rowOff>
    </xdr:from>
    <xdr:to>
      <xdr:col>24</xdr:col>
      <xdr:colOff>332925</xdr:colOff>
      <xdr:row>15</xdr:row>
      <xdr:rowOff>140700</xdr:rowOff>
    </xdr:to>
    <xdr:graphicFrame macro="">
      <xdr:nvGraphicFramePr>
        <xdr:cNvPr id="19470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238125</xdr:colOff>
      <xdr:row>28</xdr:row>
      <xdr:rowOff>257175</xdr:rowOff>
    </xdr:from>
    <xdr:to>
      <xdr:col>14</xdr:col>
      <xdr:colOff>85725</xdr:colOff>
      <xdr:row>40</xdr:row>
      <xdr:rowOff>38100</xdr:rowOff>
    </xdr:to>
    <xdr:graphicFrame macro="">
      <xdr:nvGraphicFramePr>
        <xdr:cNvPr id="19471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247650</xdr:colOff>
      <xdr:row>19</xdr:row>
      <xdr:rowOff>0</xdr:rowOff>
    </xdr:from>
    <xdr:to>
      <xdr:col>2</xdr:col>
      <xdr:colOff>314325</xdr:colOff>
      <xdr:row>20</xdr:row>
      <xdr:rowOff>19050</xdr:rowOff>
    </xdr:to>
    <xdr:sp macro="" textlink="">
      <xdr:nvSpPr>
        <xdr:cNvPr id="18531" name="Text Box 2"/>
        <xdr:cNvSpPr txBox="1">
          <a:spLocks noChangeArrowheads="1"/>
        </xdr:cNvSpPr>
      </xdr:nvSpPr>
      <xdr:spPr bwMode="auto">
        <a:xfrm>
          <a:off x="1905000" y="3000375"/>
          <a:ext cx="66675" cy="180975"/>
        </a:xfrm>
        <a:prstGeom prst="rect">
          <a:avLst/>
        </a:prstGeom>
        <a:noFill/>
        <a:ln w="9525">
          <a:noFill/>
          <a:miter lim="800000"/>
          <a:headEnd/>
          <a:tailEnd/>
        </a:ln>
      </xdr:spPr>
    </xdr:sp>
    <xdr:clientData/>
  </xdr:twoCellAnchor>
  <xdr:twoCellAnchor>
    <xdr:from>
      <xdr:col>3</xdr:col>
      <xdr:colOff>466725</xdr:colOff>
      <xdr:row>2</xdr:row>
      <xdr:rowOff>133349</xdr:rowOff>
    </xdr:from>
    <xdr:to>
      <xdr:col>9</xdr:col>
      <xdr:colOff>523425</xdr:colOff>
      <xdr:row>17</xdr:row>
      <xdr:rowOff>47625</xdr:rowOff>
    </xdr:to>
    <xdr:graphicFrame macro="">
      <xdr:nvGraphicFramePr>
        <xdr:cNvPr id="1853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200025</xdr:colOff>
      <xdr:row>27</xdr:row>
      <xdr:rowOff>28575</xdr:rowOff>
    </xdr:from>
    <xdr:to>
      <xdr:col>5</xdr:col>
      <xdr:colOff>466275</xdr:colOff>
      <xdr:row>40</xdr:row>
      <xdr:rowOff>83550</xdr:rowOff>
    </xdr:to>
    <xdr:graphicFrame macro="">
      <xdr:nvGraphicFramePr>
        <xdr:cNvPr id="2057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34</xdr:row>
      <xdr:rowOff>9525</xdr:rowOff>
    </xdr:from>
    <xdr:to>
      <xdr:col>7</xdr:col>
      <xdr:colOff>638175</xdr:colOff>
      <xdr:row>43</xdr:row>
      <xdr:rowOff>133350</xdr:rowOff>
    </xdr:to>
    <xdr:sp macro="" textlink="">
      <xdr:nvSpPr>
        <xdr:cNvPr id="20580" name="Line 3"/>
        <xdr:cNvSpPr>
          <a:spLocks noChangeShapeType="1"/>
        </xdr:cNvSpPr>
      </xdr:nvSpPr>
      <xdr:spPr bwMode="auto">
        <a:xfrm flipH="1" flipV="1">
          <a:off x="3409950" y="5695950"/>
          <a:ext cx="1933575" cy="1581150"/>
        </a:xfrm>
        <a:prstGeom prst="line">
          <a:avLst/>
        </a:prstGeom>
        <a:noFill/>
        <a:ln w="28575">
          <a:solidFill>
            <a:srgbClr val="000000"/>
          </a:solidFill>
          <a:round/>
          <a:headEnd/>
          <a:tailEnd type="triangle" w="med" len="med"/>
        </a:ln>
      </xdr:spPr>
    </xdr:sp>
    <xdr:clientData/>
  </xdr:twoCellAnchor>
  <xdr:twoCellAnchor>
    <xdr:from>
      <xdr:col>11</xdr:col>
      <xdr:colOff>157843</xdr:colOff>
      <xdr:row>30</xdr:row>
      <xdr:rowOff>136072</xdr:rowOff>
    </xdr:from>
    <xdr:to>
      <xdr:col>15</xdr:col>
      <xdr:colOff>325168</xdr:colOff>
      <xdr:row>39</xdr:row>
      <xdr:rowOff>86830</xdr:rowOff>
    </xdr:to>
    <xdr:graphicFrame macro="">
      <xdr:nvGraphicFramePr>
        <xdr:cNvPr id="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828675</xdr:colOff>
      <xdr:row>5</xdr:row>
      <xdr:rowOff>38100</xdr:rowOff>
    </xdr:from>
    <xdr:to>
      <xdr:col>13</xdr:col>
      <xdr:colOff>266250</xdr:colOff>
      <xdr:row>18</xdr:row>
      <xdr:rowOff>93075</xdr:rowOff>
    </xdr:to>
    <xdr:graphicFrame macro="">
      <xdr:nvGraphicFramePr>
        <xdr:cNvPr id="2257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6</xdr:row>
      <xdr:rowOff>133350</xdr:rowOff>
    </xdr:from>
    <xdr:to>
      <xdr:col>26</xdr:col>
      <xdr:colOff>276225</xdr:colOff>
      <xdr:row>23</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transport.govt.nz"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43.bin"/></Relationships>
</file>

<file path=xl/worksheets/_rels/sheet48.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44.bin"/><Relationship Id="rId1" Type="http://schemas.openxmlformats.org/officeDocument/2006/relationships/hyperlink" Target="https://www.google.co.nz/url?sa=t&amp;rct=j&amp;q=&amp;esrc=s&amp;source=web&amp;cd=2&amp;cad=rja&amp;uact=8&amp;ved=2ahUKEwj328rcqtfcAhUDVbwKHeLeDFAQFjABegQIBxAC&amp;url=https%3A%2F%2Fwww.theicct.org%2Fsites%2Fdefault%2Ffiles%2Fpublications%2FLab-to-road-2017_ICCT-white%2520paper_06112017_vF.pdf&amp;usg=AOvVaw2lPhzUNz5VpPHK2AOh9P-S" TargetMode="External"/></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46.bin"/></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47.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48.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49.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50.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51.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52.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abs.gov.au/ausstats/abs@.nsf/mf/9309.0" TargetMode="External"/><Relationship Id="rId1" Type="http://schemas.openxmlformats.org/officeDocument/2006/relationships/hyperlink" Target="https://automotiveaftermarket.org/aftermarket-industry-trends/canada-automotive-aftermarke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google.co.nz/url?sa=t&amp;rct=j&amp;q=&amp;esrc=s&amp;source=web&amp;cd=1&amp;cad=rja&amp;uact=8&amp;ved=0ahUKEwiow6ScrcbWAhUBy7wKHTS4BHEQFgglMAA&amp;url=http%3A%2F%2Fwww.mbie.govt.nz%2Finfo-services%2Fsectors-industries%2Fenergy%2Fenergy-data-modelling%2Ftechnical-papers%2Fpdf-library%2FLiquid-fuel-use.pdf&amp;usg=AFQjCNGiEZKNBqWg5EI__1iipD2XUk7Obg"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A21" sqref="A21"/>
    </sheetView>
  </sheetViews>
  <sheetFormatPr defaultColWidth="9.140625" defaultRowHeight="12.75"/>
  <cols>
    <col min="1" max="1" width="72.85546875" style="24" customWidth="1"/>
    <col min="2" max="2" width="7.85546875" style="24" customWidth="1"/>
    <col min="3" max="3" width="46" style="24" customWidth="1"/>
    <col min="4" max="4" width="44.28515625" style="24" customWidth="1"/>
    <col min="5" max="16384" width="9.140625" style="24"/>
  </cols>
  <sheetData>
    <row r="1" spans="1:5" ht="33" customHeight="1">
      <c r="A1" s="187" t="s">
        <v>1207</v>
      </c>
      <c r="B1" s="29"/>
      <c r="C1" s="29"/>
      <c r="D1" s="188" t="s">
        <v>835</v>
      </c>
      <c r="E1" s="29"/>
    </row>
    <row r="2" spans="1:5" ht="12.75" customHeight="1">
      <c r="A2" s="30" t="s">
        <v>1321</v>
      </c>
      <c r="B2" s="29"/>
      <c r="C2" s="29"/>
      <c r="D2" s="189" t="s">
        <v>485</v>
      </c>
      <c r="E2" s="29"/>
    </row>
    <row r="4" spans="1:5" ht="15">
      <c r="A4" s="30" t="s">
        <v>436</v>
      </c>
      <c r="C4" s="30" t="s">
        <v>124</v>
      </c>
    </row>
    <row r="5" spans="1:5">
      <c r="A5" s="25" t="s">
        <v>334</v>
      </c>
      <c r="C5" s="168" t="s">
        <v>127</v>
      </c>
    </row>
    <row r="6" spans="1:5">
      <c r="A6" s="25" t="s">
        <v>1192</v>
      </c>
      <c r="B6" s="27"/>
      <c r="C6" s="25" t="s">
        <v>781</v>
      </c>
    </row>
    <row r="7" spans="1:5">
      <c r="A7" s="25" t="s">
        <v>335</v>
      </c>
      <c r="C7" s="25" t="s">
        <v>782</v>
      </c>
    </row>
    <row r="8" spans="1:5">
      <c r="A8" s="25" t="s">
        <v>768</v>
      </c>
      <c r="C8" s="25" t="s">
        <v>783</v>
      </c>
      <c r="D8" s="26"/>
    </row>
    <row r="9" spans="1:5">
      <c r="A9" s="730" t="s">
        <v>769</v>
      </c>
    </row>
    <row r="10" spans="1:5">
      <c r="A10" s="25" t="s">
        <v>488</v>
      </c>
      <c r="C10" s="167" t="s">
        <v>126</v>
      </c>
    </row>
    <row r="11" spans="1:5">
      <c r="A11" s="25" t="s">
        <v>364</v>
      </c>
      <c r="C11" s="25" t="s">
        <v>385</v>
      </c>
    </row>
    <row r="12" spans="1:5">
      <c r="A12" s="25" t="s">
        <v>986</v>
      </c>
      <c r="C12" s="25" t="s">
        <v>339</v>
      </c>
    </row>
    <row r="13" spans="1:5">
      <c r="A13" s="26" t="s">
        <v>486</v>
      </c>
      <c r="C13" s="25" t="s">
        <v>784</v>
      </c>
    </row>
    <row r="14" spans="1:5">
      <c r="A14" s="26" t="s">
        <v>487</v>
      </c>
      <c r="C14" s="25" t="s">
        <v>340</v>
      </c>
    </row>
    <row r="15" spans="1:5">
      <c r="A15" s="25" t="s">
        <v>770</v>
      </c>
      <c r="C15" s="25" t="s">
        <v>347</v>
      </c>
    </row>
    <row r="16" spans="1:5">
      <c r="A16" s="325" t="s">
        <v>771</v>
      </c>
      <c r="C16" s="25" t="s">
        <v>348</v>
      </c>
    </row>
    <row r="17" spans="1:4">
      <c r="A17" s="324" t="s">
        <v>789</v>
      </c>
      <c r="C17" s="25" t="s">
        <v>349</v>
      </c>
    </row>
    <row r="18" spans="1:4">
      <c r="A18" s="326" t="s">
        <v>518</v>
      </c>
      <c r="C18" s="25" t="s">
        <v>350</v>
      </c>
    </row>
    <row r="19" spans="1:4">
      <c r="A19" s="324" t="s">
        <v>2</v>
      </c>
      <c r="C19" s="25" t="s">
        <v>351</v>
      </c>
    </row>
    <row r="20" spans="1:4">
      <c r="A20" s="326" t="s">
        <v>136</v>
      </c>
      <c r="C20" s="25" t="s">
        <v>1224</v>
      </c>
    </row>
    <row r="21" spans="1:4">
      <c r="A21" s="324" t="s">
        <v>1041</v>
      </c>
      <c r="C21" s="25" t="s">
        <v>1225</v>
      </c>
    </row>
    <row r="22" spans="1:4">
      <c r="A22" s="25"/>
    </row>
    <row r="23" spans="1:4" ht="15">
      <c r="A23" s="30" t="s">
        <v>66</v>
      </c>
      <c r="C23" s="167" t="s">
        <v>125</v>
      </c>
    </row>
    <row r="24" spans="1:4">
      <c r="A24" s="25" t="s">
        <v>365</v>
      </c>
      <c r="C24" s="25" t="s">
        <v>341</v>
      </c>
    </row>
    <row r="25" spans="1:4">
      <c r="A25" s="25" t="s">
        <v>378</v>
      </c>
      <c r="C25" s="25" t="s">
        <v>342</v>
      </c>
    </row>
    <row r="26" spans="1:4">
      <c r="A26" s="25" t="s">
        <v>355</v>
      </c>
      <c r="C26" s="25" t="s">
        <v>343</v>
      </c>
    </row>
    <row r="27" spans="1:4">
      <c r="A27" s="25" t="s">
        <v>356</v>
      </c>
      <c r="C27" s="25" t="s">
        <v>344</v>
      </c>
    </row>
    <row r="28" spans="1:4">
      <c r="A28" s="25" t="s">
        <v>772</v>
      </c>
      <c r="C28" s="25" t="s">
        <v>726</v>
      </c>
    </row>
    <row r="29" spans="1:4">
      <c r="A29" s="25" t="s">
        <v>847</v>
      </c>
      <c r="C29" s="25" t="s">
        <v>727</v>
      </c>
    </row>
    <row r="30" spans="1:4">
      <c r="A30" s="25" t="s">
        <v>773</v>
      </c>
      <c r="C30" s="25" t="s">
        <v>785</v>
      </c>
    </row>
    <row r="31" spans="1:4">
      <c r="A31" s="25" t="s">
        <v>988</v>
      </c>
    </row>
    <row r="32" spans="1:4" ht="15">
      <c r="A32" s="25" t="s">
        <v>774</v>
      </c>
      <c r="C32" s="30" t="s">
        <v>1008</v>
      </c>
      <c r="D32" s="30"/>
    </row>
    <row r="33" spans="1:4">
      <c r="A33" s="25" t="s">
        <v>775</v>
      </c>
      <c r="C33" s="325" t="s">
        <v>386</v>
      </c>
      <c r="D33" s="310"/>
    </row>
    <row r="34" spans="1:4">
      <c r="A34" s="25" t="s">
        <v>776</v>
      </c>
      <c r="C34" s="325" t="s">
        <v>1042</v>
      </c>
    </row>
    <row r="35" spans="1:4">
      <c r="A35" s="25" t="s">
        <v>777</v>
      </c>
      <c r="C35" s="325" t="s">
        <v>352</v>
      </c>
      <c r="D35" s="310"/>
    </row>
    <row r="36" spans="1:4">
      <c r="A36" s="25" t="s">
        <v>778</v>
      </c>
      <c r="C36" s="325" t="s">
        <v>353</v>
      </c>
      <c r="D36" s="310"/>
    </row>
    <row r="37" spans="1:4">
      <c r="A37" s="25" t="s">
        <v>779</v>
      </c>
      <c r="C37" s="325" t="s">
        <v>354</v>
      </c>
      <c r="D37" s="310"/>
    </row>
    <row r="38" spans="1:4">
      <c r="A38" s="26" t="s">
        <v>165</v>
      </c>
      <c r="C38" s="325" t="s">
        <v>1311</v>
      </c>
      <c r="D38" s="310"/>
    </row>
    <row r="39" spans="1:4">
      <c r="A39" s="25" t="s">
        <v>825</v>
      </c>
      <c r="C39" s="325" t="s">
        <v>788</v>
      </c>
      <c r="D39" s="310"/>
    </row>
    <row r="40" spans="1:4">
      <c r="A40" s="25" t="s">
        <v>910</v>
      </c>
      <c r="B40" s="309"/>
      <c r="D40" s="310"/>
    </row>
    <row r="41" spans="1:4">
      <c r="B41" s="309"/>
    </row>
    <row r="42" spans="1:4" ht="15">
      <c r="B42" s="309"/>
      <c r="C42" s="30" t="s">
        <v>361</v>
      </c>
    </row>
    <row r="43" spans="1:4" ht="15">
      <c r="A43" s="30" t="s">
        <v>628</v>
      </c>
      <c r="B43" s="309"/>
      <c r="C43" s="730" t="s">
        <v>1193</v>
      </c>
    </row>
    <row r="44" spans="1:4">
      <c r="A44" s="324" t="s">
        <v>379</v>
      </c>
      <c r="B44" s="309"/>
      <c r="C44" s="730" t="s">
        <v>1194</v>
      </c>
    </row>
    <row r="45" spans="1:4">
      <c r="A45" s="324" t="s">
        <v>380</v>
      </c>
      <c r="B45" s="309"/>
      <c r="C45" s="730" t="s">
        <v>1195</v>
      </c>
    </row>
    <row r="46" spans="1:4">
      <c r="A46" s="324" t="s">
        <v>699</v>
      </c>
      <c r="B46" s="309"/>
      <c r="C46" s="25" t="s">
        <v>826</v>
      </c>
    </row>
    <row r="47" spans="1:4">
      <c r="A47" s="324" t="s">
        <v>163</v>
      </c>
      <c r="B47" s="310"/>
      <c r="C47" s="25" t="s">
        <v>827</v>
      </c>
    </row>
    <row r="48" spans="1:4">
      <c r="A48" s="324" t="s">
        <v>780</v>
      </c>
      <c r="B48" s="310"/>
      <c r="C48" s="25" t="s">
        <v>828</v>
      </c>
    </row>
    <row r="49" spans="1:3">
      <c r="A49" s="324" t="s">
        <v>948</v>
      </c>
      <c r="C49" s="25" t="s">
        <v>829</v>
      </c>
    </row>
    <row r="50" spans="1:3">
      <c r="C50" s="25" t="s">
        <v>908</v>
      </c>
    </row>
    <row r="51" spans="1:3" ht="15">
      <c r="A51" s="186" t="s">
        <v>489</v>
      </c>
    </row>
    <row r="52" spans="1:3">
      <c r="A52" s="25" t="s">
        <v>609</v>
      </c>
    </row>
    <row r="53" spans="1:3" ht="15">
      <c r="A53" s="25" t="s">
        <v>381</v>
      </c>
      <c r="C53" s="30" t="s">
        <v>519</v>
      </c>
    </row>
    <row r="54" spans="1:3">
      <c r="A54" s="25" t="s">
        <v>382</v>
      </c>
      <c r="C54" s="25" t="s">
        <v>357</v>
      </c>
    </row>
    <row r="55" spans="1:3">
      <c r="A55" s="25" t="s">
        <v>383</v>
      </c>
      <c r="C55" s="25" t="s">
        <v>358</v>
      </c>
    </row>
    <row r="56" spans="1:3">
      <c r="A56" s="25" t="s">
        <v>786</v>
      </c>
    </row>
    <row r="57" spans="1:3" ht="15">
      <c r="A57" s="25" t="s">
        <v>787</v>
      </c>
      <c r="C57" s="30" t="s">
        <v>164</v>
      </c>
    </row>
    <row r="58" spans="1:3">
      <c r="A58" s="25" t="s">
        <v>345</v>
      </c>
      <c r="C58" s="25" t="s">
        <v>359</v>
      </c>
    </row>
    <row r="59" spans="1:3">
      <c r="A59" s="25" t="s">
        <v>384</v>
      </c>
      <c r="C59" s="25" t="s">
        <v>360</v>
      </c>
    </row>
  </sheetData>
  <phoneticPr fontId="6" type="noConversion"/>
  <hyperlinks>
    <hyperlink ref="A5" location="'1.1, 1.2'!A1" display="Figure 1.1  Composition of the NZ Fleet"/>
    <hyperlink ref="D2" r:id="rId1"/>
    <hyperlink ref="A10" location="'1.4 to 1.7'!A1" display="Figure 1.4  Light fleet travel by year"/>
    <hyperlink ref="A11" location="'1.4 to 1.7'!A1" display="Figure 1.5  Light fleet ownership per capita by year"/>
    <hyperlink ref="A13" location="'1.4 to 1.7'!A1" display="Figure 1.6  Light fleet travel per capita by year"/>
    <hyperlink ref="A14" location="'1.4 to 1.7'!A1" display="Figure 1.7  Light fleet average vehicle travel by year"/>
    <hyperlink ref="A17" location="'1.8'!Print_Area" display="Figure 1.8  International comparisons of fleet ages"/>
    <hyperlink ref="A18" location="'1.9'!A1" display="Figure 1.9  Light fleet petrol economy by year"/>
    <hyperlink ref="A20" location="'1.10'!A1" display="Figure 1.10  Light fleet share of CO2 emissions"/>
    <hyperlink ref="A24" location="'2.1, 2.2, 2.3,2.4'!Print_Area" display="Figure 2.1  Number of new/used light vehicles by year "/>
    <hyperlink ref="A25" location="'2.1, 2.2, 2.3,2.4'!Print_Area" display="Figure 2.2  Percentage of used imports in the light/truck/bus fleets, by year"/>
    <hyperlink ref="A44" location="'3.1,3.2,3.4,8.3'!Print_Area" display="Figure 3.1  Total LPV, LCV, Truck and Bus travel by year of manufacture in 5 year blocks"/>
    <hyperlink ref="A47" location="'3.1,3.2,3.4,8.3'!Print_Area" display="Figure 3.4  LPV, LCV, Truck and Bus travel per vehicle by year of manufacture in 5 year blocks"/>
    <hyperlink ref="A45" location="'3.1,3.2,3.4,8.3'!Print_Area" display="Figure 3.2 Light, truck, bus travel by new/used, by year of manufacture in 5 year blocks"/>
    <hyperlink ref="A48" location="'3.5'!A1" display="Figure 3.5  Average light travel in 2007 by year of manufacture"/>
    <hyperlink ref="A52" location="'4.1a'!A1" display="Figure 4.1a  Light fleet average engine capacity by year"/>
    <hyperlink ref="A53" location="'4.1b'!A1" display="Figure 4.1b  Light fleet average engine capacity by petrol/diesel by year "/>
    <hyperlink ref="A54" location="'4.2a,b'!A1" display="Figure 4.2a  Light fleet numbers within cc bands, by month"/>
    <hyperlink ref="A55" location="'4.2a,b'!A1" display="Figure 4.2b  Light fleet numbers within cc bands, relative to Jan 2000"/>
    <hyperlink ref="A56" location="'4.3a,b'!A1" display="Figure 4.3a  Light passenger average travel in 2007 by cc band, by year of manufacture"/>
    <hyperlink ref="A57" location="'4.3a,b'!Print_Area" display="Figure 4.3b  Light commercial average travel by cc band, by year of manufacture"/>
    <hyperlink ref="C11" location="'6.1,6.2a,c'!A1" display="Figure 6.1  Number of NZ new/used imports entering the light fleet by year"/>
    <hyperlink ref="C12" location="'6.1,6.2a,c'!Print_Area" display="Figure 6.2a  Average age of used imports entering the light fleet by year"/>
    <hyperlink ref="C15" location="'6.3'!A1" display="Figure 6.3  Average engine size of vehicles entering the light fleet, by petrol/diesel and year"/>
    <hyperlink ref="C16" location="'6.4a,b'!A1" display="Figure 6.4a  Numbers of used imports entering the light fleet, by engize size band and year"/>
    <hyperlink ref="C17" location="'6.4a,b'!Print_Area" display="Figure 6.4b  Numbers of NZ new entering the light fleet, by engize size band and year"/>
    <hyperlink ref="C24" location="'7.1,7.2'!A1" display="Figure 7.1a  Number of light fleet used imports/NZ new scrapped, by year"/>
    <hyperlink ref="C26" location="'7.1,7.2'!Print_Area" display="Figure 7.2a  Average age of light fleet used imports/NZ new when scrapped, by year"/>
    <hyperlink ref="C30" location="'7.4'!Print_Area" display="Figure 7.4  2010 Scrappage curves"/>
    <hyperlink ref="C35" location="'8.2a,b,c'!A1" display="Figure 8.2a  Percentage of light passenger/commercial vehicles by petrol/diesel"/>
    <hyperlink ref="C36" location="'8.2a,b,c'!A1" display="Figure 8.2b  Percentage of light passenger/commercial travel by petrol/diesel"/>
    <hyperlink ref="C54" location="'10.1, 10.2'!A1" display="Figure 10.1  Travel weighted vehicle age by year"/>
    <hyperlink ref="C55" location="'10.1, 10.2'!A1" display="Figure 10.2  Travel weighted engine size by year"/>
    <hyperlink ref="A7" location="'1.1, 1.2'!A1" display="Figure 1.2  Composition of the NZ fleet relative to Jan 2000"/>
    <hyperlink ref="A8" location="'1.3a,c'!A1" display="Figure 1.3a  Travel by light passenger/light commercial/other"/>
    <hyperlink ref="C7" location="'5.2abcd'!A1" display="Figure 5.2abcd  Vehicles entering/leaving the fleet in 2010 by Year of Manufacture"/>
    <hyperlink ref="A19" location="Offroad!A1" display="Off road fuel estimates"/>
    <hyperlink ref="A6" location="'1.1extra'!A1" display="Figure 1.1extra Vehicle average ages"/>
    <hyperlink ref="A38" location="'2.9'!A1" display="Figure 2.9 Heavy vehicle mass"/>
    <hyperlink ref="C37" location="'3.1,3.2,3.4,8.3'!Print_Area" display="Figure 8.3  Light fleet petrol and diesel travel by year of manufacture in 5 year blocks"/>
    <hyperlink ref="C8" location="'5.3'!A1" display="Figure 5.3  Detailed engine size breakdown of vehicles entering and leaving the light fleet, 2005-2010"/>
    <hyperlink ref="C20" location="'6.7a'!Print_Area" display="Figure 6.7a  Country of manufacture of vehicles entering the fleet"/>
    <hyperlink ref="C34" location="'8.2a,b,c'!A1" display="Figure 8.2  Petrol and diesel travel"/>
    <hyperlink ref="C58" location="'11.1,11.2'!A1" display="Figure 11.1  Truck and trailer travel"/>
    <hyperlink ref="C59" location="'11.1,11.2'!A1" display="Figure 11.2  Truck+trailer tonne-km"/>
    <hyperlink ref="C6" location="'5.1'!A1" display="Figure 5.1  Entry and exit from the fleet, 2000-2010"/>
    <hyperlink ref="C14" location="'6.1,6.2a,c'!A1" display="Figure 6.2c  Average age of used imports entering the truck and bus fleets by year"/>
    <hyperlink ref="C25" location="'7.1,7.2'!A1" display="Figure 7.1b  Number of heavy fleet used imports/NZ new scrapped, by year"/>
    <hyperlink ref="C27" location="'7.1,7.2'!Print_Area" display="Figure 7.2b  Average age of heavy fleet used imports/NZ new when scrapped, by year"/>
    <hyperlink ref="C18" location="'6.5a,b'!A1" display="Figure 6.5a  Numbers of motorcycles entering the fleet, by engize size band and year"/>
    <hyperlink ref="C19" location="'6.5a,b'!Print_Area" display="Figure 6.5b  Average engine capacity of motorcycles entering the fleet, by year"/>
    <hyperlink ref="A15" location="'1.4 to 1.7'!A1" display="Table Fleet breakdown 2000-2010"/>
    <hyperlink ref="A16" location="'1.4 to 1.7'!A1" display="Table Fleet travel 2000-2007"/>
    <hyperlink ref="A26" location="'2.1, 2.2, 2.3,2.4'!A1" display="Figure 2.3 Average age of Light, Trucks and Buses by year"/>
    <hyperlink ref="A27" location="'2.1, 2.2, 2.3,2.4'!A1" display="Figure 2.4 Light fleet average age in detail, by year"/>
    <hyperlink ref="A28" location="'2.5a-2.8a'!A1" display="Figure 2.5a Light fleet year of manufacture, Dec 2010"/>
    <hyperlink ref="A30" location="'2.5b- 2.8'!A1" display="Figure 2.5b Light passenger fleet year of manufacture in 5 year blocks"/>
    <hyperlink ref="A31" location="'2.5b- 2.8'!A1" display="Figure 2.5c Light passenger fleet year of manufacture in 5 year blocks"/>
    <hyperlink ref="A32" location="'2.5a-2.8a'!Print_Area" display="Figure 2.6a Motorcycle year of manufacture, Dec 2010"/>
    <hyperlink ref="A33" location="'2.5b- 2.8'!A1" display="Figure 2.6b Motorcycle year of manufacture in 5 year blocks"/>
    <hyperlink ref="A34" location="'2.5a-2.8a'!Print_Area" display="Figure 2.7a Truck year of manufacture, Dec 2010"/>
    <hyperlink ref="A35" location="'2.5b- 2.8'!Print_Area" display="Figure 2.7b Truck year of manufacture in 5 year blocks"/>
    <hyperlink ref="A36" location="'2.5a-2.8a'!Print_Area" display="Figure 2.8a Bus year of manufacture, Dec 2010"/>
    <hyperlink ref="A37" location="'2.5b- 2.8'!Print_Area" display="Figure 2.8b Bus year of manufacture in 5 year blocks"/>
    <hyperlink ref="A46" location="'3.2b'!Print_Area" display="Figure 3.2b Travel by new/used passenger light fleet"/>
    <hyperlink ref="A58" location="'4.4'!A1" display="Figure 4.4 Motorcycle fleet engine composition by year"/>
    <hyperlink ref="A59" location="'4.5'!A1" display="Figure 4.5 Average motorcycle/moped fleet engine capacity by year"/>
    <hyperlink ref="C13" location="'6.2b'!A1" display="Figure 6.2b 2010 used light imports : Year of manufacture and fuel"/>
    <hyperlink ref="C33" location="'8.1a,b,c'!A1" display="Figure 8.1 Diesel vehicles in the light, truck and bus fleets"/>
    <hyperlink ref="C46" location="'9.1a,b'!A1" display="Figure 9.1 New lights : quarterly CO2 emissions bands"/>
    <hyperlink ref="C47" location="'9.2a,b'!A1" display="Figure 9.2 Used lights : quarterly CO2 emissions bands"/>
    <hyperlink ref="C48" location="'9.3abcd'!A1" display="Figure 9.3 Used+new lights : quarterly CO2 emissions bands"/>
    <hyperlink ref="C49" location="'9.4'!A1" display="Figure 9.4 Average quarterly CO2 emissions of light fleet registrations"/>
    <hyperlink ref="A49" location="'Table 3'!A1" display="Table 3 Light fleet travel by engine size"/>
    <hyperlink ref="C28" location="'7.3abc'!A1" display="Figure 7.3a,b,c Last odometer reading of scrapped vehicles"/>
    <hyperlink ref="C29" location="'7.3de'!A1" display="Figure 7.3d,e Last odometer reading of scrapped vehicles"/>
    <hyperlink ref="A39" location="'2.11'!A1" display="NEW Figure 2.11 Light fleet age structure"/>
    <hyperlink ref="A40" location="'2.13'!A1" display="Figure 2.13 Light diesel fleet age breakdown"/>
    <hyperlink ref="C38" location="Table6!A1" display="Table 6 Primary fuel types by vehicle type"/>
    <hyperlink ref="C39" location="'8.4'!A1" display="Figure 8.4ab LPG, CNG and electric light vehicles"/>
    <hyperlink ref="A29" location="'2.5a-2.8a'!Print_Area" display="Table1 Light fleet age"/>
    <hyperlink ref="C50" location="'9.11'!A1" display="Figure 9.11abcd Emissions standards of vehicles in the light fleet"/>
    <hyperlink ref="A12" location="'1.5b'!A1" display="Figure 1.5b Regional light fleet ownership per capita"/>
    <hyperlink ref="A21" location="'1.11'!A1" display="Figure 1.11 Population and fleet growth"/>
    <hyperlink ref="A9" location="'1.4 to 1.7'!A1" display="Figure 1.3b  Travel by light new/used import, other"/>
    <hyperlink ref="C43" location="'9.0a,b'!A1" display="Figure 9.0a  Real world emissions vs laboratory test results"/>
    <hyperlink ref="C44" location="'9.0a,b'!A1" display="Figure 9.0b  Divergence between real world and test petrol economy"/>
    <hyperlink ref="C45" location="'9.0 extra'!A1" display="Figure 9.0extra Vehicles registered by month"/>
    <hyperlink ref="C21" location="'6.7b'!Print_Area" display="Figure 6.7  Country of origin of vehicles entering the fleet"/>
  </hyperlinks>
  <pageMargins left="0.75" right="0.75" top="1" bottom="1" header="0.5" footer="0.5"/>
  <pageSetup paperSize="9"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45"/>
  <sheetViews>
    <sheetView workbookViewId="0">
      <selection activeCell="G4" sqref="G4"/>
    </sheetView>
  </sheetViews>
  <sheetFormatPr defaultRowHeight="12.75"/>
  <sheetData>
    <row r="1" spans="1:16" ht="24.75" customHeight="1">
      <c r="A1" s="33" t="s">
        <v>1006</v>
      </c>
      <c r="B1" s="34"/>
      <c r="C1" s="29"/>
      <c r="D1" s="792" t="s">
        <v>549</v>
      </c>
      <c r="E1" s="792"/>
      <c r="F1" s="283"/>
      <c r="G1" s="283"/>
      <c r="H1" s="283"/>
      <c r="I1" s="283"/>
      <c r="J1" s="283"/>
      <c r="K1" s="283"/>
      <c r="L1" s="283"/>
    </row>
    <row r="3" spans="1:16" ht="33.75" customHeight="1">
      <c r="A3" s="361" t="s">
        <v>1007</v>
      </c>
      <c r="B3" s="361" t="s">
        <v>1006</v>
      </c>
      <c r="C3" s="361" t="s">
        <v>1037</v>
      </c>
      <c r="D3" s="361" t="s">
        <v>1040</v>
      </c>
      <c r="E3" s="361" t="s">
        <v>942</v>
      </c>
      <c r="F3" s="361"/>
    </row>
    <row r="4" spans="1:16">
      <c r="A4" s="348" t="s">
        <v>1009</v>
      </c>
      <c r="B4" s="346">
        <v>22000</v>
      </c>
      <c r="C4" s="346">
        <f>('1.4 to 1.7'!E7-'1.4 to 1.7'!E6)*1000</f>
        <v>60300.000000000182</v>
      </c>
      <c r="D4" s="346">
        <v>29600</v>
      </c>
      <c r="E4" s="346">
        <v>114206</v>
      </c>
      <c r="F4" s="747"/>
    </row>
    <row r="5" spans="1:16">
      <c r="A5" s="348" t="s">
        <v>1056</v>
      </c>
      <c r="B5" s="346">
        <v>8600</v>
      </c>
      <c r="C5" s="346">
        <f>('1.4 to 1.7'!E8-'1.4 to 1.7'!E7)*1000</f>
        <v>46399.999999999636</v>
      </c>
      <c r="D5" s="346">
        <v>29100</v>
      </c>
      <c r="E5" s="346">
        <v>103007</v>
      </c>
      <c r="F5" s="747"/>
    </row>
    <row r="6" spans="1:16">
      <c r="A6" s="348" t="s">
        <v>1010</v>
      </c>
      <c r="B6" s="346">
        <v>10700</v>
      </c>
      <c r="C6" s="346">
        <f>('1.4 to 1.7'!E9-'1.4 to 1.7'!E8)*1000</f>
        <v>50700.000000000728</v>
      </c>
      <c r="D6" s="346">
        <v>31300</v>
      </c>
      <c r="E6" s="346">
        <v>85094</v>
      </c>
      <c r="F6" s="747"/>
      <c r="P6" t="s">
        <v>940</v>
      </c>
    </row>
    <row r="7" spans="1:16">
      <c r="A7" s="348" t="s">
        <v>1057</v>
      </c>
      <c r="B7" s="346">
        <v>10100</v>
      </c>
      <c r="C7" s="346">
        <f>('1.4 to 1.7'!E10-'1.4 to 1.7'!E9)*1000</f>
        <v>39199.999999999818</v>
      </c>
      <c r="D7" s="346">
        <v>33800</v>
      </c>
      <c r="E7" s="346">
        <v>54096</v>
      </c>
      <c r="F7" s="747"/>
    </row>
    <row r="8" spans="1:16">
      <c r="A8" s="348" t="s">
        <v>1011</v>
      </c>
      <c r="B8" s="346">
        <v>4700</v>
      </c>
      <c r="C8" s="346">
        <f>('1.4 to 1.7'!E11-'1.4 to 1.7'!E10)*1000</f>
        <v>36000</v>
      </c>
      <c r="D8" s="346">
        <v>35900</v>
      </c>
      <c r="E8" s="346">
        <v>52357</v>
      </c>
      <c r="F8" s="747"/>
      <c r="P8" t="s">
        <v>1006</v>
      </c>
    </row>
    <row r="9" spans="1:16">
      <c r="A9" s="348" t="s">
        <v>1058</v>
      </c>
      <c r="B9" s="346">
        <v>12500</v>
      </c>
      <c r="C9" s="346">
        <f>('1.4 to 1.7'!E12-'1.4 to 1.7'!E11)*1000</f>
        <v>42800.000000000182</v>
      </c>
      <c r="D9" s="346">
        <v>35000</v>
      </c>
      <c r="E9" s="346">
        <v>-13710</v>
      </c>
      <c r="F9" s="747"/>
    </row>
    <row r="10" spans="1:16">
      <c r="A10" s="348" t="s">
        <v>1012</v>
      </c>
      <c r="B10" s="346">
        <v>16500</v>
      </c>
      <c r="C10" s="346">
        <f>('1.4 to 1.7'!E13-'1.4 to 1.7'!E12)*1000</f>
        <v>48099.999999999454</v>
      </c>
      <c r="D10" s="346">
        <v>36200</v>
      </c>
      <c r="E10" s="346">
        <v>17401</v>
      </c>
      <c r="F10" s="747"/>
    </row>
    <row r="11" spans="1:16">
      <c r="A11" s="348" t="s">
        <v>1059</v>
      </c>
      <c r="B11" s="346">
        <v>3900</v>
      </c>
      <c r="C11" s="346">
        <f>('1.4 to 1.7'!E14-'1.4 to 1.7'!E13)*1000</f>
        <v>33300.000000000182</v>
      </c>
      <c r="D11" s="346">
        <v>34100</v>
      </c>
      <c r="E11" s="346">
        <v>4048</v>
      </c>
      <c r="F11" s="747"/>
    </row>
    <row r="12" spans="1:16">
      <c r="A12" s="348" t="s">
        <v>1013</v>
      </c>
      <c r="B12" s="346">
        <v>-3200</v>
      </c>
      <c r="C12" s="346">
        <f>('1.4 to 1.7'!E15-'1.4 to 1.7'!E14)*1000</f>
        <v>24100.000000000364</v>
      </c>
      <c r="D12" s="346">
        <v>31900</v>
      </c>
      <c r="E12" s="346">
        <v>17281</v>
      </c>
      <c r="F12" s="747"/>
    </row>
    <row r="13" spans="1:16">
      <c r="A13" s="348" t="s">
        <v>1060</v>
      </c>
      <c r="B13" s="346">
        <v>7900</v>
      </c>
      <c r="C13" s="346">
        <f>('1.4 to 1.7'!E16-'1.4 to 1.7'!E15)*1000</f>
        <v>34000</v>
      </c>
      <c r="D13" s="346">
        <v>30800</v>
      </c>
      <c r="E13" s="346">
        <v>67404</v>
      </c>
      <c r="F13" s="747"/>
    </row>
    <row r="14" spans="1:16">
      <c r="A14" s="349" t="s">
        <v>1014</v>
      </c>
      <c r="B14" s="347">
        <v>38300</v>
      </c>
      <c r="C14" s="346">
        <f>('1.4 to 1.7'!E17-'1.4 to 1.7'!E16)*1000</f>
        <v>67599.999999999447</v>
      </c>
      <c r="D14" s="346">
        <v>29300</v>
      </c>
      <c r="E14" s="346">
        <v>94058</v>
      </c>
      <c r="F14" s="747"/>
    </row>
    <row r="15" spans="1:16">
      <c r="A15" s="382" t="s">
        <v>1061</v>
      </c>
      <c r="B15" s="347">
        <v>58300</v>
      </c>
      <c r="C15" s="346">
        <f>('1.4 to 1.7'!E18-'1.4 to 1.7'!E17)*1000</f>
        <v>86000</v>
      </c>
      <c r="D15" s="346">
        <v>27700</v>
      </c>
      <c r="E15" s="346">
        <v>125127</v>
      </c>
      <c r="F15" s="747"/>
    </row>
    <row r="16" spans="1:16">
      <c r="A16" s="382" t="s">
        <v>1141</v>
      </c>
      <c r="B16" s="657">
        <v>69100</v>
      </c>
      <c r="C16" s="346">
        <f>('1.4 to 1.7'!E19-'1.4 to 1.7'!E18)*1000</f>
        <v>97300.000000000175</v>
      </c>
      <c r="D16" s="346">
        <v>28400</v>
      </c>
      <c r="E16" s="346">
        <v>138459</v>
      </c>
      <c r="F16" s="747"/>
    </row>
    <row r="17" spans="1:9">
      <c r="A17" s="382" t="s">
        <v>1215</v>
      </c>
      <c r="B17" s="657">
        <v>72300</v>
      </c>
      <c r="C17" s="346">
        <f>('1.4 to 1.7'!E20-'1.4 to 1.7'!E19)*1000</f>
        <v>100899.99999999964</v>
      </c>
      <c r="D17" s="346">
        <v>28300</v>
      </c>
      <c r="E17" s="346">
        <v>168670</v>
      </c>
      <c r="F17" s="747"/>
    </row>
    <row r="18" spans="1:9">
      <c r="E18" s="346"/>
      <c r="H18" s="246"/>
      <c r="I18" s="246"/>
    </row>
    <row r="19" spans="1:9">
      <c r="H19" s="246"/>
      <c r="I19" s="246"/>
    </row>
    <row r="20" spans="1:9" ht="33.75">
      <c r="A20" s="352"/>
      <c r="B20" s="353" t="s">
        <v>1018</v>
      </c>
      <c r="C20" s="353" t="s">
        <v>1019</v>
      </c>
      <c r="D20" s="353" t="s">
        <v>1038</v>
      </c>
      <c r="E20" s="353" t="s">
        <v>1039</v>
      </c>
      <c r="F20" s="354" t="s">
        <v>474</v>
      </c>
      <c r="H20" s="246"/>
      <c r="I20" s="246"/>
    </row>
    <row r="21" spans="1:9">
      <c r="A21" s="348" t="s">
        <v>1009</v>
      </c>
      <c r="B21" s="350">
        <v>26353</v>
      </c>
      <c r="C21" s="350">
        <v>-41392</v>
      </c>
      <c r="D21" s="350">
        <v>57932</v>
      </c>
      <c r="E21" s="350">
        <v>-20885</v>
      </c>
      <c r="F21" s="350">
        <f t="shared" ref="F21:F34" si="0">SUM(B21:E21)</f>
        <v>22008</v>
      </c>
      <c r="H21" s="246"/>
      <c r="I21" s="246"/>
    </row>
    <row r="22" spans="1:9">
      <c r="A22" s="348" t="s">
        <v>1056</v>
      </c>
      <c r="B22" s="350">
        <v>24962</v>
      </c>
      <c r="C22" s="350">
        <v>-47385</v>
      </c>
      <c r="D22" s="350">
        <v>54177</v>
      </c>
      <c r="E22" s="350">
        <v>-23161</v>
      </c>
      <c r="F22" s="350">
        <f t="shared" si="0"/>
        <v>8593</v>
      </c>
      <c r="H22" s="246"/>
      <c r="I22" s="246"/>
    </row>
    <row r="23" spans="1:9">
      <c r="A23" s="348" t="s">
        <v>1010</v>
      </c>
      <c r="B23" s="350">
        <v>24040</v>
      </c>
      <c r="C23" s="350">
        <v>-47774</v>
      </c>
      <c r="D23" s="350">
        <v>56036</v>
      </c>
      <c r="E23" s="350">
        <v>-21614</v>
      </c>
      <c r="F23" s="350">
        <f t="shared" si="0"/>
        <v>10688</v>
      </c>
      <c r="H23" s="246"/>
      <c r="I23" s="246"/>
    </row>
    <row r="24" spans="1:9">
      <c r="A24" s="348" t="s">
        <v>1057</v>
      </c>
      <c r="B24" s="350">
        <v>23472</v>
      </c>
      <c r="C24" s="350">
        <v>-51842</v>
      </c>
      <c r="D24" s="350">
        <v>59228</v>
      </c>
      <c r="E24" s="350">
        <v>-20780</v>
      </c>
      <c r="F24" s="350">
        <f t="shared" si="0"/>
        <v>10078</v>
      </c>
      <c r="H24" s="246"/>
      <c r="I24" s="246"/>
    </row>
    <row r="25" spans="1:9">
      <c r="A25" s="348" t="s">
        <v>1011</v>
      </c>
      <c r="B25" s="350">
        <v>23036</v>
      </c>
      <c r="C25" s="350">
        <v>-58327</v>
      </c>
      <c r="D25" s="350">
        <v>62203</v>
      </c>
      <c r="E25" s="350">
        <v>-22180</v>
      </c>
      <c r="F25" s="350">
        <f t="shared" si="0"/>
        <v>4732</v>
      </c>
      <c r="H25" s="246"/>
      <c r="I25" s="246"/>
    </row>
    <row r="26" spans="1:9">
      <c r="A26" s="348" t="s">
        <v>1058</v>
      </c>
      <c r="B26" s="350">
        <v>24825</v>
      </c>
      <c r="C26" s="350">
        <v>-52484</v>
      </c>
      <c r="D26" s="350">
        <v>63426</v>
      </c>
      <c r="E26" s="350">
        <v>-23252</v>
      </c>
      <c r="F26" s="350">
        <f t="shared" si="0"/>
        <v>12515</v>
      </c>
      <c r="H26" s="246"/>
      <c r="I26" s="246"/>
    </row>
    <row r="27" spans="1:9">
      <c r="A27" s="348" t="s">
        <v>1012</v>
      </c>
      <c r="B27" s="350">
        <v>26193</v>
      </c>
      <c r="C27" s="350">
        <v>-40429</v>
      </c>
      <c r="D27" s="350">
        <v>56112</v>
      </c>
      <c r="E27" s="350">
        <v>-25372</v>
      </c>
      <c r="F27" s="350">
        <f t="shared" si="0"/>
        <v>16504</v>
      </c>
      <c r="H27" s="246"/>
      <c r="I27" s="246"/>
    </row>
    <row r="28" spans="1:9">
      <c r="A28" s="348" t="s">
        <v>1059</v>
      </c>
      <c r="B28" s="350">
        <v>23804</v>
      </c>
      <c r="C28" s="350">
        <v>-53708</v>
      </c>
      <c r="D28" s="350">
        <v>60212</v>
      </c>
      <c r="E28" s="350">
        <v>-26441</v>
      </c>
      <c r="F28" s="350">
        <f t="shared" si="0"/>
        <v>3867</v>
      </c>
      <c r="H28" s="246"/>
      <c r="I28" s="246"/>
    </row>
    <row r="29" spans="1:9">
      <c r="A29" s="348" t="s">
        <v>1013</v>
      </c>
      <c r="B29" s="350">
        <v>22595</v>
      </c>
      <c r="C29" s="350">
        <v>-62102</v>
      </c>
      <c r="D29" s="350">
        <v>61807</v>
      </c>
      <c r="E29" s="350">
        <v>-25491</v>
      </c>
      <c r="F29" s="350">
        <f t="shared" si="0"/>
        <v>-3191</v>
      </c>
      <c r="H29" s="246"/>
      <c r="I29" s="246"/>
    </row>
    <row r="30" spans="1:9">
      <c r="A30" s="348" t="s">
        <v>1060</v>
      </c>
      <c r="B30" s="350">
        <v>24733</v>
      </c>
      <c r="C30" s="350">
        <v>-56474</v>
      </c>
      <c r="D30" s="350">
        <v>63502</v>
      </c>
      <c r="E30" s="350">
        <v>-23854</v>
      </c>
      <c r="F30" s="350">
        <f t="shared" si="0"/>
        <v>7907</v>
      </c>
      <c r="H30" s="246"/>
      <c r="I30" s="246"/>
    </row>
    <row r="31" spans="1:9">
      <c r="A31" s="349" t="s">
        <v>1014</v>
      </c>
      <c r="B31" s="351">
        <v>28004</v>
      </c>
      <c r="C31" s="351">
        <v>-40062</v>
      </c>
      <c r="D31" s="351">
        <v>72780</v>
      </c>
      <c r="E31" s="351">
        <v>-22384</v>
      </c>
      <c r="F31" s="351">
        <f t="shared" si="0"/>
        <v>38338</v>
      </c>
    </row>
    <row r="32" spans="1:9">
      <c r="A32" s="382" t="s">
        <v>1061</v>
      </c>
      <c r="B32" s="383">
        <v>29654</v>
      </c>
      <c r="C32" s="383">
        <v>-35298</v>
      </c>
      <c r="D32" s="383">
        <v>86001</v>
      </c>
      <c r="E32" s="383">
        <v>-22098</v>
      </c>
      <c r="F32" s="351">
        <f t="shared" si="0"/>
        <v>58259</v>
      </c>
    </row>
    <row r="33" spans="1:6">
      <c r="A33" s="382" t="s">
        <v>1141</v>
      </c>
      <c r="B33" s="656">
        <v>30759</v>
      </c>
      <c r="C33" s="656">
        <v>-33898</v>
      </c>
      <c r="D33" s="656">
        <v>94296</v>
      </c>
      <c r="E33" s="656">
        <v>-22067</v>
      </c>
      <c r="F33" s="656">
        <f t="shared" si="0"/>
        <v>69090</v>
      </c>
    </row>
    <row r="34" spans="1:6">
      <c r="A34" s="382" t="s">
        <v>1215</v>
      </c>
      <c r="B34" s="656">
        <v>32189</v>
      </c>
      <c r="C34" s="656">
        <v>-33473</v>
      </c>
      <c r="D34" s="656">
        <v>99166</v>
      </c>
      <c r="E34" s="656">
        <v>-25577</v>
      </c>
      <c r="F34" s="656">
        <f t="shared" si="0"/>
        <v>72305</v>
      </c>
    </row>
    <row r="43" spans="1:6" ht="18">
      <c r="A43" s="346" t="s">
        <v>1062</v>
      </c>
      <c r="B43" s="346"/>
      <c r="C43" s="346" t="s">
        <v>1217</v>
      </c>
      <c r="D43" s="204"/>
      <c r="E43" s="748"/>
    </row>
    <row r="44" spans="1:6">
      <c r="A44" s="346"/>
      <c r="B44" s="346"/>
      <c r="C44" s="246" t="s">
        <v>1216</v>
      </c>
      <c r="D44" s="346"/>
    </row>
    <row r="45" spans="1:6">
      <c r="A45" s="346" t="s">
        <v>1063</v>
      </c>
      <c r="B45" s="346"/>
      <c r="C45" s="346"/>
      <c r="D45" s="346"/>
    </row>
  </sheetData>
  <mergeCells count="1">
    <mergeCell ref="D1:E1"/>
  </mergeCells>
  <hyperlinks>
    <hyperlink ref="D1:E1" location="Contents!A1" display="Back to Contents"/>
  </hyperlinks>
  <pageMargins left="0.7" right="0.7" top="0.4" bottom="0.42"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J65"/>
  <sheetViews>
    <sheetView zoomScale="85" zoomScaleNormal="85" workbookViewId="0">
      <selection activeCell="Y29" sqref="Y29:Y30"/>
    </sheetView>
  </sheetViews>
  <sheetFormatPr defaultColWidth="8.85546875" defaultRowHeight="12.75"/>
  <cols>
    <col min="1" max="1" width="12.42578125" customWidth="1"/>
    <col min="2" max="2" width="10.42578125" customWidth="1"/>
    <col min="3" max="3" width="11.28515625" customWidth="1"/>
    <col min="4" max="4" width="9.42578125" bestFit="1" customWidth="1"/>
    <col min="5" max="5" width="9.7109375" customWidth="1"/>
    <col min="6" max="6" width="10.42578125" customWidth="1"/>
    <col min="7" max="7" width="9.28515625" bestFit="1" customWidth="1"/>
    <col min="8" max="27" width="8.85546875" customWidth="1"/>
    <col min="28" max="28" width="10" customWidth="1"/>
  </cols>
  <sheetData>
    <row r="1" spans="1:36" ht="29.25" customHeight="1" thickBot="1">
      <c r="A1" s="33" t="s">
        <v>367</v>
      </c>
      <c r="B1" s="34"/>
      <c r="C1" s="34"/>
      <c r="D1" s="34"/>
      <c r="E1" s="34"/>
      <c r="F1" s="34"/>
      <c r="G1" s="34"/>
      <c r="H1" s="34"/>
      <c r="I1" s="34"/>
      <c r="J1" s="34"/>
      <c r="K1" s="34"/>
      <c r="L1" s="34"/>
      <c r="M1" s="34"/>
      <c r="N1" s="34"/>
      <c r="O1" s="793" t="s">
        <v>549</v>
      </c>
      <c r="P1" s="793"/>
      <c r="Q1" s="34"/>
      <c r="R1" s="34"/>
      <c r="S1" s="34"/>
      <c r="T1" s="34"/>
      <c r="U1" s="34"/>
      <c r="V1" s="34"/>
      <c r="W1" s="34"/>
    </row>
    <row r="2" spans="1:36" ht="21.75" customHeight="1" thickBot="1">
      <c r="A2" s="145"/>
      <c r="B2" s="802" t="s">
        <v>475</v>
      </c>
      <c r="C2" s="803"/>
      <c r="D2" s="803"/>
      <c r="E2" s="803"/>
      <c r="F2" s="803"/>
      <c r="G2" s="803"/>
      <c r="H2" s="804"/>
      <c r="I2" s="804"/>
      <c r="J2" s="804"/>
      <c r="K2" s="804"/>
      <c r="L2" s="804"/>
      <c r="M2" s="805"/>
      <c r="N2" s="802" t="s">
        <v>84</v>
      </c>
      <c r="O2" s="803"/>
      <c r="P2" s="803"/>
      <c r="Q2" s="803"/>
      <c r="R2" s="803"/>
      <c r="S2" s="803"/>
      <c r="T2" s="804"/>
      <c r="U2" s="804"/>
      <c r="V2" s="804"/>
      <c r="W2" s="804"/>
      <c r="X2" s="806" t="s">
        <v>89</v>
      </c>
      <c r="Y2" s="807"/>
      <c r="Z2" s="807"/>
      <c r="AA2" s="807"/>
      <c r="AB2" s="807"/>
      <c r="AC2" s="807"/>
      <c r="AD2" s="807"/>
      <c r="AE2" s="807"/>
      <c r="AF2" s="807"/>
    </row>
    <row r="3" spans="1:36" ht="63.75">
      <c r="A3" s="4" t="s">
        <v>448</v>
      </c>
      <c r="B3" s="4" t="s">
        <v>71</v>
      </c>
      <c r="C3" s="4" t="s">
        <v>72</v>
      </c>
      <c r="D3" s="4" t="s">
        <v>79</v>
      </c>
      <c r="E3" s="4" t="s">
        <v>80</v>
      </c>
      <c r="F3" s="149" t="s">
        <v>625</v>
      </c>
      <c r="G3" s="149" t="s">
        <v>626</v>
      </c>
      <c r="H3" s="201" t="s">
        <v>669</v>
      </c>
      <c r="I3" s="4" t="s">
        <v>670</v>
      </c>
      <c r="J3" s="4" t="s">
        <v>85</v>
      </c>
      <c r="K3" s="4" t="s">
        <v>86</v>
      </c>
      <c r="L3" s="4" t="s">
        <v>87</v>
      </c>
      <c r="M3" s="4" t="s">
        <v>88</v>
      </c>
      <c r="N3" s="219" t="s">
        <v>11</v>
      </c>
      <c r="O3" s="4" t="s">
        <v>12</v>
      </c>
      <c r="P3" s="197" t="s">
        <v>7</v>
      </c>
      <c r="Q3" s="143" t="s">
        <v>464</v>
      </c>
      <c r="R3" s="143" t="s">
        <v>73</v>
      </c>
      <c r="S3" s="143" t="s">
        <v>74</v>
      </c>
      <c r="T3" s="143" t="s">
        <v>75</v>
      </c>
      <c r="U3" s="143" t="s">
        <v>76</v>
      </c>
      <c r="V3" s="143" t="s">
        <v>68</v>
      </c>
      <c r="W3" s="143" t="s">
        <v>77</v>
      </c>
      <c r="X3" s="143" t="s">
        <v>78</v>
      </c>
      <c r="Y3" s="143" t="s">
        <v>82</v>
      </c>
      <c r="Z3" s="143" t="s">
        <v>83</v>
      </c>
      <c r="AA3" s="143" t="s">
        <v>81</v>
      </c>
      <c r="AB3" s="149" t="s">
        <v>624</v>
      </c>
      <c r="AC3" s="195" t="s">
        <v>623</v>
      </c>
      <c r="AD3" s="201" t="s">
        <v>671</v>
      </c>
      <c r="AE3" s="143" t="s">
        <v>90</v>
      </c>
      <c r="AF3" s="143" t="s">
        <v>91</v>
      </c>
      <c r="AG3" s="143" t="s">
        <v>731</v>
      </c>
      <c r="AH3" s="143" t="s">
        <v>767</v>
      </c>
    </row>
    <row r="4" spans="1:36">
      <c r="A4" s="53">
        <v>2000</v>
      </c>
      <c r="B4" s="96">
        <v>1527498</v>
      </c>
      <c r="C4" s="96">
        <v>966714</v>
      </c>
      <c r="D4" s="178">
        <v>1276383</v>
      </c>
      <c r="E4" s="178">
        <v>870709</v>
      </c>
      <c r="F4" s="178">
        <v>251115</v>
      </c>
      <c r="G4" s="178">
        <v>96005</v>
      </c>
      <c r="H4">
        <v>57545</v>
      </c>
      <c r="I4" s="178">
        <v>20314</v>
      </c>
      <c r="J4" s="178">
        <v>70842</v>
      </c>
      <c r="K4" s="178">
        <v>24573</v>
      </c>
      <c r="L4" s="178">
        <v>3492</v>
      </c>
      <c r="M4" s="178">
        <v>1142</v>
      </c>
      <c r="N4" s="220">
        <v>12.265838702</v>
      </c>
      <c r="O4" s="147">
        <v>10.897138424</v>
      </c>
      <c r="P4" s="147">
        <v>12.375740199000001</v>
      </c>
      <c r="Q4" s="147">
        <v>12.466121555999999</v>
      </c>
      <c r="R4" s="146">
        <v>16.232861239000002</v>
      </c>
      <c r="S4" s="146">
        <v>15.41326179</v>
      </c>
      <c r="T4" s="146">
        <v>15.065751955</v>
      </c>
      <c r="U4" s="146">
        <v>12.189537296999999</v>
      </c>
      <c r="V4" s="146">
        <v>16.544959907999999</v>
      </c>
      <c r="W4" s="146">
        <v>14.382661996</v>
      </c>
      <c r="X4" s="287">
        <f t="shared" ref="X4:X11" si="0">C4/(B4+C4)</f>
        <v>0.3875829320041761</v>
      </c>
      <c r="Y4" s="287">
        <f t="shared" ref="Y4:Y13" si="1">K4/(J4+K4)</f>
        <v>0.25753812293664519</v>
      </c>
      <c r="Z4" s="287">
        <f>M4/(L4+M4)</f>
        <v>0.24643936124298663</v>
      </c>
      <c r="AA4" s="146">
        <f>(D4*N4+E4*O4+F4*P4+G4*Q4)/SUM(D4:G4)</f>
        <v>11.806810527755117</v>
      </c>
      <c r="AB4" s="146">
        <f>(D4*N4+E4*O4)/(D4+E4)</f>
        <v>11.710790455181931</v>
      </c>
      <c r="AC4" s="146">
        <f t="shared" ref="AC4:AC13" si="2">(F4*P4+G4*Q4)/(F4+G4)</f>
        <v>12.400737497279515</v>
      </c>
      <c r="AD4" s="146">
        <f t="shared" ref="AD4:AD13" si="3">(H4*R4+I4*S4)/(H4+I4)</f>
        <v>16.019021564627277</v>
      </c>
      <c r="AE4" s="19">
        <f t="shared" ref="AE4:AE13" si="4">(J4*T4+K4*U4)/(J4+K4)</f>
        <v>14.325017030815813</v>
      </c>
      <c r="AF4" s="19">
        <f t="shared" ref="AF4:AF13" si="5">(L4*V4+M4*W4)/(L4+M4)</f>
        <v>16.012084591749677</v>
      </c>
      <c r="AG4" s="146">
        <f>(E4*O4+G4*Q4)/SUM(E4,G4)</f>
        <v>11.05295516565023</v>
      </c>
      <c r="AH4" s="146">
        <f>(D4*N4+F4*P4)/SUM(D4,F4)</f>
        <v>12.283906100071327</v>
      </c>
    </row>
    <row r="5" spans="1:36">
      <c r="A5" s="53">
        <v>2001</v>
      </c>
      <c r="B5" s="96">
        <v>1510277</v>
      </c>
      <c r="C5" s="96">
        <v>1052536</v>
      </c>
      <c r="D5" s="178">
        <v>1256160</v>
      </c>
      <c r="E5" s="178">
        <v>956953</v>
      </c>
      <c r="F5" s="178">
        <v>254117</v>
      </c>
      <c r="G5" s="178">
        <v>95583</v>
      </c>
      <c r="H5">
        <v>57942</v>
      </c>
      <c r="I5" s="178">
        <v>20446</v>
      </c>
      <c r="J5" s="178">
        <v>70841</v>
      </c>
      <c r="K5" s="178">
        <v>26770</v>
      </c>
      <c r="L5" s="178">
        <v>3611</v>
      </c>
      <c r="M5" s="178">
        <v>1345</v>
      </c>
      <c r="N5" s="220">
        <v>12.350919071</v>
      </c>
      <c r="O5" s="147">
        <v>11.216874287</v>
      </c>
      <c r="P5" s="147">
        <v>12.394918482</v>
      </c>
      <c r="Q5" s="147">
        <v>13.090382181000001</v>
      </c>
      <c r="R5" s="146">
        <v>16.493200096999999</v>
      </c>
      <c r="S5" s="146">
        <v>16.141641397000001</v>
      </c>
      <c r="T5" s="146">
        <v>15.306411540999999</v>
      </c>
      <c r="U5" s="146">
        <v>12.771647366</v>
      </c>
      <c r="V5" s="146">
        <v>16.66809748</v>
      </c>
      <c r="W5" s="146">
        <v>14.708178438999999</v>
      </c>
      <c r="X5" s="287">
        <f t="shared" si="0"/>
        <v>0.41069559113364884</v>
      </c>
      <c r="Y5" s="287">
        <f t="shared" si="1"/>
        <v>0.27425187734988882</v>
      </c>
      <c r="Z5" s="287">
        <f t="shared" ref="Z5:Z11" si="6">M5/(L5+M5)</f>
        <v>0.27138821630347054</v>
      </c>
      <c r="AA5" s="146">
        <f t="shared" ref="AA5:AA11" si="7">(D5*N5+E5*O5+F5*P5+G5*Q5)/SUM(D5:G5)</f>
        <v>11.959409250574188</v>
      </c>
      <c r="AB5" s="146">
        <f t="shared" ref="AB5:AB12" si="8">(D5*N5+E5*O5)/(D5+E5)</f>
        <v>11.860556600496617</v>
      </c>
      <c r="AC5" s="146">
        <f t="shared" si="2"/>
        <v>12.585008578487038</v>
      </c>
      <c r="AD5" s="146">
        <f t="shared" si="3"/>
        <v>16.401502781336887</v>
      </c>
      <c r="AE5" s="19">
        <f t="shared" si="4"/>
        <v>14.611247707367006</v>
      </c>
      <c r="AF5" s="19">
        <f t="shared" si="5"/>
        <v>16.136198547363801</v>
      </c>
      <c r="AG5" s="146">
        <f t="shared" ref="AG5:AG14" si="9">(E5*O5+G5*Q5)/SUM(E5,G5)</f>
        <v>11.387011465236375</v>
      </c>
      <c r="AH5" s="146">
        <f t="shared" ref="AH5:AH21" si="10">(D5*N5+F5*P5)/SUM(D5,F5)</f>
        <v>12.358322347567865</v>
      </c>
      <c r="AI5" s="53"/>
      <c r="AJ5" s="53"/>
    </row>
    <row r="6" spans="1:36">
      <c r="A6" s="53">
        <v>2002</v>
      </c>
      <c r="B6" s="96">
        <v>1504292</v>
      </c>
      <c r="C6" s="96">
        <v>1142869</v>
      </c>
      <c r="D6" s="178">
        <v>1245669</v>
      </c>
      <c r="E6" s="178">
        <v>1046191</v>
      </c>
      <c r="F6" s="178">
        <v>258623</v>
      </c>
      <c r="G6" s="178">
        <v>96678</v>
      </c>
      <c r="H6">
        <v>58881</v>
      </c>
      <c r="I6" s="178">
        <v>21012</v>
      </c>
      <c r="J6" s="178">
        <v>71404</v>
      </c>
      <c r="K6" s="178">
        <v>29963</v>
      </c>
      <c r="L6" s="178">
        <v>3695</v>
      </c>
      <c r="M6" s="178">
        <v>1714</v>
      </c>
      <c r="N6" s="220">
        <v>12.366988341000001</v>
      </c>
      <c r="O6" s="147">
        <v>11.46351909</v>
      </c>
      <c r="P6" s="147">
        <v>12.339347235</v>
      </c>
      <c r="Q6" s="147">
        <v>13.545837729</v>
      </c>
      <c r="R6" s="146">
        <v>16.590759328000001</v>
      </c>
      <c r="S6" s="146">
        <v>16.679183324</v>
      </c>
      <c r="T6" s="146">
        <v>15.371582824000001</v>
      </c>
      <c r="U6" s="146">
        <v>13.188782831999999</v>
      </c>
      <c r="V6" s="146">
        <v>16.741677942999999</v>
      </c>
      <c r="W6" s="146">
        <v>14.824387398000001</v>
      </c>
      <c r="X6" s="287">
        <f t="shared" si="0"/>
        <v>0.43173384618464838</v>
      </c>
      <c r="Y6" s="287">
        <f t="shared" si="1"/>
        <v>0.29558929434628628</v>
      </c>
      <c r="Z6" s="287">
        <f t="shared" si="6"/>
        <v>0.31687927528193749</v>
      </c>
      <c r="AA6" s="146">
        <f t="shared" si="7"/>
        <v>12.050278770332817</v>
      </c>
      <c r="AB6" s="146">
        <f t="shared" si="8"/>
        <v>11.954571614335659</v>
      </c>
      <c r="AC6" s="146">
        <f t="shared" si="2"/>
        <v>12.667635328697829</v>
      </c>
      <c r="AD6" s="146">
        <f t="shared" si="3"/>
        <v>16.61401499500402</v>
      </c>
      <c r="AE6" s="19">
        <f t="shared" si="4"/>
        <v>14.726370514665643</v>
      </c>
      <c r="AF6" s="19">
        <f t="shared" si="5"/>
        <v>16.134128304595489</v>
      </c>
      <c r="AG6" s="146">
        <f t="shared" si="9"/>
        <v>11.639667363670247</v>
      </c>
      <c r="AH6" s="146">
        <f t="shared" si="10"/>
        <v>12.362236187989124</v>
      </c>
      <c r="AI6" s="53"/>
      <c r="AJ6" s="53"/>
    </row>
    <row r="7" spans="1:36">
      <c r="A7" s="53">
        <v>2003</v>
      </c>
      <c r="B7" s="96">
        <v>1510294</v>
      </c>
      <c r="C7" s="96">
        <v>1248310</v>
      </c>
      <c r="D7" s="178">
        <v>1245069</v>
      </c>
      <c r="E7" s="178">
        <v>1149560</v>
      </c>
      <c r="F7" s="178">
        <v>265225</v>
      </c>
      <c r="G7" s="178">
        <v>98750</v>
      </c>
      <c r="H7">
        <v>60873</v>
      </c>
      <c r="I7" s="178">
        <v>21831</v>
      </c>
      <c r="J7" s="178">
        <v>72448</v>
      </c>
      <c r="K7" s="178">
        <v>34051</v>
      </c>
      <c r="L7" s="178">
        <v>3828</v>
      </c>
      <c r="M7" s="178">
        <v>2006</v>
      </c>
      <c r="N7" s="220">
        <v>12.331123416000001</v>
      </c>
      <c r="O7" s="147">
        <v>11.657871707</v>
      </c>
      <c r="P7" s="147">
        <v>12.210870015999999</v>
      </c>
      <c r="Q7" s="147">
        <v>13.933098734</v>
      </c>
      <c r="R7" s="146">
        <v>16.441008328999999</v>
      </c>
      <c r="S7" s="146">
        <v>17.084764784000001</v>
      </c>
      <c r="T7" s="146">
        <v>15.335136926000001</v>
      </c>
      <c r="U7" s="146">
        <v>13.556327273999999</v>
      </c>
      <c r="V7" s="146">
        <v>16.526384534999998</v>
      </c>
      <c r="W7" s="146">
        <v>15.236291126999999</v>
      </c>
      <c r="X7" s="287">
        <f t="shared" si="0"/>
        <v>0.45251511271643191</v>
      </c>
      <c r="Y7" s="287">
        <f t="shared" si="1"/>
        <v>0.31973070169672957</v>
      </c>
      <c r="Z7" s="287">
        <f t="shared" si="6"/>
        <v>0.34384641755227974</v>
      </c>
      <c r="AA7" s="146">
        <f t="shared" si="7"/>
        <v>12.096351632895017</v>
      </c>
      <c r="AB7" s="146">
        <f t="shared" si="8"/>
        <v>12.007923774386189</v>
      </c>
      <c r="AC7" s="146">
        <f t="shared" si="2"/>
        <v>12.678127618589464</v>
      </c>
      <c r="AD7" s="146">
        <f t="shared" si="3"/>
        <v>16.610937802412469</v>
      </c>
      <c r="AE7" s="19">
        <f t="shared" si="4"/>
        <v>14.766396867781125</v>
      </c>
      <c r="AF7" s="19">
        <f t="shared" si="5"/>
        <v>16.082790538351386</v>
      </c>
      <c r="AG7" s="146">
        <f t="shared" si="9"/>
        <v>11.837857983578935</v>
      </c>
      <c r="AH7" s="146">
        <f t="shared" si="10"/>
        <v>12.310005535630349</v>
      </c>
      <c r="AI7" s="53"/>
      <c r="AJ7" s="53"/>
    </row>
    <row r="8" spans="1:36">
      <c r="A8" s="53">
        <v>2004</v>
      </c>
      <c r="B8" s="96">
        <v>1523034</v>
      </c>
      <c r="C8" s="96">
        <v>1343106</v>
      </c>
      <c r="D8" s="178">
        <v>1248993</v>
      </c>
      <c r="E8" s="178">
        <v>1241424</v>
      </c>
      <c r="F8" s="178">
        <v>274041</v>
      </c>
      <c r="G8" s="178">
        <v>101682</v>
      </c>
      <c r="H8">
        <v>64696</v>
      </c>
      <c r="I8" s="178">
        <v>22871</v>
      </c>
      <c r="J8" s="178">
        <v>74096</v>
      </c>
      <c r="K8" s="178">
        <v>39244</v>
      </c>
      <c r="L8" s="178">
        <v>4041</v>
      </c>
      <c r="M8" s="178">
        <v>2269</v>
      </c>
      <c r="N8" s="220">
        <v>12.252309661</v>
      </c>
      <c r="O8" s="147">
        <v>11.928515157</v>
      </c>
      <c r="P8" s="147">
        <v>12.026098285</v>
      </c>
      <c r="Q8" s="147">
        <v>14.256736689</v>
      </c>
      <c r="R8" s="146">
        <v>15.877936812</v>
      </c>
      <c r="S8" s="146">
        <v>17.327248481000002</v>
      </c>
      <c r="T8" s="146">
        <v>15.201873246</v>
      </c>
      <c r="U8" s="146">
        <v>13.887040057</v>
      </c>
      <c r="V8" s="146">
        <v>16.178049988000001</v>
      </c>
      <c r="W8" s="146">
        <v>15.605332746</v>
      </c>
      <c r="X8" s="287">
        <f t="shared" si="0"/>
        <v>0.46861144256735537</v>
      </c>
      <c r="Y8" s="287">
        <f t="shared" si="1"/>
        <v>0.34625022057526028</v>
      </c>
      <c r="Z8" s="287">
        <f t="shared" si="6"/>
        <v>0.3595879556259905</v>
      </c>
      <c r="AA8" s="146">
        <f t="shared" si="7"/>
        <v>12.161545319075664</v>
      </c>
      <c r="AB8" s="146">
        <f t="shared" si="8"/>
        <v>12.090904455231771</v>
      </c>
      <c r="AC8" s="146">
        <f t="shared" si="2"/>
        <v>12.629776458003855</v>
      </c>
      <c r="AD8" s="146">
        <f t="shared" si="3"/>
        <v>16.256472186989424</v>
      </c>
      <c r="AE8" s="19">
        <f t="shared" si="4"/>
        <v>14.746611964289079</v>
      </c>
      <c r="AF8" s="19">
        <f t="shared" si="5"/>
        <v>15.972107765797464</v>
      </c>
      <c r="AG8" s="146">
        <f t="shared" si="9"/>
        <v>12.104776912823311</v>
      </c>
      <c r="AH8" s="146">
        <f t="shared" si="10"/>
        <v>12.211607226457884</v>
      </c>
      <c r="AI8" s="53"/>
      <c r="AJ8" s="53"/>
    </row>
    <row r="9" spans="1:36">
      <c r="A9" s="53">
        <v>2005</v>
      </c>
      <c r="B9" s="96">
        <v>1541667</v>
      </c>
      <c r="C9" s="96">
        <v>1424600</v>
      </c>
      <c r="D9" s="178">
        <v>1257156</v>
      </c>
      <c r="E9" s="178">
        <v>1320955</v>
      </c>
      <c r="F9" s="178">
        <v>284511</v>
      </c>
      <c r="G9" s="178">
        <v>103645</v>
      </c>
      <c r="H9">
        <v>72001</v>
      </c>
      <c r="I9" s="178">
        <v>24475</v>
      </c>
      <c r="J9" s="178">
        <v>75868</v>
      </c>
      <c r="K9" s="178">
        <v>43501</v>
      </c>
      <c r="L9" s="178">
        <v>4182</v>
      </c>
      <c r="M9" s="178">
        <v>2507</v>
      </c>
      <c r="N9" s="220">
        <v>12.16178899</v>
      </c>
      <c r="O9" s="147">
        <v>12.255014364999999</v>
      </c>
      <c r="P9" s="147">
        <v>11.830850125</v>
      </c>
      <c r="Q9" s="147">
        <v>14.565048965000001</v>
      </c>
      <c r="R9" s="146">
        <v>14.809926251</v>
      </c>
      <c r="S9" s="146">
        <v>17.391562819000001</v>
      </c>
      <c r="T9" s="146">
        <v>14.980413349999999</v>
      </c>
      <c r="U9" s="146">
        <v>14.341038137</v>
      </c>
      <c r="V9" s="146">
        <v>16.119201339</v>
      </c>
      <c r="W9" s="146">
        <v>16.032110092</v>
      </c>
      <c r="X9" s="287">
        <f t="shared" si="0"/>
        <v>0.48026694832258865</v>
      </c>
      <c r="Y9" s="287">
        <f t="shared" si="1"/>
        <v>0.36442459935159044</v>
      </c>
      <c r="Z9" s="287">
        <f t="shared" si="6"/>
        <v>0.37479443863058753</v>
      </c>
      <c r="AA9" s="146">
        <f t="shared" si="7"/>
        <v>12.255535324339418</v>
      </c>
      <c r="AB9" s="146">
        <f t="shared" si="8"/>
        <v>12.209555174323764</v>
      </c>
      <c r="AC9" s="146">
        <f t="shared" si="2"/>
        <v>12.560932975121601</v>
      </c>
      <c r="AD9" s="146">
        <f t="shared" si="3"/>
        <v>15.46486172719926</v>
      </c>
      <c r="AE9" s="19">
        <f t="shared" si="4"/>
        <v>14.747409294167136</v>
      </c>
      <c r="AF9" s="19">
        <f t="shared" si="5"/>
        <v>16.086560023970996</v>
      </c>
      <c r="AG9" s="146">
        <f t="shared" si="9"/>
        <v>12.423078057346624</v>
      </c>
      <c r="AH9" s="146">
        <f t="shared" si="10"/>
        <v>12.100715004878689</v>
      </c>
    </row>
    <row r="10" spans="1:36">
      <c r="A10" s="53">
        <v>2006</v>
      </c>
      <c r="B10" s="96">
        <v>1560807</v>
      </c>
      <c r="C10" s="96">
        <v>1468086</v>
      </c>
      <c r="D10" s="178">
        <v>1267275</v>
      </c>
      <c r="E10" s="178">
        <v>1364007</v>
      </c>
      <c r="F10" s="178">
        <v>293532</v>
      </c>
      <c r="G10" s="178">
        <v>104079</v>
      </c>
      <c r="H10">
        <v>80449</v>
      </c>
      <c r="I10" s="178">
        <v>26640</v>
      </c>
      <c r="J10" s="178">
        <v>76750</v>
      </c>
      <c r="K10" s="178">
        <v>47098</v>
      </c>
      <c r="L10" s="178">
        <v>4253</v>
      </c>
      <c r="M10" s="178">
        <v>2744</v>
      </c>
      <c r="N10" s="220">
        <v>12.102700677</v>
      </c>
      <c r="O10" s="147">
        <v>12.673505341</v>
      </c>
      <c r="P10" s="147">
        <v>11.741358693</v>
      </c>
      <c r="Q10" s="147">
        <v>14.924946435000001</v>
      </c>
      <c r="R10" s="146">
        <v>13.93766237</v>
      </c>
      <c r="S10" s="146">
        <v>17.403378377999999</v>
      </c>
      <c r="T10" s="146">
        <v>14.992579805</v>
      </c>
      <c r="U10" s="146">
        <v>14.841139751</v>
      </c>
      <c r="V10" s="146">
        <v>16.371620032999999</v>
      </c>
      <c r="W10" s="146">
        <v>16.567784257</v>
      </c>
      <c r="X10" s="287">
        <f t="shared" si="0"/>
        <v>0.48469391292462294</v>
      </c>
      <c r="Y10" s="287">
        <f t="shared" si="1"/>
        <v>0.38028874103740068</v>
      </c>
      <c r="Z10" s="287">
        <f t="shared" si="6"/>
        <v>0.3921680720308704</v>
      </c>
      <c r="AA10" s="146">
        <f t="shared" si="7"/>
        <v>12.421712487033579</v>
      </c>
      <c r="AB10" s="146">
        <f t="shared" si="8"/>
        <v>12.398595057506782</v>
      </c>
      <c r="AC10" s="146">
        <f t="shared" si="2"/>
        <v>12.574697379805995</v>
      </c>
      <c r="AD10" s="146">
        <f t="shared" si="3"/>
        <v>14.799811371794021</v>
      </c>
      <c r="AE10" s="19">
        <f t="shared" si="4"/>
        <v>14.934988857521704</v>
      </c>
      <c r="AF10" s="19">
        <f t="shared" si="5"/>
        <v>16.44854937852751</v>
      </c>
      <c r="AG10" s="146">
        <f t="shared" si="9"/>
        <v>12.833119789760104</v>
      </c>
      <c r="AH10" s="146">
        <f t="shared" si="10"/>
        <v>12.034745167287724</v>
      </c>
    </row>
    <row r="11" spans="1:36">
      <c r="A11" s="53">
        <v>2007</v>
      </c>
      <c r="B11" s="96">
        <v>1584490</v>
      </c>
      <c r="C11" s="96">
        <v>1503413</v>
      </c>
      <c r="D11" s="178">
        <v>1280554</v>
      </c>
      <c r="E11" s="178">
        <v>1398460</v>
      </c>
      <c r="F11" s="178">
        <v>303936</v>
      </c>
      <c r="G11" s="178">
        <v>104953</v>
      </c>
      <c r="H11">
        <v>89648</v>
      </c>
      <c r="I11" s="178">
        <v>29145</v>
      </c>
      <c r="J11" s="178">
        <v>77837</v>
      </c>
      <c r="K11" s="178">
        <v>50406</v>
      </c>
      <c r="L11" s="178">
        <v>4363</v>
      </c>
      <c r="M11" s="178">
        <v>3140</v>
      </c>
      <c r="N11" s="220">
        <v>12.055994124</v>
      </c>
      <c r="O11" s="147">
        <v>13.075751899</v>
      </c>
      <c r="P11" s="147">
        <v>11.643744077999999</v>
      </c>
      <c r="Q11" s="147">
        <v>15.168756491</v>
      </c>
      <c r="R11" s="146">
        <v>13.122412101</v>
      </c>
      <c r="S11" s="146">
        <v>17.318184937000002</v>
      </c>
      <c r="T11" s="146">
        <v>14.972166193</v>
      </c>
      <c r="U11" s="146">
        <v>15.315200571</v>
      </c>
      <c r="V11" s="146">
        <v>16.337497135</v>
      </c>
      <c r="W11" s="146">
        <v>16.766242038000001</v>
      </c>
      <c r="X11" s="287">
        <f t="shared" si="0"/>
        <v>0.48687183502849668</v>
      </c>
      <c r="Y11" s="287">
        <f t="shared" si="1"/>
        <v>0.39305069282533939</v>
      </c>
      <c r="Z11" s="287">
        <f t="shared" si="6"/>
        <v>0.41849926695988271</v>
      </c>
      <c r="AA11" s="146">
        <f t="shared" si="7"/>
        <v>12.583046488257944</v>
      </c>
      <c r="AB11" s="146">
        <f t="shared" si="8"/>
        <v>12.588313275010968</v>
      </c>
      <c r="AC11" s="146">
        <f t="shared" si="2"/>
        <v>12.548538845728133</v>
      </c>
      <c r="AD11" s="146">
        <f t="shared" si="3"/>
        <v>14.151814501017006</v>
      </c>
      <c r="AE11" s="19">
        <f t="shared" si="4"/>
        <v>15.106996092935809</v>
      </c>
      <c r="AF11" s="19">
        <f t="shared" si="5"/>
        <v>16.516926562618284</v>
      </c>
      <c r="AG11" s="146">
        <f t="shared" si="9"/>
        <v>13.221864185473628</v>
      </c>
      <c r="AH11" s="146">
        <f t="shared" si="10"/>
        <v>11.976916546999794</v>
      </c>
    </row>
    <row r="12" spans="1:36">
      <c r="A12">
        <v>2008</v>
      </c>
      <c r="B12" s="2">
        <v>1604883</v>
      </c>
      <c r="C12" s="2">
        <v>1503014</v>
      </c>
      <c r="D12" s="2">
        <v>1292343</v>
      </c>
      <c r="E12" s="2">
        <v>1400280</v>
      </c>
      <c r="F12" s="2">
        <v>312540</v>
      </c>
      <c r="G12" s="2">
        <v>102734</v>
      </c>
      <c r="H12">
        <v>100471</v>
      </c>
      <c r="I12" s="2">
        <v>32167</v>
      </c>
      <c r="J12" s="2">
        <v>79061</v>
      </c>
      <c r="K12" s="2">
        <v>51558</v>
      </c>
      <c r="L12" s="2">
        <v>4559</v>
      </c>
      <c r="M12" s="2">
        <v>3449</v>
      </c>
      <c r="N12" s="220">
        <v>12.070283199</v>
      </c>
      <c r="O12" s="147">
        <v>13.551969606</v>
      </c>
      <c r="P12" s="147">
        <v>11.643229667</v>
      </c>
      <c r="Q12" s="147">
        <v>15.561712773</v>
      </c>
      <c r="R12" s="192">
        <v>12.362970409000001</v>
      </c>
      <c r="S12" s="192">
        <v>17.264152703000001</v>
      </c>
      <c r="T12" s="192">
        <v>14.903081165</v>
      </c>
      <c r="U12" s="192">
        <v>15.956010706000001</v>
      </c>
      <c r="V12" s="192">
        <v>15.92465453</v>
      </c>
      <c r="W12" s="192">
        <v>17.181936792999998</v>
      </c>
      <c r="X12" s="287">
        <f t="shared" ref="X12:X17" si="11">C12/(B12+C12)</f>
        <v>0.48361126510949365</v>
      </c>
      <c r="Y12" s="287">
        <f t="shared" si="1"/>
        <v>0.39472052304794863</v>
      </c>
      <c r="Z12" s="287">
        <f t="shared" ref="Z12:Z17" si="12">M12/(L12+M12)</f>
        <v>0.43069430569430567</v>
      </c>
      <c r="AA12" s="146">
        <f t="shared" ref="AA12:AA17" si="13">(D12*N12+E12*O12+F12*P12+G12*Q12)/SUM(D12:G12)</f>
        <v>12.810331230501042</v>
      </c>
      <c r="AB12" s="146">
        <f t="shared" si="8"/>
        <v>12.840823984692598</v>
      </c>
      <c r="AC12" s="146">
        <f t="shared" si="2"/>
        <v>12.612617212119137</v>
      </c>
      <c r="AD12" s="146">
        <f t="shared" si="3"/>
        <v>13.551591549631631</v>
      </c>
      <c r="AE12" s="19">
        <f t="shared" si="4"/>
        <v>15.318694064156158</v>
      </c>
      <c r="AF12" s="19">
        <f t="shared" si="5"/>
        <v>16.46615884132455</v>
      </c>
      <c r="AG12" s="146">
        <f t="shared" si="9"/>
        <v>13.689339553664212</v>
      </c>
      <c r="AH12" s="146">
        <f t="shared" si="10"/>
        <v>11.987117441190065</v>
      </c>
    </row>
    <row r="13" spans="1:36">
      <c r="A13">
        <v>2009</v>
      </c>
      <c r="B13" s="2">
        <v>1610425</v>
      </c>
      <c r="C13" s="2">
        <v>1488771</v>
      </c>
      <c r="D13" s="2">
        <v>1294697</v>
      </c>
      <c r="E13" s="2">
        <v>1389830</v>
      </c>
      <c r="F13" s="2">
        <v>315728</v>
      </c>
      <c r="G13" s="2">
        <v>98941</v>
      </c>
      <c r="H13">
        <v>104235</v>
      </c>
      <c r="I13" s="2">
        <v>33244</v>
      </c>
      <c r="J13" s="2">
        <v>78589</v>
      </c>
      <c r="K13" s="2">
        <v>51160</v>
      </c>
      <c r="L13" s="2">
        <v>4861</v>
      </c>
      <c r="M13" s="2">
        <v>3530</v>
      </c>
      <c r="N13" s="220">
        <v>12.308345505</v>
      </c>
      <c r="O13" s="147">
        <v>14.088141715000001</v>
      </c>
      <c r="P13" s="147">
        <v>11.934464158999999</v>
      </c>
      <c r="Q13" s="147">
        <v>16.158281198000001</v>
      </c>
      <c r="R13" s="192">
        <v>12.570312274999999</v>
      </c>
      <c r="S13" s="192">
        <v>17.783569967999998</v>
      </c>
      <c r="T13" s="192">
        <v>15.191419918999999</v>
      </c>
      <c r="U13" s="192">
        <v>16.731000781999999</v>
      </c>
      <c r="V13" s="192">
        <v>15.257045874999999</v>
      </c>
      <c r="W13" s="192">
        <v>17.868555240999999</v>
      </c>
      <c r="X13" s="287">
        <f t="shared" si="11"/>
        <v>0.48037329681633562</v>
      </c>
      <c r="Y13" s="287">
        <f t="shared" si="1"/>
        <v>0.39429976338931322</v>
      </c>
      <c r="Z13" s="287">
        <f t="shared" si="12"/>
        <v>0.42068883327374568</v>
      </c>
      <c r="AA13" s="146">
        <f t="shared" si="13"/>
        <v>13.19131187574116</v>
      </c>
      <c r="AB13" s="146">
        <f t="shared" ref="AB13:AB17" si="14">(D13*N13+E13*O13)/(D13+E13)</f>
        <v>13.229779398771342</v>
      </c>
      <c r="AC13" s="146">
        <f t="shared" si="2"/>
        <v>12.942276852149714</v>
      </c>
      <c r="AD13" s="146">
        <f t="shared" si="3"/>
        <v>13.830937815963287</v>
      </c>
      <c r="AE13" s="19">
        <f t="shared" si="4"/>
        <v>15.798476288999614</v>
      </c>
      <c r="AF13" s="19">
        <f t="shared" si="5"/>
        <v>16.355678703265998</v>
      </c>
      <c r="AG13" s="146">
        <f t="shared" si="9"/>
        <v>14.225719401956225</v>
      </c>
      <c r="AH13" s="146">
        <f t="shared" si="10"/>
        <v>12.235045096964923</v>
      </c>
    </row>
    <row r="14" spans="1:36">
      <c r="A14">
        <v>2010</v>
      </c>
      <c r="B14" s="2">
        <v>1628249</v>
      </c>
      <c r="C14" s="2">
        <v>1493515</v>
      </c>
      <c r="D14" s="2">
        <v>1306764</v>
      </c>
      <c r="E14" s="2">
        <v>1398322</v>
      </c>
      <c r="F14" s="2">
        <v>321485</v>
      </c>
      <c r="G14" s="2">
        <v>95193</v>
      </c>
      <c r="H14">
        <v>105623</v>
      </c>
      <c r="I14" s="2">
        <v>33630</v>
      </c>
      <c r="J14" s="2">
        <v>77894</v>
      </c>
      <c r="K14" s="2">
        <v>50477</v>
      </c>
      <c r="L14" s="2">
        <v>5001</v>
      </c>
      <c r="M14" s="2">
        <v>3543</v>
      </c>
      <c r="N14" s="220">
        <v>12.473443941999999</v>
      </c>
      <c r="O14" s="147">
        <v>14.515128847</v>
      </c>
      <c r="P14" s="147">
        <v>12.096724575</v>
      </c>
      <c r="Q14" s="147">
        <v>16.741908544000001</v>
      </c>
      <c r="R14" s="192">
        <v>12.978475332</v>
      </c>
      <c r="S14" s="192">
        <v>18.328635147</v>
      </c>
      <c r="T14" s="192">
        <v>15.448616068</v>
      </c>
      <c r="U14" s="192">
        <v>17.518543098999999</v>
      </c>
      <c r="V14" s="192">
        <v>15.186662667</v>
      </c>
      <c r="W14" s="192">
        <v>18.613180920000001</v>
      </c>
      <c r="X14" s="287">
        <f t="shared" si="11"/>
        <v>0.47842021369969029</v>
      </c>
      <c r="Y14" s="287">
        <f t="shared" ref="Y14:Y18" si="15">K14/(J14+K14)</f>
        <v>0.39321186249230744</v>
      </c>
      <c r="Z14" s="287">
        <f t="shared" si="12"/>
        <v>0.41467696629213485</v>
      </c>
      <c r="AA14" s="146">
        <f t="shared" si="13"/>
        <v>13.479333959595049</v>
      </c>
      <c r="AB14" s="146">
        <f t="shared" si="14"/>
        <v>13.528838454311034</v>
      </c>
      <c r="AC14" s="146">
        <f t="shared" ref="AC14:AC18" si="16">(F14*P14+G14*Q14)/(F14+G14)</f>
        <v>13.157949303833815</v>
      </c>
      <c r="AD14" s="146">
        <f t="shared" ref="AD14:AD18" si="17">(H14*R14+I14*S14)/(H14+I14)</f>
        <v>14.270554314703784</v>
      </c>
      <c r="AE14" s="19">
        <f t="shared" ref="AE14:AE18" si="18">(J14*T14+K14*U14)/(J14+K14)</f>
        <v>16.262535931082681</v>
      </c>
      <c r="AF14" s="19">
        <f t="shared" ref="AF14:AF18" si="19">(L14*V14+M14*W14)/(L14+M14)</f>
        <v>16.607560861098669</v>
      </c>
      <c r="AG14" s="146">
        <f t="shared" si="9"/>
        <v>14.657058348676594</v>
      </c>
      <c r="AH14" s="146">
        <f t="shared" si="10"/>
        <v>12.399063656368014</v>
      </c>
    </row>
    <row r="15" spans="1:36">
      <c r="A15">
        <v>2011</v>
      </c>
      <c r="B15" s="2">
        <v>1643272</v>
      </c>
      <c r="C15" s="2">
        <v>1473645</v>
      </c>
      <c r="D15" s="2">
        <v>1315585</v>
      </c>
      <c r="E15" s="2">
        <v>1382506</v>
      </c>
      <c r="F15" s="2">
        <v>327687</v>
      </c>
      <c r="G15" s="2">
        <v>91139</v>
      </c>
      <c r="H15">
        <v>106212</v>
      </c>
      <c r="I15" s="2">
        <v>33553</v>
      </c>
      <c r="J15" s="2">
        <v>77803</v>
      </c>
      <c r="K15" s="2">
        <v>49336</v>
      </c>
      <c r="L15" s="2">
        <v>5159</v>
      </c>
      <c r="M15" s="2">
        <v>3499</v>
      </c>
      <c r="N15" s="220">
        <v>12.606373971</v>
      </c>
      <c r="O15" s="147">
        <v>14.953716656999999</v>
      </c>
      <c r="P15" s="147">
        <v>12.186900915000001</v>
      </c>
      <c r="Q15" s="147">
        <v>17.239650424000001</v>
      </c>
      <c r="R15" s="192">
        <v>13.463977705</v>
      </c>
      <c r="S15" s="192">
        <v>18.952358954000001</v>
      </c>
      <c r="T15" s="192">
        <v>15.600034703</v>
      </c>
      <c r="U15" s="192">
        <v>18.294875952999998</v>
      </c>
      <c r="V15" s="192">
        <v>14.854526071</v>
      </c>
      <c r="W15" s="192">
        <v>19.425121463</v>
      </c>
      <c r="X15" s="287">
        <f t="shared" si="11"/>
        <v>0.47278929788634089</v>
      </c>
      <c r="Y15" s="287">
        <f t="shared" si="15"/>
        <v>0.38804772729060322</v>
      </c>
      <c r="Z15" s="287">
        <f t="shared" si="12"/>
        <v>0.40413490413490416</v>
      </c>
      <c r="AA15" s="146">
        <f t="shared" si="13"/>
        <v>13.738913484499914</v>
      </c>
      <c r="AB15" s="146">
        <f t="shared" si="14"/>
        <v>13.809155992603836</v>
      </c>
      <c r="AC15" s="146">
        <f t="shared" si="16"/>
        <v>13.28640891474393</v>
      </c>
      <c r="AD15" s="146">
        <f t="shared" si="17"/>
        <v>14.781558329961163</v>
      </c>
      <c r="AE15" s="19">
        <f t="shared" si="18"/>
        <v>16.645761725471466</v>
      </c>
      <c r="AF15" s="19">
        <f t="shared" si="19"/>
        <v>16.701663201585355</v>
      </c>
      <c r="AG15" s="146">
        <f t="shared" ref="AG15:AG20" si="20">(E15*O15+G15*Q15)/SUM(E15,G15)</f>
        <v>15.095092441256462</v>
      </c>
      <c r="AH15" s="146">
        <f t="shared" si="10"/>
        <v>12.522726305061875</v>
      </c>
    </row>
    <row r="16" spans="1:36">
      <c r="A16">
        <v>2012</v>
      </c>
      <c r="B16" s="2">
        <v>1690112</v>
      </c>
      <c r="C16" s="2">
        <v>1475000</v>
      </c>
      <c r="D16" s="2">
        <v>1350196</v>
      </c>
      <c r="E16" s="2">
        <v>1386085</v>
      </c>
      <c r="F16" s="2">
        <v>339916</v>
      </c>
      <c r="G16" s="2">
        <v>88915</v>
      </c>
      <c r="H16" s="2">
        <v>108484</v>
      </c>
      <c r="I16" s="2">
        <v>34053</v>
      </c>
      <c r="J16" s="2">
        <v>78558</v>
      </c>
      <c r="K16" s="2">
        <v>48576</v>
      </c>
      <c r="L16" s="2">
        <v>5283</v>
      </c>
      <c r="M16" s="2">
        <v>3511</v>
      </c>
      <c r="N16" s="220">
        <v>12.681940252</v>
      </c>
      <c r="O16" s="147">
        <v>15.370607863</v>
      </c>
      <c r="P16" s="147">
        <v>12.248680556</v>
      </c>
      <c r="Q16" s="147">
        <v>17.759112636000001</v>
      </c>
      <c r="R16" s="192">
        <v>13.887499539</v>
      </c>
      <c r="S16" s="192">
        <v>19.553387366999999</v>
      </c>
      <c r="T16" s="192">
        <v>15.744169913</v>
      </c>
      <c r="U16" s="192">
        <v>19.072319663999998</v>
      </c>
      <c r="V16" s="192">
        <v>14.679254212</v>
      </c>
      <c r="W16" s="192">
        <v>20.042295641999999</v>
      </c>
      <c r="X16" s="287">
        <f t="shared" si="11"/>
        <v>0.46601826412461866</v>
      </c>
      <c r="Y16" s="287">
        <f t="shared" si="15"/>
        <v>0.38208504412666949</v>
      </c>
      <c r="Z16" s="287">
        <f t="shared" si="12"/>
        <v>0.3992494882874687</v>
      </c>
      <c r="AA16" s="146">
        <f t="shared" si="13"/>
        <v>13.955477089018959</v>
      </c>
      <c r="AB16" s="146">
        <f t="shared" si="14"/>
        <v>14.043906309430847</v>
      </c>
      <c r="AC16" s="146">
        <f t="shared" si="16"/>
        <v>13.391228712250829</v>
      </c>
      <c r="AD16" s="146">
        <f t="shared" si="17"/>
        <v>15.241116341703046</v>
      </c>
      <c r="AE16" s="19">
        <f t="shared" si="18"/>
        <v>17.015806157470998</v>
      </c>
      <c r="AF16" s="19">
        <f t="shared" si="19"/>
        <v>16.820445758591994</v>
      </c>
      <c r="AG16" s="146">
        <f t="shared" si="20"/>
        <v>15.514590169366979</v>
      </c>
      <c r="AH16" s="146">
        <f t="shared" si="10"/>
        <v>12.594802889017229</v>
      </c>
    </row>
    <row r="17" spans="1:34">
      <c r="A17">
        <v>2013</v>
      </c>
      <c r="B17" s="2">
        <v>1748272</v>
      </c>
      <c r="C17" s="2">
        <v>1494539</v>
      </c>
      <c r="D17" s="2">
        <v>1389338</v>
      </c>
      <c r="E17" s="2">
        <v>1405126</v>
      </c>
      <c r="F17" s="2">
        <v>358934</v>
      </c>
      <c r="G17" s="2">
        <v>89413</v>
      </c>
      <c r="H17" s="2">
        <v>111660</v>
      </c>
      <c r="I17" s="2">
        <v>34904</v>
      </c>
      <c r="J17" s="2">
        <v>80625</v>
      </c>
      <c r="K17" s="2">
        <v>48468</v>
      </c>
      <c r="L17" s="2">
        <v>5503</v>
      </c>
      <c r="M17" s="2">
        <v>3554</v>
      </c>
      <c r="N17" s="220">
        <v>12.725774074</v>
      </c>
      <c r="O17" s="147">
        <v>15.639035218</v>
      </c>
      <c r="P17" s="147">
        <v>12.170698513</v>
      </c>
      <c r="Q17" s="147">
        <v>17.997869436999999</v>
      </c>
      <c r="R17" s="192">
        <v>14.210939459</v>
      </c>
      <c r="S17" s="192">
        <v>20.069218427999999</v>
      </c>
      <c r="T17" s="192">
        <v>15.80115969</v>
      </c>
      <c r="U17" s="192">
        <v>19.72660312</v>
      </c>
      <c r="V17" s="192">
        <v>14.561421042999999</v>
      </c>
      <c r="W17" s="192">
        <v>20.413899830999998</v>
      </c>
      <c r="X17" s="287">
        <f t="shared" si="11"/>
        <v>0.4608776151308232</v>
      </c>
      <c r="Y17" s="287">
        <f t="shared" si="15"/>
        <v>0.37545025679161537</v>
      </c>
      <c r="Z17" s="287">
        <f t="shared" si="12"/>
        <v>0.39240366567296014</v>
      </c>
      <c r="AA17" s="146">
        <f t="shared" si="13"/>
        <v>14.072031179179454</v>
      </c>
      <c r="AB17" s="146">
        <f t="shared" si="14"/>
        <v>14.190634232593617</v>
      </c>
      <c r="AC17" s="146">
        <f t="shared" si="16"/>
        <v>13.332800264160623</v>
      </c>
      <c r="AD17" s="146">
        <f t="shared" si="17"/>
        <v>15.606079937794084</v>
      </c>
      <c r="AE17" s="19">
        <f t="shared" si="18"/>
        <v>17.274968433814458</v>
      </c>
      <c r="AF17" s="19">
        <f t="shared" si="19"/>
        <v>16.857955172684441</v>
      </c>
      <c r="AG17" s="146">
        <f t="shared" si="20"/>
        <v>15.780155954242712</v>
      </c>
      <c r="AH17" s="146">
        <f t="shared" si="10"/>
        <v>12.611812693040989</v>
      </c>
    </row>
    <row r="18" spans="1:34">
      <c r="A18">
        <v>2014</v>
      </c>
      <c r="B18" s="2">
        <v>1817419</v>
      </c>
      <c r="C18" s="2">
        <v>1541057</v>
      </c>
      <c r="D18" s="2">
        <v>1434458</v>
      </c>
      <c r="E18" s="2">
        <v>1449398</v>
      </c>
      <c r="F18" s="2">
        <v>382961</v>
      </c>
      <c r="G18" s="2">
        <v>91659</v>
      </c>
      <c r="H18" s="2">
        <v>115523</v>
      </c>
      <c r="I18" s="2">
        <v>36258</v>
      </c>
      <c r="J18" s="2">
        <v>83848</v>
      </c>
      <c r="K18" s="2">
        <v>48781</v>
      </c>
      <c r="L18" s="2">
        <v>5712</v>
      </c>
      <c r="M18" s="2">
        <v>3575</v>
      </c>
      <c r="N18" s="220">
        <v>12.709153561999999</v>
      </c>
      <c r="O18" s="147">
        <v>15.756564105000001</v>
      </c>
      <c r="P18" s="147">
        <v>11.999707541999999</v>
      </c>
      <c r="Q18" s="147">
        <v>18.062028823999999</v>
      </c>
      <c r="R18" s="192">
        <v>14.470564303</v>
      </c>
      <c r="S18" s="192">
        <v>20.554332837</v>
      </c>
      <c r="T18" s="192">
        <v>15.726522994</v>
      </c>
      <c r="U18" s="192">
        <v>20.313185462</v>
      </c>
      <c r="V18" s="192">
        <v>14.515756303</v>
      </c>
      <c r="W18" s="192">
        <v>20.952867133000002</v>
      </c>
      <c r="X18" s="287">
        <f t="shared" ref="X18" si="21">C18/(B18+C18)</f>
        <v>0.4588560406565359</v>
      </c>
      <c r="Y18" s="287">
        <f t="shared" si="15"/>
        <v>0.36780040564280814</v>
      </c>
      <c r="Z18" s="287">
        <f t="shared" ref="Z18" si="22">M18/(L18+M18)</f>
        <v>0.38494669968773554</v>
      </c>
      <c r="AA18" s="146">
        <f t="shared" ref="AA18" si="23">(D18*N18+E18*O18+F18*P18+G18*Q18)/SUM(D18:G18)</f>
        <v>14.089499821010799</v>
      </c>
      <c r="AB18" s="146">
        <f>(D18*N18+E18*O18)/(D18+E18)</f>
        <v>14.24075248587245</v>
      </c>
      <c r="AC18" s="146">
        <f t="shared" si="16"/>
        <v>13.170467953248657</v>
      </c>
      <c r="AD18" s="146">
        <f t="shared" si="17"/>
        <v>15.923877164990447</v>
      </c>
      <c r="AE18" s="19">
        <f t="shared" si="18"/>
        <v>17.413499310277043</v>
      </c>
      <c r="AF18" s="19">
        <f t="shared" si="19"/>
        <v>16.993700872532681</v>
      </c>
      <c r="AG18" s="146">
        <f t="shared" si="20"/>
        <v>15.893688553140999</v>
      </c>
      <c r="AH18" s="146">
        <f t="shared" si="10"/>
        <v>12.55966125600715</v>
      </c>
    </row>
    <row r="19" spans="1:34">
      <c r="A19">
        <v>2015</v>
      </c>
      <c r="B19" s="2">
        <v>1888430</v>
      </c>
      <c r="C19" s="2">
        <v>1594016</v>
      </c>
      <c r="D19" s="2">
        <v>1479774</v>
      </c>
      <c r="E19" s="2">
        <v>1499498</v>
      </c>
      <c r="F19" s="2">
        <v>408656</v>
      </c>
      <c r="G19" s="2">
        <v>94518</v>
      </c>
      <c r="H19" s="2">
        <v>119869</v>
      </c>
      <c r="I19" s="2">
        <v>37754</v>
      </c>
      <c r="J19" s="2">
        <v>86863</v>
      </c>
      <c r="K19" s="2">
        <v>49242</v>
      </c>
      <c r="L19" s="2">
        <v>5951</v>
      </c>
      <c r="M19" s="2">
        <v>3574</v>
      </c>
      <c r="N19" s="220">
        <v>12.658457981</v>
      </c>
      <c r="O19" s="147">
        <v>15.84105514</v>
      </c>
      <c r="P19" s="147">
        <v>11.829919296</v>
      </c>
      <c r="Q19" s="147">
        <v>18.09199306</v>
      </c>
      <c r="R19" s="192">
        <v>14.613265315</v>
      </c>
      <c r="S19" s="192">
        <v>20.972850559000001</v>
      </c>
      <c r="T19" s="192">
        <v>15.695249991000001</v>
      </c>
      <c r="U19" s="192">
        <v>20.795215465999998</v>
      </c>
      <c r="V19" s="192">
        <v>14.496135103</v>
      </c>
      <c r="W19" s="192">
        <v>21.493005036</v>
      </c>
      <c r="X19" s="287">
        <f t="shared" ref="X19" si="24">C19/(B19+C19)</f>
        <v>0.45772884920541479</v>
      </c>
      <c r="Y19" s="287">
        <f>K19/(J19+K19)</f>
        <v>0.3617942030050329</v>
      </c>
      <c r="Z19" s="287">
        <f t="shared" ref="Z19" si="25">M19/(L19+M19)</f>
        <v>0.37522309711286089</v>
      </c>
      <c r="AA19" s="146">
        <f t="shared" ref="AA19" si="26">(D19*N19+E19*O19+F19*P19+G19*Q19)/SUM(D19:G19)</f>
        <v>14.079090960941613</v>
      </c>
      <c r="AB19" s="146">
        <f>(D19*N19+E19*O19)/(D19+E19)</f>
        <v>14.260291608384874</v>
      </c>
      <c r="AC19" s="146">
        <f>(F19*P19+G19*Q19)/(F19+G19)</f>
        <v>13.00620958132029</v>
      </c>
      <c r="AD19" s="146">
        <f>(H19*R19+I19*S19)/(H19+I19)</f>
        <v>16.136518782463352</v>
      </c>
      <c r="AE19" s="19">
        <f>(J19*T19+K19*U19)/(J19+K19)</f>
        <v>17.54038793538081</v>
      </c>
      <c r="AF19" s="19">
        <f>(L19*V19+M19*W19)/(L19+M19)</f>
        <v>17.121522309356116</v>
      </c>
      <c r="AG19" s="146">
        <f t="shared" si="20"/>
        <v>15.974525663710276</v>
      </c>
      <c r="AH19" s="146">
        <f t="shared" si="10"/>
        <v>12.479162320129669</v>
      </c>
    </row>
    <row r="20" spans="1:34">
      <c r="A20">
        <v>2016</v>
      </c>
      <c r="B20" s="2">
        <v>1977118</v>
      </c>
      <c r="C20" s="2">
        <v>1659659</v>
      </c>
      <c r="D20" s="2">
        <v>1536654</v>
      </c>
      <c r="E20" s="2">
        <v>1559744</v>
      </c>
      <c r="F20" s="2">
        <v>440464</v>
      </c>
      <c r="G20" s="2">
        <v>99915</v>
      </c>
      <c r="H20" s="2">
        <v>124322</v>
      </c>
      <c r="I20" s="2">
        <v>39174</v>
      </c>
      <c r="J20" s="2">
        <v>89877</v>
      </c>
      <c r="K20" s="2">
        <v>49731</v>
      </c>
      <c r="L20" s="2">
        <v>6563</v>
      </c>
      <c r="M20" s="2">
        <v>3590</v>
      </c>
      <c r="N20" s="220">
        <v>12.600385967999999</v>
      </c>
      <c r="O20" s="147">
        <v>15.99484082</v>
      </c>
      <c r="P20" s="147">
        <v>11.622100785000001</v>
      </c>
      <c r="Q20" s="147">
        <v>17.950643047</v>
      </c>
      <c r="R20" s="192">
        <v>14.800328984</v>
      </c>
      <c r="S20" s="192">
        <v>21.427643334999999</v>
      </c>
      <c r="T20" s="192">
        <v>15.772750537</v>
      </c>
      <c r="U20" s="192">
        <v>21.256871970999999</v>
      </c>
      <c r="V20" s="192">
        <v>13.852430290999999</v>
      </c>
      <c r="W20" s="192">
        <v>22.051253482</v>
      </c>
      <c r="X20" s="287">
        <f t="shared" ref="X20" si="27">C20/(B20+C20)</f>
        <v>0.45635434891938659</v>
      </c>
      <c r="Y20" s="287">
        <f>K20/(J20+K20)</f>
        <v>0.3562188413271446</v>
      </c>
      <c r="Z20" s="287">
        <f t="shared" ref="Z20" si="28">M20/(L20+M20)</f>
        <v>0.35359007189993108</v>
      </c>
      <c r="AA20" s="146">
        <f t="shared" ref="AA20" si="29">(D20*N20+E20*O20+F20*P20+G20*Q20)/SUM(D20:G20)</f>
        <v>14.084709070538667</v>
      </c>
      <c r="AB20" s="146">
        <f>(D20*N20+E20*O20)/(D20+E20)</f>
        <v>14.310269706678907</v>
      </c>
      <c r="AC20" s="146">
        <f>(F20*P20+G20*Q20)/(F20+G20)</f>
        <v>12.792235634999225</v>
      </c>
      <c r="AD20" s="146">
        <f>(H20*R20+I20*S20)/(H20+I20)</f>
        <v>16.388248030252349</v>
      </c>
      <c r="AE20" s="19">
        <f>(J20*T20+K20*U20)/(J20+K20)</f>
        <v>17.726297919916838</v>
      </c>
      <c r="AF20" s="19">
        <f>(L20*V20+M20*W20)/(L20+M20)</f>
        <v>16.751452772600512</v>
      </c>
      <c r="AG20" s="146">
        <f t="shared" si="20"/>
        <v>16.112584271823962</v>
      </c>
      <c r="AH20" s="146">
        <f t="shared" si="10"/>
        <v>12.38244277753544</v>
      </c>
    </row>
    <row r="21" spans="1:34">
      <c r="A21">
        <v>2017</v>
      </c>
      <c r="B21" s="2">
        <v>2066339</v>
      </c>
      <c r="C21" s="2">
        <v>1732468</v>
      </c>
      <c r="D21" s="2">
        <v>1591857</v>
      </c>
      <c r="E21" s="2">
        <v>1626322</v>
      </c>
      <c r="F21" s="2">
        <v>474482</v>
      </c>
      <c r="G21" s="2">
        <v>106146</v>
      </c>
      <c r="H21" s="2">
        <v>129331</v>
      </c>
      <c r="I21" s="2">
        <v>41210</v>
      </c>
      <c r="J21" s="2">
        <v>93704</v>
      </c>
      <c r="K21" s="2">
        <v>50437</v>
      </c>
      <c r="L21" s="2">
        <v>7108</v>
      </c>
      <c r="M21" s="2">
        <v>3603</v>
      </c>
      <c r="N21" s="220">
        <v>12.553493184000001</v>
      </c>
      <c r="O21" s="147">
        <v>16.148360533999998</v>
      </c>
      <c r="P21" s="147">
        <v>11.383166274000001</v>
      </c>
      <c r="Q21" s="147">
        <v>17.793831138000002</v>
      </c>
      <c r="R21" s="192">
        <v>15.019206532</v>
      </c>
      <c r="S21" s="192">
        <v>21.759111866000001</v>
      </c>
      <c r="T21" s="192">
        <v>15.730267651</v>
      </c>
      <c r="U21" s="192">
        <v>21.588328013000002</v>
      </c>
      <c r="V21" s="192">
        <v>13.570343275000001</v>
      </c>
      <c r="W21" s="192">
        <v>22.531640299999999</v>
      </c>
      <c r="X21" s="287">
        <f t="shared" ref="X21" si="30">C21/(B21+C21)</f>
        <v>0.45605580910006749</v>
      </c>
      <c r="Y21" s="287">
        <f>K21/(J21+K21)</f>
        <v>0.34991432000610512</v>
      </c>
      <c r="Z21" s="287">
        <f t="shared" ref="Z21" si="31">M21/(L21+M21)</f>
        <v>0.33638315750163383</v>
      </c>
      <c r="AA21" s="146">
        <f t="shared" ref="AA21" si="32">(D21*N21+E21*O21+F21*P21+G21*Q21)/SUM(D21:G21)</f>
        <v>14.092753724991253</v>
      </c>
      <c r="AB21" s="146">
        <f>(D21*N21+E21*O21)/(D21+E21)</f>
        <v>14.370176425791927</v>
      </c>
      <c r="AC21" s="146">
        <f>(F21*P21+G21*Q21)/(F21+G21)</f>
        <v>12.555115323398487</v>
      </c>
      <c r="AD21" s="146">
        <f>(H21*R21+I21*S21)/(H21+I21)</f>
        <v>16.647855940729517</v>
      </c>
      <c r="AE21" s="19">
        <f>(J21*T21+K21*U21)/(J21+K21)</f>
        <v>17.780086859123948</v>
      </c>
      <c r="AF21" s="19">
        <f>(L21*V21+M21*W21)/(L21+M21)</f>
        <v>16.584772663579496</v>
      </c>
      <c r="AG21" s="146">
        <f t="shared" ref="AG21" si="33">(E21*O21+G21*Q21)/SUM(E21,G21)</f>
        <v>16.24917631976469</v>
      </c>
      <c r="AH21" s="146">
        <f t="shared" si="10"/>
        <v>12.284757486270529</v>
      </c>
    </row>
    <row r="26" spans="1:34">
      <c r="Q26" t="s">
        <v>940</v>
      </c>
    </row>
    <row r="28" spans="1:34">
      <c r="Q28" t="s">
        <v>81</v>
      </c>
      <c r="X28" s="53"/>
      <c r="Y28" s="317"/>
      <c r="Z28" s="53"/>
      <c r="AA28" s="53"/>
      <c r="AB28" s="53"/>
      <c r="AC28" s="53"/>
      <c r="AD28" s="53"/>
      <c r="AE28" s="53"/>
      <c r="AF28" s="53"/>
    </row>
    <row r="29" spans="1:34">
      <c r="X29" s="53"/>
      <c r="Y29" s="53"/>
      <c r="Z29" s="53"/>
      <c r="AA29" s="53"/>
      <c r="AB29" s="53"/>
      <c r="AC29" s="53"/>
      <c r="AD29" s="53"/>
      <c r="AE29" s="53"/>
      <c r="AF29" s="53"/>
    </row>
    <row r="30" spans="1:34">
      <c r="X30" s="53"/>
      <c r="Y30" s="53"/>
      <c r="Z30" s="53"/>
      <c r="AA30" s="53"/>
      <c r="AB30" s="53"/>
      <c r="AC30" s="53"/>
      <c r="AD30" s="53"/>
      <c r="AE30" s="53"/>
      <c r="AF30" s="53"/>
    </row>
    <row r="31" spans="1:34">
      <c r="X31" s="53"/>
      <c r="Y31" s="53"/>
      <c r="Z31" s="53"/>
      <c r="AA31" s="53"/>
      <c r="AB31" s="53"/>
      <c r="AC31" s="53"/>
      <c r="AD31" s="53"/>
      <c r="AE31" s="53"/>
      <c r="AF31" s="53"/>
    </row>
    <row r="32" spans="1:34">
      <c r="X32" s="53"/>
      <c r="Y32" s="53"/>
      <c r="Z32" s="53"/>
      <c r="AA32" s="53"/>
      <c r="AB32" s="53"/>
      <c r="AC32" s="53"/>
      <c r="AD32" s="53"/>
      <c r="AE32" s="53"/>
      <c r="AF32" s="53"/>
    </row>
    <row r="33" spans="24:32">
      <c r="X33" s="53"/>
      <c r="Y33" s="53"/>
      <c r="Z33" s="53"/>
      <c r="AA33" s="53"/>
      <c r="AB33" s="53"/>
      <c r="AC33" s="53"/>
      <c r="AD33" s="53"/>
      <c r="AE33" s="53"/>
      <c r="AF33" s="53"/>
    </row>
    <row r="34" spans="24:32">
      <c r="X34" s="53"/>
      <c r="Y34" s="53"/>
      <c r="Z34" s="53"/>
      <c r="AA34" s="53"/>
      <c r="AB34" s="53"/>
      <c r="AC34" s="53"/>
      <c r="AD34" s="53"/>
      <c r="AE34" s="53"/>
      <c r="AF34" s="53"/>
    </row>
    <row r="35" spans="24:32">
      <c r="X35" s="53"/>
      <c r="Y35" s="53"/>
      <c r="Z35" s="53"/>
      <c r="AA35" s="53"/>
      <c r="AB35" s="53"/>
      <c r="AC35" s="53"/>
      <c r="AD35" s="53"/>
      <c r="AE35" s="53"/>
      <c r="AF35" s="53"/>
    </row>
    <row r="36" spans="24:32">
      <c r="X36" s="53"/>
      <c r="Y36" s="53"/>
      <c r="Z36" s="53"/>
      <c r="AA36" s="53"/>
      <c r="AB36" s="53"/>
      <c r="AC36" s="53"/>
      <c r="AD36" s="53"/>
      <c r="AE36" s="53"/>
      <c r="AF36" s="53"/>
    </row>
    <row r="37" spans="24:32">
      <c r="X37" s="53"/>
      <c r="Y37" s="53"/>
      <c r="Z37" s="53"/>
      <c r="AA37" s="53"/>
      <c r="AB37" s="53"/>
      <c r="AC37" s="53"/>
      <c r="AD37" s="53"/>
      <c r="AE37" s="53"/>
      <c r="AF37" s="53"/>
    </row>
    <row r="38" spans="24:32">
      <c r="X38" s="53"/>
      <c r="Y38" s="53"/>
      <c r="Z38" s="53"/>
      <c r="AA38" s="53"/>
      <c r="AB38" s="53"/>
      <c r="AC38" s="53"/>
      <c r="AD38" s="53"/>
      <c r="AE38" s="53"/>
      <c r="AF38" s="53"/>
    </row>
    <row r="39" spans="24:32">
      <c r="X39" s="53"/>
      <c r="Y39" s="53"/>
      <c r="Z39" s="53"/>
      <c r="AA39" s="53"/>
      <c r="AB39" s="53"/>
      <c r="AC39" s="53"/>
      <c r="AD39" s="53"/>
      <c r="AE39" s="53"/>
      <c r="AF39" s="53"/>
    </row>
    <row r="40" spans="24:32">
      <c r="X40" s="53"/>
      <c r="Y40" s="53"/>
      <c r="Z40" s="53"/>
      <c r="AA40" s="53"/>
      <c r="AB40" s="53"/>
      <c r="AC40" s="53"/>
      <c r="AD40" s="53"/>
      <c r="AE40" s="53"/>
      <c r="AF40" s="53"/>
    </row>
    <row r="41" spans="24:32">
      <c r="X41" s="53"/>
      <c r="Y41" s="53"/>
      <c r="Z41" s="53"/>
      <c r="AA41" s="53"/>
      <c r="AB41" s="53"/>
      <c r="AC41" s="53"/>
      <c r="AD41" s="53"/>
      <c r="AE41" s="53"/>
      <c r="AF41" s="53"/>
    </row>
    <row r="42" spans="24:32">
      <c r="X42" s="53"/>
      <c r="Y42" s="53"/>
      <c r="Z42" s="53"/>
      <c r="AA42" s="53"/>
      <c r="AB42" s="53"/>
      <c r="AC42" s="53"/>
      <c r="AD42" s="53"/>
      <c r="AE42" s="53"/>
      <c r="AF42" s="53"/>
    </row>
    <row r="43" spans="24:32">
      <c r="X43" s="53"/>
      <c r="Y43" s="53"/>
      <c r="Z43" s="53"/>
      <c r="AA43" s="53"/>
      <c r="AB43" s="53"/>
      <c r="AC43" s="53"/>
      <c r="AD43" s="53"/>
      <c r="AE43" s="53"/>
      <c r="AF43" s="53"/>
    </row>
    <row r="44" spans="24:32">
      <c r="X44" s="53"/>
      <c r="Y44" s="53"/>
      <c r="Z44" s="53"/>
      <c r="AA44" s="53"/>
      <c r="AB44" s="53"/>
      <c r="AC44" s="53"/>
      <c r="AD44" s="53"/>
      <c r="AE44" s="53"/>
      <c r="AF44" s="53"/>
    </row>
    <row r="45" spans="24:32">
      <c r="X45" s="53"/>
      <c r="Y45" s="53"/>
      <c r="Z45" s="53"/>
      <c r="AA45" s="53"/>
      <c r="AB45" s="53"/>
      <c r="AC45" s="53"/>
      <c r="AD45" s="53"/>
      <c r="AE45" s="53"/>
      <c r="AF45" s="53"/>
    </row>
    <row r="46" spans="24:32">
      <c r="X46" s="53"/>
      <c r="Y46" s="53"/>
      <c r="Z46" s="53"/>
      <c r="AA46" s="53"/>
      <c r="AB46" s="53"/>
      <c r="AC46" s="53"/>
      <c r="AD46" s="53"/>
      <c r="AE46" s="53"/>
      <c r="AF46" s="53"/>
    </row>
    <row r="47" spans="24:32">
      <c r="X47" s="53"/>
      <c r="Y47" s="53"/>
      <c r="Z47" s="53"/>
      <c r="AA47" s="53"/>
      <c r="AB47" s="53"/>
      <c r="AC47" s="53"/>
      <c r="AD47" s="53"/>
      <c r="AE47" s="53"/>
      <c r="AF47" s="53"/>
    </row>
    <row r="48" spans="24:32">
      <c r="X48" s="53"/>
      <c r="Y48" s="53"/>
      <c r="Z48" s="53"/>
      <c r="AA48" s="53"/>
      <c r="AB48" s="53"/>
      <c r="AC48" s="53"/>
      <c r="AD48" s="53"/>
      <c r="AE48" s="53"/>
      <c r="AF48" s="53"/>
    </row>
    <row r="49" spans="24:32">
      <c r="X49" s="53"/>
      <c r="Y49" s="53"/>
      <c r="Z49" s="53"/>
      <c r="AA49" s="53"/>
      <c r="AB49" s="53"/>
      <c r="AC49" s="53"/>
      <c r="AD49" s="53"/>
      <c r="AE49" s="53"/>
      <c r="AF49" s="53"/>
    </row>
    <row r="50" spans="24:32">
      <c r="X50" s="53"/>
      <c r="Y50" s="53"/>
      <c r="Z50" s="53"/>
      <c r="AA50" s="53"/>
      <c r="AB50" s="53"/>
      <c r="AC50" s="53"/>
      <c r="AD50" s="53"/>
      <c r="AE50" s="53"/>
      <c r="AF50" s="53"/>
    </row>
    <row r="65" spans="22:22">
      <c r="V65" t="s">
        <v>934</v>
      </c>
    </row>
  </sheetData>
  <mergeCells count="4">
    <mergeCell ref="N2:W2"/>
    <mergeCell ref="O1:P1"/>
    <mergeCell ref="B2:M2"/>
    <mergeCell ref="X2:AF2"/>
  </mergeCells>
  <phoneticPr fontId="0" type="noConversion"/>
  <hyperlinks>
    <hyperlink ref="O1:P1" location="Contents!A1" display="Back to Contents"/>
  </hyperlinks>
  <pageMargins left="0.75" right="0.75" top="1" bottom="1" header="0.5" footer="0.5"/>
  <pageSetup paperSize="9" scale="60" orientation="landscape" horizontalDpi="4294967292" verticalDpi="4294967292"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B54"/>
  <sheetViews>
    <sheetView topLeftCell="A43" workbookViewId="0">
      <selection activeCell="T27" sqref="T27"/>
    </sheetView>
  </sheetViews>
  <sheetFormatPr defaultColWidth="8.85546875" defaultRowHeight="12.75"/>
  <cols>
    <col min="1" max="1" width="8.85546875" customWidth="1"/>
    <col min="2" max="3" width="11.42578125" customWidth="1"/>
    <col min="4" max="4" width="11.140625" customWidth="1"/>
    <col min="5" max="5" width="11.42578125" customWidth="1"/>
    <col min="6" max="7" width="8.85546875" customWidth="1"/>
    <col min="8" max="8" width="11.140625" customWidth="1"/>
    <col min="9" max="9" width="11" customWidth="1"/>
    <col min="13" max="13" width="4.140625" customWidth="1"/>
    <col min="14" max="14" width="6.42578125" customWidth="1"/>
    <col min="15" max="15" width="7" customWidth="1"/>
    <col min="16" max="16" width="7.7109375" customWidth="1"/>
    <col min="17" max="17" width="9.42578125" customWidth="1"/>
    <col min="18" max="18" width="7.7109375" customWidth="1"/>
    <col min="19" max="19" width="4.7109375" customWidth="1"/>
    <col min="20" max="20" width="18.7109375" customWidth="1"/>
    <col min="21" max="21" width="15" customWidth="1"/>
    <col min="22" max="22" width="13.42578125" customWidth="1"/>
  </cols>
  <sheetData>
    <row r="1" spans="1:28" ht="30" customHeight="1">
      <c r="A1" s="33" t="s">
        <v>70</v>
      </c>
      <c r="B1" s="29"/>
      <c r="C1" s="29"/>
      <c r="D1" s="29"/>
      <c r="E1" s="29"/>
      <c r="F1" s="29"/>
      <c r="G1" s="29"/>
      <c r="H1" s="184"/>
      <c r="I1" s="184"/>
      <c r="J1" s="184"/>
      <c r="K1" s="184"/>
      <c r="L1" s="184"/>
      <c r="M1" s="184"/>
      <c r="N1" s="184"/>
      <c r="O1" s="184"/>
      <c r="P1" s="184"/>
      <c r="Q1" s="184"/>
      <c r="R1" s="184"/>
      <c r="S1" s="184"/>
      <c r="T1" s="184"/>
      <c r="U1" s="184"/>
      <c r="V1" s="808" t="s">
        <v>549</v>
      </c>
      <c r="W1" s="808"/>
      <c r="X1" s="184"/>
      <c r="Y1" s="29"/>
      <c r="Z1" s="29"/>
      <c r="AA1" s="29"/>
      <c r="AB1" s="29"/>
    </row>
    <row r="2" spans="1:28" ht="38.25" customHeight="1">
      <c r="A2" s="361" t="s">
        <v>491</v>
      </c>
      <c r="B2" s="410" t="s">
        <v>11</v>
      </c>
      <c r="C2" s="410" t="s">
        <v>12</v>
      </c>
      <c r="D2" s="410" t="s">
        <v>463</v>
      </c>
      <c r="E2" s="410" t="s">
        <v>464</v>
      </c>
      <c r="F2" s="410" t="s">
        <v>619</v>
      </c>
      <c r="G2" s="410" t="s">
        <v>620</v>
      </c>
      <c r="H2" s="374" t="s">
        <v>211</v>
      </c>
      <c r="I2" s="374" t="s">
        <v>214</v>
      </c>
      <c r="J2" s="374" t="s">
        <v>213</v>
      </c>
      <c r="K2" s="374" t="s">
        <v>67</v>
      </c>
      <c r="L2" s="410" t="s">
        <v>63</v>
      </c>
      <c r="M2" s="9"/>
      <c r="N2" s="214"/>
      <c r="O2" s="273" t="s">
        <v>38</v>
      </c>
      <c r="P2" s="274" t="s">
        <v>760</v>
      </c>
      <c r="Q2" s="274" t="s">
        <v>848</v>
      </c>
      <c r="R2" s="274" t="s">
        <v>846</v>
      </c>
      <c r="S2" s="215"/>
      <c r="V2" s="246"/>
      <c r="W2" s="361" t="s">
        <v>491</v>
      </c>
      <c r="X2" s="410" t="s">
        <v>760</v>
      </c>
      <c r="Y2" s="246"/>
      <c r="Z2" s="246"/>
    </row>
    <row r="3" spans="1:28">
      <c r="A3" s="510">
        <v>1968</v>
      </c>
      <c r="B3" s="319">
        <v>38307</v>
      </c>
      <c r="C3" s="319">
        <v>9741</v>
      </c>
      <c r="D3" s="319">
        <v>5796</v>
      </c>
      <c r="E3" s="319">
        <v>1039</v>
      </c>
      <c r="F3" s="319">
        <v>5758</v>
      </c>
      <c r="G3" s="319">
        <v>933</v>
      </c>
      <c r="H3" s="319">
        <v>2091</v>
      </c>
      <c r="I3" s="319">
        <v>26</v>
      </c>
      <c r="J3" s="319">
        <v>133</v>
      </c>
      <c r="K3" s="319">
        <v>6</v>
      </c>
      <c r="L3" s="319">
        <f t="shared" ref="L3:L51" si="0">SUM(B3:E3)</f>
        <v>54883</v>
      </c>
      <c r="N3" s="216"/>
      <c r="O3" s="275">
        <v>2017</v>
      </c>
      <c r="P3" s="727">
        <f t="shared" ref="P3" si="1">X3</f>
        <v>154537</v>
      </c>
      <c r="Q3" s="728">
        <f>X3</f>
        <v>154537</v>
      </c>
      <c r="R3" s="279">
        <f t="shared" ref="R3" si="2">Q3/Q$40</f>
        <v>4.0680060407929895E-2</v>
      </c>
      <c r="S3" s="215"/>
      <c r="V3" s="246"/>
      <c r="W3" s="246">
        <v>2017</v>
      </c>
      <c r="X3" s="319">
        <v>154537</v>
      </c>
      <c r="Y3" s="513" t="s">
        <v>1098</v>
      </c>
      <c r="Z3" s="513"/>
      <c r="AA3" s="514"/>
    </row>
    <row r="4" spans="1:28">
      <c r="A4" s="246">
        <v>1969</v>
      </c>
      <c r="B4" s="319">
        <v>3046</v>
      </c>
      <c r="C4" s="319">
        <v>950</v>
      </c>
      <c r="D4" s="319">
        <v>324</v>
      </c>
      <c r="E4" s="319">
        <v>61</v>
      </c>
      <c r="F4" s="319">
        <v>310</v>
      </c>
      <c r="G4" s="319">
        <v>150</v>
      </c>
      <c r="H4" s="319">
        <v>201</v>
      </c>
      <c r="I4" s="319">
        <v>3</v>
      </c>
      <c r="J4" s="319">
        <v>8</v>
      </c>
      <c r="K4" s="319">
        <v>0</v>
      </c>
      <c r="L4" s="319">
        <f t="shared" si="0"/>
        <v>4381</v>
      </c>
      <c r="N4" s="216"/>
      <c r="O4" s="275">
        <v>2016</v>
      </c>
      <c r="P4" s="727">
        <f t="shared" ref="P4:P39" si="3">X4</f>
        <v>143081</v>
      </c>
      <c r="Q4" s="728">
        <f t="shared" ref="Q4:Q9" si="4">Q3+P4</f>
        <v>297618</v>
      </c>
      <c r="R4" s="279">
        <f t="shared" ref="R4:R40" si="5">Q4/Q$40</f>
        <v>7.8344462610813459E-2</v>
      </c>
      <c r="S4" s="17"/>
      <c r="V4" s="246"/>
      <c r="W4" s="246">
        <v>2016</v>
      </c>
      <c r="X4" s="319">
        <v>143081</v>
      </c>
      <c r="Y4" s="513" t="s">
        <v>1099</v>
      </c>
      <c r="Z4" s="513"/>
      <c r="AA4" s="514"/>
    </row>
    <row r="5" spans="1:28">
      <c r="A5" s="246">
        <v>1970</v>
      </c>
      <c r="B5" s="319">
        <v>4293</v>
      </c>
      <c r="C5" s="319">
        <v>756</v>
      </c>
      <c r="D5" s="319">
        <v>562</v>
      </c>
      <c r="E5" s="319">
        <v>81</v>
      </c>
      <c r="F5" s="319">
        <v>428</v>
      </c>
      <c r="G5" s="319">
        <v>137</v>
      </c>
      <c r="H5" s="319">
        <v>260</v>
      </c>
      <c r="I5" s="319">
        <v>0</v>
      </c>
      <c r="J5" s="319">
        <v>17</v>
      </c>
      <c r="K5" s="319">
        <v>0</v>
      </c>
      <c r="L5" s="319">
        <f t="shared" si="0"/>
        <v>5692</v>
      </c>
      <c r="N5" s="216"/>
      <c r="O5" s="275">
        <v>2015</v>
      </c>
      <c r="P5" s="727">
        <f t="shared" si="3"/>
        <v>132274</v>
      </c>
      <c r="Q5" s="728">
        <f t="shared" si="4"/>
        <v>429892</v>
      </c>
      <c r="R5" s="279">
        <f t="shared" si="5"/>
        <v>0.11316404827896102</v>
      </c>
      <c r="S5" s="17"/>
      <c r="T5" s="271" t="s">
        <v>1307</v>
      </c>
      <c r="U5" s="272"/>
      <c r="V5" s="246"/>
      <c r="W5" s="246">
        <v>2015</v>
      </c>
      <c r="X5" s="319">
        <v>132274</v>
      </c>
      <c r="Y5" s="246"/>
      <c r="Z5" s="246"/>
    </row>
    <row r="6" spans="1:28">
      <c r="A6" s="246">
        <v>1971</v>
      </c>
      <c r="B6" s="319">
        <v>4533</v>
      </c>
      <c r="C6" s="319">
        <v>483</v>
      </c>
      <c r="D6" s="319">
        <v>785</v>
      </c>
      <c r="E6" s="319">
        <v>67</v>
      </c>
      <c r="F6" s="319">
        <v>598</v>
      </c>
      <c r="G6" s="319">
        <v>153</v>
      </c>
      <c r="H6" s="319">
        <v>249</v>
      </c>
      <c r="I6" s="319">
        <v>2</v>
      </c>
      <c r="J6" s="319">
        <v>14</v>
      </c>
      <c r="K6" s="319">
        <v>1</v>
      </c>
      <c r="L6" s="319">
        <f t="shared" si="0"/>
        <v>5868</v>
      </c>
      <c r="N6" s="216"/>
      <c r="O6" s="275">
        <v>2014</v>
      </c>
      <c r="P6" s="727">
        <f t="shared" si="3"/>
        <v>127790</v>
      </c>
      <c r="Q6" s="728">
        <f t="shared" si="4"/>
        <v>557682</v>
      </c>
      <c r="R6" s="279">
        <f t="shared" si="5"/>
        <v>0.14680327331587362</v>
      </c>
      <c r="S6" s="17"/>
      <c r="T6" s="515" t="s">
        <v>844</v>
      </c>
      <c r="U6" s="516">
        <f>R4</f>
        <v>7.8344462610813459E-2</v>
      </c>
      <c r="V6" s="246"/>
      <c r="W6" s="246">
        <v>2014</v>
      </c>
      <c r="X6" s="319">
        <v>127790</v>
      </c>
      <c r="Y6" s="246"/>
      <c r="Z6" s="246"/>
    </row>
    <row r="7" spans="1:28">
      <c r="A7" s="246">
        <v>1972</v>
      </c>
      <c r="B7" s="319">
        <v>5185</v>
      </c>
      <c r="C7" s="319">
        <v>565</v>
      </c>
      <c r="D7" s="319">
        <v>694</v>
      </c>
      <c r="E7" s="319">
        <v>82</v>
      </c>
      <c r="F7" s="319">
        <v>685</v>
      </c>
      <c r="G7" s="319">
        <v>211</v>
      </c>
      <c r="H7" s="319">
        <v>255</v>
      </c>
      <c r="I7" s="319">
        <v>5</v>
      </c>
      <c r="J7" s="319">
        <v>13</v>
      </c>
      <c r="K7" s="319">
        <v>1</v>
      </c>
      <c r="L7" s="319">
        <f t="shared" si="0"/>
        <v>6526</v>
      </c>
      <c r="N7" s="216"/>
      <c r="O7" s="275">
        <v>2013</v>
      </c>
      <c r="P7" s="727">
        <f t="shared" si="3"/>
        <v>117892</v>
      </c>
      <c r="Q7" s="728">
        <f t="shared" si="4"/>
        <v>675574</v>
      </c>
      <c r="R7" s="279">
        <f t="shared" si="5"/>
        <v>0.17783696545181304</v>
      </c>
      <c r="S7" s="17"/>
      <c r="T7" s="515" t="s">
        <v>836</v>
      </c>
      <c r="U7" s="516">
        <f>R5</f>
        <v>0.11316404827896102</v>
      </c>
      <c r="V7" s="246"/>
      <c r="W7" s="246">
        <v>2013</v>
      </c>
      <c r="X7" s="319">
        <v>117892</v>
      </c>
      <c r="Y7" s="246"/>
      <c r="Z7" s="246"/>
    </row>
    <row r="8" spans="1:28">
      <c r="A8" s="246">
        <v>1973</v>
      </c>
      <c r="B8" s="319">
        <v>5357</v>
      </c>
      <c r="C8" s="319">
        <v>580</v>
      </c>
      <c r="D8" s="319">
        <v>656</v>
      </c>
      <c r="E8" s="319">
        <v>61</v>
      </c>
      <c r="F8" s="319">
        <v>993</v>
      </c>
      <c r="G8" s="319">
        <v>251</v>
      </c>
      <c r="H8" s="319">
        <v>308</v>
      </c>
      <c r="I8" s="319">
        <v>3</v>
      </c>
      <c r="J8" s="319">
        <v>13</v>
      </c>
      <c r="K8" s="319">
        <v>0</v>
      </c>
      <c r="L8" s="319">
        <f t="shared" si="0"/>
        <v>6654</v>
      </c>
      <c r="N8" s="216"/>
      <c r="O8" s="275">
        <v>2012</v>
      </c>
      <c r="P8" s="727">
        <f t="shared" si="3"/>
        <v>115509</v>
      </c>
      <c r="Q8" s="728">
        <f t="shared" si="4"/>
        <v>791083</v>
      </c>
      <c r="R8" s="279">
        <f t="shared" si="5"/>
        <v>0.20824336066887805</v>
      </c>
      <c r="S8" s="17"/>
      <c r="T8" s="515" t="s">
        <v>845</v>
      </c>
      <c r="U8" s="516">
        <f>R6</f>
        <v>0.14680327331587362</v>
      </c>
      <c r="V8" s="246"/>
      <c r="W8" s="246">
        <v>2012</v>
      </c>
      <c r="X8" s="319">
        <v>115509</v>
      </c>
      <c r="Y8" s="246"/>
      <c r="Z8" s="246"/>
    </row>
    <row r="9" spans="1:28">
      <c r="A9" s="246">
        <v>1974</v>
      </c>
      <c r="B9" s="319">
        <v>5724</v>
      </c>
      <c r="C9" s="319">
        <v>423</v>
      </c>
      <c r="D9" s="319">
        <v>667</v>
      </c>
      <c r="E9" s="319">
        <v>61</v>
      </c>
      <c r="F9" s="319">
        <v>822</v>
      </c>
      <c r="G9" s="319">
        <v>253</v>
      </c>
      <c r="H9" s="319">
        <v>300</v>
      </c>
      <c r="I9" s="319">
        <v>5</v>
      </c>
      <c r="J9" s="319">
        <v>29</v>
      </c>
      <c r="K9" s="319">
        <v>1</v>
      </c>
      <c r="L9" s="319">
        <f t="shared" si="0"/>
        <v>6875</v>
      </c>
      <c r="N9" s="216"/>
      <c r="O9" s="275">
        <v>2011</v>
      </c>
      <c r="P9" s="727">
        <f t="shared" si="3"/>
        <v>104026</v>
      </c>
      <c r="Q9" s="728">
        <f t="shared" si="4"/>
        <v>895109</v>
      </c>
      <c r="R9" s="279">
        <f t="shared" si="5"/>
        <v>0.23562699024623049</v>
      </c>
      <c r="S9" s="17"/>
      <c r="T9" s="515" t="s">
        <v>837</v>
      </c>
      <c r="U9" s="516">
        <f>R7</f>
        <v>0.17783696545181304</v>
      </c>
      <c r="V9" s="246"/>
      <c r="W9" s="246">
        <v>2011</v>
      </c>
      <c r="X9" s="319">
        <v>104026</v>
      </c>
      <c r="Y9" s="246"/>
      <c r="Z9" s="246"/>
    </row>
    <row r="10" spans="1:28">
      <c r="A10" s="246">
        <v>1975</v>
      </c>
      <c r="B10" s="319">
        <v>3497</v>
      </c>
      <c r="C10" s="319">
        <v>301</v>
      </c>
      <c r="D10" s="319">
        <v>696</v>
      </c>
      <c r="E10" s="319">
        <v>69</v>
      </c>
      <c r="F10" s="319">
        <v>762</v>
      </c>
      <c r="G10" s="319">
        <v>298</v>
      </c>
      <c r="H10" s="319">
        <v>393</v>
      </c>
      <c r="I10" s="319">
        <v>14</v>
      </c>
      <c r="J10" s="319">
        <v>35</v>
      </c>
      <c r="K10" s="319">
        <v>0</v>
      </c>
      <c r="L10" s="319">
        <f t="shared" si="0"/>
        <v>4563</v>
      </c>
      <c r="N10" s="216"/>
      <c r="O10" s="275">
        <v>2010</v>
      </c>
      <c r="P10" s="727">
        <f t="shared" si="3"/>
        <v>108340</v>
      </c>
      <c r="Q10" s="728">
        <f t="shared" ref="Q10:Q39" si="6">Q9+P10</f>
        <v>1003449</v>
      </c>
      <c r="R10" s="279">
        <f t="shared" si="5"/>
        <v>0.26414622994025277</v>
      </c>
      <c r="S10" s="17"/>
      <c r="T10" s="515" t="s">
        <v>838</v>
      </c>
      <c r="U10" s="516">
        <f>R9</f>
        <v>0.23562699024623049</v>
      </c>
      <c r="V10" s="246"/>
      <c r="W10" s="246">
        <v>2010</v>
      </c>
      <c r="X10" s="341">
        <v>108340</v>
      </c>
      <c r="Y10" s="246"/>
      <c r="Z10" s="246"/>
    </row>
    <row r="11" spans="1:28">
      <c r="A11" s="246">
        <v>1976</v>
      </c>
      <c r="B11" s="319">
        <v>2887</v>
      </c>
      <c r="C11" s="319">
        <v>334</v>
      </c>
      <c r="D11" s="319">
        <v>817</v>
      </c>
      <c r="E11" s="319">
        <v>94</v>
      </c>
      <c r="F11" s="319">
        <v>622</v>
      </c>
      <c r="G11" s="319">
        <v>226</v>
      </c>
      <c r="H11" s="319">
        <v>450</v>
      </c>
      <c r="I11" s="319">
        <v>11</v>
      </c>
      <c r="J11" s="319">
        <v>43</v>
      </c>
      <c r="K11" s="319">
        <v>5</v>
      </c>
      <c r="L11" s="319">
        <f t="shared" si="0"/>
        <v>4132</v>
      </c>
      <c r="N11" s="216"/>
      <c r="O11" s="275">
        <v>2009</v>
      </c>
      <c r="P11" s="727">
        <f t="shared" si="3"/>
        <v>105405</v>
      </c>
      <c r="Q11" s="728">
        <f t="shared" si="6"/>
        <v>1108854</v>
      </c>
      <c r="R11" s="279">
        <f t="shared" si="5"/>
        <v>0.29189286516222457</v>
      </c>
      <c r="S11" s="17"/>
      <c r="T11" s="515" t="s">
        <v>839</v>
      </c>
      <c r="U11" s="516">
        <f>R11</f>
        <v>0.29189286516222457</v>
      </c>
      <c r="V11" s="246"/>
      <c r="W11" s="246">
        <v>2009</v>
      </c>
      <c r="X11" s="341">
        <v>105405</v>
      </c>
      <c r="Y11" s="246"/>
      <c r="Z11" s="246"/>
    </row>
    <row r="12" spans="1:28">
      <c r="A12" s="246">
        <v>1977</v>
      </c>
      <c r="B12" s="319">
        <v>2833</v>
      </c>
      <c r="C12" s="319">
        <v>413</v>
      </c>
      <c r="D12" s="319">
        <v>953</v>
      </c>
      <c r="E12" s="319">
        <v>116</v>
      </c>
      <c r="F12" s="319">
        <v>549</v>
      </c>
      <c r="G12" s="319">
        <v>189</v>
      </c>
      <c r="H12" s="319">
        <v>482</v>
      </c>
      <c r="I12" s="319">
        <v>14</v>
      </c>
      <c r="J12" s="319">
        <v>49</v>
      </c>
      <c r="K12" s="319">
        <v>8</v>
      </c>
      <c r="L12" s="319">
        <f t="shared" si="0"/>
        <v>4315</v>
      </c>
      <c r="N12" s="216"/>
      <c r="O12" s="275">
        <v>2008</v>
      </c>
      <c r="P12" s="727">
        <f t="shared" si="3"/>
        <v>170882</v>
      </c>
      <c r="Q12" s="728">
        <f t="shared" si="6"/>
        <v>1279736</v>
      </c>
      <c r="R12" s="279">
        <f t="shared" si="5"/>
        <v>0.33687555592642909</v>
      </c>
      <c r="S12" s="17"/>
      <c r="T12" s="515" t="s">
        <v>840</v>
      </c>
      <c r="U12" s="516">
        <f>R13</f>
        <v>0.39289898834880865</v>
      </c>
      <c r="V12" s="246"/>
      <c r="W12" s="246">
        <v>2008</v>
      </c>
      <c r="X12" s="341">
        <v>170882</v>
      </c>
      <c r="Y12" s="246"/>
      <c r="Z12" s="246"/>
    </row>
    <row r="13" spans="1:28">
      <c r="A13" s="246">
        <v>1978</v>
      </c>
      <c r="B13" s="319">
        <v>3392</v>
      </c>
      <c r="C13" s="319">
        <v>787</v>
      </c>
      <c r="D13" s="319">
        <v>1090</v>
      </c>
      <c r="E13" s="319">
        <v>135</v>
      </c>
      <c r="F13" s="319">
        <v>571</v>
      </c>
      <c r="G13" s="319">
        <v>262</v>
      </c>
      <c r="H13" s="319">
        <v>420</v>
      </c>
      <c r="I13" s="319">
        <v>23</v>
      </c>
      <c r="J13" s="319">
        <v>61</v>
      </c>
      <c r="K13" s="319">
        <v>12</v>
      </c>
      <c r="L13" s="319">
        <f t="shared" si="0"/>
        <v>5404</v>
      </c>
      <c r="N13" s="216"/>
      <c r="O13" s="275">
        <v>2007</v>
      </c>
      <c r="P13" s="727">
        <f t="shared" si="3"/>
        <v>212824</v>
      </c>
      <c r="Q13" s="728">
        <f t="shared" si="6"/>
        <v>1492560</v>
      </c>
      <c r="R13" s="279">
        <f t="shared" si="5"/>
        <v>0.39289898834880865</v>
      </c>
      <c r="S13" s="17"/>
      <c r="T13" s="515" t="s">
        <v>841</v>
      </c>
      <c r="U13" s="516">
        <f>R18</f>
        <v>0.65522571501450833</v>
      </c>
      <c r="V13" s="246"/>
      <c r="W13" s="246">
        <v>2007</v>
      </c>
      <c r="X13" s="341">
        <v>212824</v>
      </c>
      <c r="Y13" s="246"/>
      <c r="Z13" s="246"/>
    </row>
    <row r="14" spans="1:28">
      <c r="A14" s="246">
        <v>1979</v>
      </c>
      <c r="B14" s="319">
        <v>3036</v>
      </c>
      <c r="C14" s="319">
        <v>1187</v>
      </c>
      <c r="D14" s="319">
        <v>1251</v>
      </c>
      <c r="E14" s="319">
        <v>223</v>
      </c>
      <c r="F14" s="319">
        <v>603</v>
      </c>
      <c r="G14" s="319">
        <v>770</v>
      </c>
      <c r="H14" s="319">
        <v>469</v>
      </c>
      <c r="I14" s="319">
        <v>69</v>
      </c>
      <c r="J14" s="319">
        <v>70</v>
      </c>
      <c r="K14" s="319">
        <v>8</v>
      </c>
      <c r="L14" s="319">
        <f t="shared" si="0"/>
        <v>5697</v>
      </c>
      <c r="N14" s="216"/>
      <c r="O14" s="275">
        <v>2006</v>
      </c>
      <c r="P14" s="727">
        <f t="shared" si="3"/>
        <v>242299</v>
      </c>
      <c r="Q14" s="728">
        <f t="shared" si="6"/>
        <v>1734859</v>
      </c>
      <c r="R14" s="279">
        <f t="shared" si="5"/>
        <v>0.45668137028181505</v>
      </c>
      <c r="S14" s="17"/>
      <c r="T14" s="515" t="s">
        <v>842</v>
      </c>
      <c r="U14" s="516">
        <f>R23</f>
        <v>0.81285966580842195</v>
      </c>
      <c r="V14" s="246"/>
      <c r="W14" s="246">
        <v>2006</v>
      </c>
      <c r="X14" s="341">
        <v>242299</v>
      </c>
      <c r="Y14" s="246"/>
      <c r="Z14" s="246"/>
    </row>
    <row r="15" spans="1:28">
      <c r="A15" s="246">
        <v>1980</v>
      </c>
      <c r="B15" s="319">
        <v>2971</v>
      </c>
      <c r="C15" s="319">
        <v>1069</v>
      </c>
      <c r="D15" s="319">
        <v>1310</v>
      </c>
      <c r="E15" s="319">
        <v>134</v>
      </c>
      <c r="F15" s="319">
        <v>863</v>
      </c>
      <c r="G15" s="319">
        <v>690</v>
      </c>
      <c r="H15" s="319">
        <v>538</v>
      </c>
      <c r="I15" s="319">
        <v>101</v>
      </c>
      <c r="J15" s="319">
        <v>55</v>
      </c>
      <c r="K15" s="319">
        <v>13</v>
      </c>
      <c r="L15" s="319">
        <f t="shared" si="0"/>
        <v>5484</v>
      </c>
      <c r="N15" s="216"/>
      <c r="O15" s="275">
        <v>2005</v>
      </c>
      <c r="P15" s="727">
        <f t="shared" si="3"/>
        <v>265408</v>
      </c>
      <c r="Q15" s="728">
        <f t="shared" si="6"/>
        <v>2000267</v>
      </c>
      <c r="R15" s="279">
        <f t="shared" si="5"/>
        <v>0.52654692657414537</v>
      </c>
      <c r="S15" s="17"/>
      <c r="U15" s="241"/>
      <c r="V15" s="246"/>
      <c r="W15" s="246">
        <v>2005</v>
      </c>
      <c r="X15" s="319">
        <v>265408</v>
      </c>
      <c r="Y15" s="246"/>
      <c r="Z15" s="246"/>
    </row>
    <row r="16" spans="1:28" ht="15">
      <c r="A16" s="246">
        <v>1981</v>
      </c>
      <c r="B16" s="319">
        <v>2584</v>
      </c>
      <c r="C16" s="319">
        <v>970</v>
      </c>
      <c r="D16" s="319">
        <v>1164</v>
      </c>
      <c r="E16" s="319">
        <v>174</v>
      </c>
      <c r="F16" s="319">
        <v>832</v>
      </c>
      <c r="G16" s="319">
        <v>685</v>
      </c>
      <c r="H16" s="319">
        <v>608</v>
      </c>
      <c r="I16" s="319">
        <v>138</v>
      </c>
      <c r="J16" s="319">
        <v>54</v>
      </c>
      <c r="K16" s="319">
        <v>20</v>
      </c>
      <c r="L16" s="319">
        <f t="shared" si="0"/>
        <v>4892</v>
      </c>
      <c r="N16" s="216"/>
      <c r="O16" s="275">
        <v>2004</v>
      </c>
      <c r="P16" s="727">
        <f t="shared" si="3"/>
        <v>226033</v>
      </c>
      <c r="Q16" s="728">
        <f t="shared" si="6"/>
        <v>2226300</v>
      </c>
      <c r="R16" s="279">
        <f t="shared" si="5"/>
        <v>0.58604747397823387</v>
      </c>
      <c r="S16" s="17"/>
      <c r="T16" s="344" t="s">
        <v>843</v>
      </c>
      <c r="V16" s="246"/>
      <c r="W16" s="246">
        <v>2004</v>
      </c>
      <c r="X16" s="319">
        <v>226033</v>
      </c>
      <c r="Y16" s="246"/>
      <c r="Z16" s="246"/>
    </row>
    <row r="17" spans="1:26">
      <c r="A17" s="246">
        <v>1982</v>
      </c>
      <c r="B17" s="319">
        <v>2444</v>
      </c>
      <c r="C17" s="319">
        <v>1204</v>
      </c>
      <c r="D17" s="319">
        <v>1386</v>
      </c>
      <c r="E17" s="319">
        <v>276</v>
      </c>
      <c r="F17" s="319">
        <v>858</v>
      </c>
      <c r="G17" s="319">
        <v>678</v>
      </c>
      <c r="H17" s="319">
        <v>709</v>
      </c>
      <c r="I17" s="319">
        <v>214</v>
      </c>
      <c r="J17" s="319">
        <v>44</v>
      </c>
      <c r="K17" s="319">
        <v>25</v>
      </c>
      <c r="L17" s="319">
        <f t="shared" si="0"/>
        <v>5310</v>
      </c>
      <c r="N17" s="216"/>
      <c r="O17" s="275">
        <v>2003</v>
      </c>
      <c r="P17" s="727">
        <f t="shared" si="3"/>
        <v>130082</v>
      </c>
      <c r="Q17" s="728">
        <f t="shared" si="6"/>
        <v>2356382</v>
      </c>
      <c r="R17" s="279">
        <f t="shared" si="5"/>
        <v>0.62029004124681253</v>
      </c>
      <c r="S17" s="17"/>
      <c r="V17" s="246"/>
      <c r="W17" s="246">
        <v>2003</v>
      </c>
      <c r="X17" s="319">
        <v>130082</v>
      </c>
      <c r="Y17" s="246"/>
      <c r="Z17" s="246"/>
    </row>
    <row r="18" spans="1:26">
      <c r="A18" s="246">
        <v>1983</v>
      </c>
      <c r="B18" s="319">
        <v>2232</v>
      </c>
      <c r="C18" s="319">
        <v>1437</v>
      </c>
      <c r="D18" s="319">
        <v>1379</v>
      </c>
      <c r="E18" s="319">
        <v>340</v>
      </c>
      <c r="F18" s="319">
        <v>638</v>
      </c>
      <c r="G18" s="319">
        <v>708</v>
      </c>
      <c r="H18" s="319">
        <v>895</v>
      </c>
      <c r="I18" s="319">
        <v>348</v>
      </c>
      <c r="J18" s="319">
        <v>61</v>
      </c>
      <c r="K18" s="319">
        <v>27</v>
      </c>
      <c r="L18" s="319">
        <f t="shared" si="0"/>
        <v>5388</v>
      </c>
      <c r="N18" s="216"/>
      <c r="O18" s="275">
        <v>2002</v>
      </c>
      <c r="P18" s="727">
        <f t="shared" si="3"/>
        <v>132715</v>
      </c>
      <c r="Q18" s="728">
        <f t="shared" si="6"/>
        <v>2489097</v>
      </c>
      <c r="R18" s="279">
        <f t="shared" si="5"/>
        <v>0.65522571501450833</v>
      </c>
      <c r="S18" s="17"/>
      <c r="V18" s="246"/>
      <c r="W18" s="246">
        <v>2002</v>
      </c>
      <c r="X18" s="319">
        <v>132715</v>
      </c>
      <c r="Y18" s="246"/>
      <c r="Z18" s="246"/>
    </row>
    <row r="19" spans="1:26">
      <c r="A19" s="246">
        <v>1984</v>
      </c>
      <c r="B19" s="319">
        <v>2692</v>
      </c>
      <c r="C19" s="319">
        <v>1987</v>
      </c>
      <c r="D19" s="319">
        <v>1907</v>
      </c>
      <c r="E19" s="319">
        <v>549</v>
      </c>
      <c r="F19" s="319">
        <v>676</v>
      </c>
      <c r="G19" s="319">
        <v>730</v>
      </c>
      <c r="H19" s="319">
        <v>1292</v>
      </c>
      <c r="I19" s="319">
        <v>494</v>
      </c>
      <c r="J19" s="319">
        <v>73</v>
      </c>
      <c r="K19" s="319">
        <v>70</v>
      </c>
      <c r="L19" s="319">
        <f t="shared" si="0"/>
        <v>7135</v>
      </c>
      <c r="N19" s="216"/>
      <c r="O19" s="275">
        <v>2001</v>
      </c>
      <c r="P19" s="727">
        <f t="shared" si="3"/>
        <v>127747</v>
      </c>
      <c r="Q19" s="728">
        <f t="shared" si="6"/>
        <v>2616844</v>
      </c>
      <c r="R19" s="279">
        <f t="shared" si="5"/>
        <v>0.68885362080361923</v>
      </c>
      <c r="S19" s="17"/>
      <c r="V19" s="246"/>
      <c r="W19" s="246">
        <v>2001</v>
      </c>
      <c r="X19" s="319">
        <v>127747</v>
      </c>
      <c r="Y19" s="246"/>
      <c r="Z19" s="246"/>
    </row>
    <row r="20" spans="1:26">
      <c r="A20" s="246">
        <v>1985</v>
      </c>
      <c r="B20" s="319">
        <v>3326</v>
      </c>
      <c r="C20" s="319">
        <v>2393</v>
      </c>
      <c r="D20" s="319">
        <v>2044</v>
      </c>
      <c r="E20" s="319">
        <v>896</v>
      </c>
      <c r="F20" s="319">
        <v>841</v>
      </c>
      <c r="G20" s="319">
        <v>904</v>
      </c>
      <c r="H20" s="319">
        <v>1544</v>
      </c>
      <c r="I20" s="319">
        <v>810</v>
      </c>
      <c r="J20" s="319">
        <v>59</v>
      </c>
      <c r="K20" s="319">
        <v>64</v>
      </c>
      <c r="L20" s="319">
        <f t="shared" si="0"/>
        <v>8659</v>
      </c>
      <c r="N20" s="216"/>
      <c r="O20" s="275">
        <v>2000</v>
      </c>
      <c r="P20" s="727">
        <f t="shared" si="3"/>
        <v>120362</v>
      </c>
      <c r="Q20" s="728">
        <f t="shared" si="6"/>
        <v>2737206</v>
      </c>
      <c r="R20" s="279">
        <f t="shared" si="5"/>
        <v>0.72053751159235757</v>
      </c>
      <c r="S20" s="17"/>
      <c r="T20" s="517" t="s">
        <v>989</v>
      </c>
      <c r="U20" s="518"/>
      <c r="V20" s="246"/>
      <c r="W20" s="246">
        <v>2000</v>
      </c>
      <c r="X20" s="319">
        <v>120362</v>
      </c>
      <c r="Y20" s="246"/>
      <c r="Z20" s="246"/>
    </row>
    <row r="21" spans="1:26">
      <c r="A21" s="246">
        <v>1986</v>
      </c>
      <c r="B21" s="319">
        <v>4182</v>
      </c>
      <c r="C21" s="319">
        <v>2697</v>
      </c>
      <c r="D21" s="319">
        <v>1644</v>
      </c>
      <c r="E21" s="319">
        <v>1337</v>
      </c>
      <c r="F21" s="319">
        <v>1487</v>
      </c>
      <c r="G21" s="319">
        <v>1002</v>
      </c>
      <c r="H21" s="319">
        <v>1287</v>
      </c>
      <c r="I21" s="319">
        <v>1094</v>
      </c>
      <c r="J21" s="319">
        <v>95</v>
      </c>
      <c r="K21" s="319">
        <v>102</v>
      </c>
      <c r="L21" s="319">
        <f t="shared" si="0"/>
        <v>9860</v>
      </c>
      <c r="N21" s="216"/>
      <c r="O21" s="275">
        <v>1999</v>
      </c>
      <c r="P21" s="727">
        <f t="shared" si="3"/>
        <v>108611</v>
      </c>
      <c r="Q21" s="728">
        <f t="shared" si="6"/>
        <v>2845817</v>
      </c>
      <c r="R21" s="279">
        <f t="shared" si="5"/>
        <v>0.74912808887136306</v>
      </c>
      <c r="S21" s="17"/>
      <c r="T21" s="517" t="s">
        <v>1187</v>
      </c>
      <c r="U21" s="519">
        <f>SUM(H45:I52)/SUM(H3:I52)</f>
        <v>0.23423429673516394</v>
      </c>
      <c r="V21" s="405"/>
      <c r="W21" s="246">
        <v>1999</v>
      </c>
      <c r="X21" s="319">
        <v>108611</v>
      </c>
      <c r="Y21" s="246"/>
      <c r="Z21" s="246"/>
    </row>
    <row r="22" spans="1:26" ht="15.75" customHeight="1">
      <c r="A22" s="246">
        <v>1987</v>
      </c>
      <c r="B22" s="319">
        <v>5299</v>
      </c>
      <c r="C22" s="319">
        <v>3392</v>
      </c>
      <c r="D22" s="319">
        <v>1680</v>
      </c>
      <c r="E22" s="319">
        <v>1590</v>
      </c>
      <c r="F22" s="319">
        <v>1590</v>
      </c>
      <c r="G22" s="319">
        <v>927</v>
      </c>
      <c r="H22" s="319">
        <v>1264</v>
      </c>
      <c r="I22" s="319">
        <v>1406</v>
      </c>
      <c r="J22" s="319">
        <v>88</v>
      </c>
      <c r="K22" s="319">
        <v>129</v>
      </c>
      <c r="L22" s="319">
        <f t="shared" si="0"/>
        <v>11961</v>
      </c>
      <c r="N22" s="216"/>
      <c r="O22" s="275">
        <v>1998</v>
      </c>
      <c r="P22" s="727">
        <f t="shared" si="3"/>
        <v>112927</v>
      </c>
      <c r="Q22" s="728">
        <f t="shared" si="6"/>
        <v>2958744</v>
      </c>
      <c r="R22" s="279">
        <f t="shared" si="5"/>
        <v>0.77885480274368035</v>
      </c>
      <c r="S22" s="17"/>
      <c r="V22" s="405"/>
      <c r="W22" s="246">
        <v>1998</v>
      </c>
      <c r="X22" s="319">
        <v>112927</v>
      </c>
      <c r="Y22" s="246"/>
      <c r="Z22" s="246"/>
    </row>
    <row r="23" spans="1:26" s="80" customFormat="1" ht="17.100000000000001" customHeight="1">
      <c r="A23" s="511">
        <v>1988</v>
      </c>
      <c r="B23" s="417">
        <v>5561</v>
      </c>
      <c r="C23" s="417">
        <v>5884</v>
      </c>
      <c r="D23" s="417">
        <v>2338</v>
      </c>
      <c r="E23" s="417">
        <v>2298</v>
      </c>
      <c r="F23" s="417">
        <v>1499</v>
      </c>
      <c r="G23" s="417">
        <v>1028</v>
      </c>
      <c r="H23" s="417">
        <v>1077</v>
      </c>
      <c r="I23" s="417">
        <v>1861</v>
      </c>
      <c r="J23" s="417">
        <v>63</v>
      </c>
      <c r="K23" s="417">
        <v>163</v>
      </c>
      <c r="L23" s="417">
        <f t="shared" si="0"/>
        <v>16081</v>
      </c>
      <c r="N23" s="269"/>
      <c r="O23" s="275">
        <v>1997</v>
      </c>
      <c r="P23" s="727">
        <f t="shared" si="3"/>
        <v>129179</v>
      </c>
      <c r="Q23" s="728">
        <f t="shared" si="6"/>
        <v>3087923</v>
      </c>
      <c r="R23" s="279">
        <f t="shared" si="5"/>
        <v>0.81285966580842195</v>
      </c>
      <c r="S23" s="217"/>
      <c r="T23" s="517" t="s">
        <v>990</v>
      </c>
      <c r="U23" s="518"/>
      <c r="V23" s="405"/>
      <c r="W23" s="246">
        <v>1997</v>
      </c>
      <c r="X23" s="319">
        <v>129179</v>
      </c>
      <c r="Y23" s="246"/>
      <c r="Z23" s="511"/>
    </row>
    <row r="24" spans="1:26" s="80" customFormat="1" ht="17.100000000000001" customHeight="1">
      <c r="A24" s="511">
        <v>1989</v>
      </c>
      <c r="B24" s="417">
        <v>8174</v>
      </c>
      <c r="C24" s="417">
        <v>10770</v>
      </c>
      <c r="D24" s="417">
        <v>3625</v>
      </c>
      <c r="E24" s="417">
        <v>3037</v>
      </c>
      <c r="F24" s="417">
        <v>1149</v>
      </c>
      <c r="G24" s="417">
        <v>1003</v>
      </c>
      <c r="H24" s="417">
        <v>1164</v>
      </c>
      <c r="I24" s="417">
        <v>2195</v>
      </c>
      <c r="J24" s="417">
        <v>55</v>
      </c>
      <c r="K24" s="417">
        <v>223</v>
      </c>
      <c r="L24" s="417">
        <f t="shared" si="0"/>
        <v>25606</v>
      </c>
      <c r="N24" s="269"/>
      <c r="O24" s="275">
        <v>1996</v>
      </c>
      <c r="P24" s="727">
        <f t="shared" si="3"/>
        <v>146188</v>
      </c>
      <c r="Q24" s="728">
        <f t="shared" si="6"/>
        <v>3234111</v>
      </c>
      <c r="R24" s="279">
        <f t="shared" si="5"/>
        <v>0.8513419494745631</v>
      </c>
      <c r="S24" s="270"/>
      <c r="T24" s="520" t="s">
        <v>1188</v>
      </c>
      <c r="U24" s="521">
        <f>SUM(J45:K52)/SUM(J3:K52)</f>
        <v>0.31061525534497247</v>
      </c>
      <c r="V24" s="512"/>
      <c r="W24" s="246">
        <v>1996</v>
      </c>
      <c r="X24" s="319">
        <v>146188</v>
      </c>
      <c r="Y24" s="511"/>
      <c r="Z24" s="511"/>
    </row>
    <row r="25" spans="1:26" s="80" customFormat="1" ht="17.100000000000001" customHeight="1">
      <c r="A25" s="511">
        <v>1990</v>
      </c>
      <c r="B25" s="417">
        <v>11695</v>
      </c>
      <c r="C25" s="417">
        <v>16399</v>
      </c>
      <c r="D25" s="417">
        <v>6105</v>
      </c>
      <c r="E25" s="417">
        <v>3500</v>
      </c>
      <c r="F25" s="417">
        <v>890</v>
      </c>
      <c r="G25" s="417">
        <v>1054</v>
      </c>
      <c r="H25" s="417">
        <v>1514</v>
      </c>
      <c r="I25" s="417">
        <v>2720</v>
      </c>
      <c r="J25" s="417">
        <v>48</v>
      </c>
      <c r="K25" s="417">
        <v>225</v>
      </c>
      <c r="L25" s="417">
        <f t="shared" si="0"/>
        <v>37699</v>
      </c>
      <c r="N25" s="269"/>
      <c r="O25" s="275">
        <v>1995</v>
      </c>
      <c r="P25" s="727">
        <f t="shared" si="3"/>
        <v>92381</v>
      </c>
      <c r="Q25" s="728">
        <f t="shared" si="6"/>
        <v>3326492</v>
      </c>
      <c r="R25" s="279">
        <f t="shared" si="5"/>
        <v>0.87566016880420572</v>
      </c>
      <c r="S25" s="270"/>
      <c r="V25" s="512"/>
      <c r="W25" s="246">
        <v>1995</v>
      </c>
      <c r="X25" s="319">
        <v>92381</v>
      </c>
      <c r="Y25" s="511"/>
      <c r="Z25" s="511"/>
    </row>
    <row r="26" spans="1:26" s="80" customFormat="1" ht="17.100000000000001" customHeight="1">
      <c r="A26" s="511">
        <v>1991</v>
      </c>
      <c r="B26" s="417">
        <v>10102</v>
      </c>
      <c r="C26" s="417">
        <v>21670</v>
      </c>
      <c r="D26" s="417">
        <v>4553</v>
      </c>
      <c r="E26" s="417">
        <v>3378</v>
      </c>
      <c r="F26" s="417">
        <v>895</v>
      </c>
      <c r="G26" s="417">
        <v>901</v>
      </c>
      <c r="H26" s="417">
        <v>1011</v>
      </c>
      <c r="I26" s="417">
        <v>2835</v>
      </c>
      <c r="J26" s="417">
        <v>47</v>
      </c>
      <c r="K26" s="417">
        <v>222</v>
      </c>
      <c r="L26" s="417">
        <f t="shared" si="0"/>
        <v>39703</v>
      </c>
      <c r="N26" s="269"/>
      <c r="O26" s="275">
        <v>1994</v>
      </c>
      <c r="P26" s="727">
        <f t="shared" si="3"/>
        <v>76981</v>
      </c>
      <c r="Q26" s="728">
        <f t="shared" si="6"/>
        <v>3403473</v>
      </c>
      <c r="R26" s="279">
        <f t="shared" si="5"/>
        <v>0.89592451799089146</v>
      </c>
      <c r="S26" s="270"/>
      <c r="V26" s="512"/>
      <c r="W26" s="511">
        <v>1994</v>
      </c>
      <c r="X26" s="417">
        <v>76981</v>
      </c>
      <c r="Y26" s="511"/>
      <c r="Z26" s="511"/>
    </row>
    <row r="27" spans="1:26" s="80" customFormat="1" ht="17.100000000000001" customHeight="1">
      <c r="A27" s="511">
        <v>1992</v>
      </c>
      <c r="B27" s="417">
        <v>12107</v>
      </c>
      <c r="C27" s="417">
        <v>28792</v>
      </c>
      <c r="D27" s="417">
        <v>4881</v>
      </c>
      <c r="E27" s="417">
        <v>3548</v>
      </c>
      <c r="F27" s="417">
        <v>499</v>
      </c>
      <c r="G27" s="417">
        <v>899</v>
      </c>
      <c r="H27" s="417">
        <v>1258</v>
      </c>
      <c r="I27" s="417">
        <v>2837</v>
      </c>
      <c r="J27" s="417">
        <v>32</v>
      </c>
      <c r="K27" s="417">
        <v>201</v>
      </c>
      <c r="L27" s="417">
        <f t="shared" si="0"/>
        <v>49328</v>
      </c>
      <c r="N27" s="269"/>
      <c r="O27" s="275">
        <v>1993</v>
      </c>
      <c r="P27" s="727">
        <f t="shared" si="3"/>
        <v>53270</v>
      </c>
      <c r="Q27" s="728">
        <f t="shared" si="6"/>
        <v>3456743</v>
      </c>
      <c r="R27" s="279">
        <f t="shared" si="5"/>
        <v>0.90994722334902844</v>
      </c>
      <c r="S27" s="270"/>
      <c r="V27" s="512"/>
      <c r="W27" s="511">
        <v>1993</v>
      </c>
      <c r="X27" s="417">
        <v>53270</v>
      </c>
      <c r="Y27" s="511"/>
      <c r="Z27" s="511"/>
    </row>
    <row r="28" spans="1:26" s="80" customFormat="1" ht="17.100000000000001" customHeight="1">
      <c r="A28" s="511">
        <v>1993</v>
      </c>
      <c r="B28" s="417">
        <v>14931</v>
      </c>
      <c r="C28" s="417">
        <v>29580</v>
      </c>
      <c r="D28" s="417">
        <v>5266</v>
      </c>
      <c r="E28" s="417">
        <v>3493</v>
      </c>
      <c r="F28" s="417">
        <v>483</v>
      </c>
      <c r="G28" s="417">
        <v>771</v>
      </c>
      <c r="H28" s="417">
        <v>1463</v>
      </c>
      <c r="I28" s="417">
        <v>2652</v>
      </c>
      <c r="J28" s="417">
        <v>47</v>
      </c>
      <c r="K28" s="417">
        <v>188</v>
      </c>
      <c r="L28" s="417">
        <f t="shared" si="0"/>
        <v>53270</v>
      </c>
      <c r="N28" s="269"/>
      <c r="O28" s="277">
        <v>1992</v>
      </c>
      <c r="P28" s="727">
        <f t="shared" si="3"/>
        <v>49328</v>
      </c>
      <c r="Q28" s="729">
        <f t="shared" si="6"/>
        <v>3506071</v>
      </c>
      <c r="R28" s="280">
        <f t="shared" si="5"/>
        <v>0.92293224324589695</v>
      </c>
      <c r="S28" s="270"/>
      <c r="V28" s="512"/>
      <c r="W28" s="511">
        <v>1992</v>
      </c>
      <c r="X28" s="417">
        <v>49328</v>
      </c>
      <c r="Y28" s="511"/>
      <c r="Z28" s="511"/>
    </row>
    <row r="29" spans="1:26" s="80" customFormat="1" ht="17.100000000000001" customHeight="1">
      <c r="A29" s="511">
        <v>1994</v>
      </c>
      <c r="B29" s="417">
        <v>21355</v>
      </c>
      <c r="C29" s="417">
        <v>45047</v>
      </c>
      <c r="D29" s="417">
        <v>6598</v>
      </c>
      <c r="E29" s="417">
        <v>3981</v>
      </c>
      <c r="F29" s="417">
        <v>634</v>
      </c>
      <c r="G29" s="417">
        <v>902</v>
      </c>
      <c r="H29" s="417">
        <v>1745</v>
      </c>
      <c r="I29" s="417">
        <v>3906</v>
      </c>
      <c r="J29" s="417">
        <v>76</v>
      </c>
      <c r="K29" s="417">
        <v>321</v>
      </c>
      <c r="L29" s="417">
        <f t="shared" si="0"/>
        <v>76981</v>
      </c>
      <c r="N29" s="269"/>
      <c r="O29" s="277">
        <v>1991</v>
      </c>
      <c r="P29" s="727">
        <f t="shared" si="3"/>
        <v>39703</v>
      </c>
      <c r="Q29" s="729">
        <f t="shared" si="6"/>
        <v>3545774</v>
      </c>
      <c r="R29" s="280">
        <f t="shared" si="5"/>
        <v>0.93338359430341744</v>
      </c>
      <c r="S29" s="270"/>
      <c r="V29" s="512"/>
      <c r="W29" s="511">
        <v>1991</v>
      </c>
      <c r="X29" s="417">
        <v>39703</v>
      </c>
      <c r="Y29" s="511"/>
      <c r="Z29" s="511"/>
    </row>
    <row r="30" spans="1:26">
      <c r="A30" s="246">
        <v>1995</v>
      </c>
      <c r="B30" s="319">
        <v>18924</v>
      </c>
      <c r="C30" s="319">
        <v>63456</v>
      </c>
      <c r="D30" s="319">
        <v>5155</v>
      </c>
      <c r="E30" s="319">
        <v>4846</v>
      </c>
      <c r="F30" s="319">
        <v>713</v>
      </c>
      <c r="G30" s="319">
        <v>987</v>
      </c>
      <c r="H30" s="319">
        <v>1513</v>
      </c>
      <c r="I30" s="319">
        <v>4301</v>
      </c>
      <c r="J30" s="319">
        <v>95</v>
      </c>
      <c r="K30" s="319">
        <v>310</v>
      </c>
      <c r="L30" s="319">
        <f t="shared" si="0"/>
        <v>92381</v>
      </c>
      <c r="N30" s="216"/>
      <c r="O30" s="277">
        <v>1990</v>
      </c>
      <c r="P30" s="727">
        <f t="shared" si="3"/>
        <v>37699</v>
      </c>
      <c r="Q30" s="729">
        <f t="shared" si="6"/>
        <v>3583473</v>
      </c>
      <c r="R30" s="280">
        <f t="shared" si="5"/>
        <v>0.94330741576571153</v>
      </c>
      <c r="S30" s="270"/>
      <c r="T30" s="80"/>
      <c r="U30" s="80"/>
      <c r="V30" s="512"/>
      <c r="W30" s="511">
        <v>1990</v>
      </c>
      <c r="X30" s="417">
        <v>37699</v>
      </c>
      <c r="Y30" s="511"/>
      <c r="Z30" s="246"/>
    </row>
    <row r="31" spans="1:26">
      <c r="A31" s="246">
        <v>1996</v>
      </c>
      <c r="B31" s="319">
        <v>27275</v>
      </c>
      <c r="C31" s="319">
        <v>106965</v>
      </c>
      <c r="D31" s="319">
        <v>6956</v>
      </c>
      <c r="E31" s="319">
        <v>4992</v>
      </c>
      <c r="F31" s="319">
        <v>1145</v>
      </c>
      <c r="G31" s="319">
        <v>993</v>
      </c>
      <c r="H31" s="319">
        <v>1988</v>
      </c>
      <c r="I31" s="319">
        <v>4066</v>
      </c>
      <c r="J31" s="319">
        <v>106</v>
      </c>
      <c r="K31" s="319">
        <v>156</v>
      </c>
      <c r="L31" s="319">
        <f t="shared" si="0"/>
        <v>146188</v>
      </c>
      <c r="N31" s="216"/>
      <c r="O31" s="277">
        <v>1989</v>
      </c>
      <c r="P31" s="727">
        <f t="shared" si="3"/>
        <v>25606</v>
      </c>
      <c r="Q31" s="729">
        <f t="shared" si="6"/>
        <v>3609079</v>
      </c>
      <c r="R31" s="280">
        <f t="shared" si="5"/>
        <v>0.95004789621250074</v>
      </c>
      <c r="S31" s="217"/>
      <c r="V31" s="405"/>
      <c r="W31" s="511">
        <v>1989</v>
      </c>
      <c r="X31" s="417">
        <v>25606</v>
      </c>
      <c r="Y31" s="246"/>
      <c r="Z31" s="246"/>
    </row>
    <row r="32" spans="1:26">
      <c r="A32" s="246">
        <v>1997</v>
      </c>
      <c r="B32" s="319">
        <v>27333</v>
      </c>
      <c r="C32" s="319">
        <v>90226</v>
      </c>
      <c r="D32" s="319">
        <v>6554</v>
      </c>
      <c r="E32" s="319">
        <v>5066</v>
      </c>
      <c r="F32" s="319">
        <v>1516</v>
      </c>
      <c r="G32" s="319">
        <v>1058</v>
      </c>
      <c r="H32" s="319">
        <v>1800</v>
      </c>
      <c r="I32" s="319">
        <v>3649</v>
      </c>
      <c r="J32" s="319">
        <v>80</v>
      </c>
      <c r="K32" s="319">
        <v>154</v>
      </c>
      <c r="L32" s="319">
        <f t="shared" si="0"/>
        <v>129179</v>
      </c>
      <c r="N32" s="216"/>
      <c r="O32" s="277">
        <v>1988</v>
      </c>
      <c r="P32" s="727">
        <f t="shared" si="3"/>
        <v>16081</v>
      </c>
      <c r="Q32" s="729">
        <f t="shared" si="6"/>
        <v>3625160</v>
      </c>
      <c r="R32" s="280">
        <f t="shared" si="5"/>
        <v>0.95428103165203892</v>
      </c>
      <c r="S32" s="217"/>
      <c r="T32" s="53"/>
      <c r="U32" s="53"/>
      <c r="V32" s="405"/>
      <c r="W32" s="511">
        <v>1988</v>
      </c>
      <c r="X32" s="417">
        <v>16081</v>
      </c>
      <c r="Y32" s="246"/>
      <c r="Z32" s="246"/>
    </row>
    <row r="33" spans="1:26">
      <c r="A33" s="246">
        <v>1998</v>
      </c>
      <c r="B33" s="319">
        <v>28912</v>
      </c>
      <c r="C33" s="319">
        <v>73659</v>
      </c>
      <c r="D33" s="319">
        <v>6679</v>
      </c>
      <c r="E33" s="319">
        <v>3677</v>
      </c>
      <c r="F33" s="319">
        <v>1705</v>
      </c>
      <c r="G33" s="319">
        <v>1182</v>
      </c>
      <c r="H33" s="319">
        <v>1401</v>
      </c>
      <c r="I33" s="319">
        <v>2092</v>
      </c>
      <c r="J33" s="319">
        <v>120</v>
      </c>
      <c r="K33" s="319">
        <v>84</v>
      </c>
      <c r="L33" s="319">
        <f t="shared" si="0"/>
        <v>112927</v>
      </c>
      <c r="N33" s="216"/>
      <c r="O33" s="277">
        <v>1987</v>
      </c>
      <c r="P33" s="727">
        <f t="shared" si="3"/>
        <v>11961</v>
      </c>
      <c r="Q33" s="729">
        <f t="shared" si="6"/>
        <v>3637121</v>
      </c>
      <c r="R33" s="280">
        <f t="shared" si="5"/>
        <v>0.95742962520917574</v>
      </c>
      <c r="S33" s="217"/>
      <c r="V33" s="246"/>
      <c r="W33" s="246">
        <v>1987</v>
      </c>
      <c r="X33" s="319">
        <v>11961</v>
      </c>
      <c r="Y33" s="246"/>
      <c r="Z33" s="246"/>
    </row>
    <row r="34" spans="1:26">
      <c r="A34" s="246">
        <v>1999</v>
      </c>
      <c r="B34" s="319">
        <v>35080</v>
      </c>
      <c r="C34" s="319">
        <v>61357</v>
      </c>
      <c r="D34" s="319">
        <v>8763</v>
      </c>
      <c r="E34" s="319">
        <v>3411</v>
      </c>
      <c r="F34" s="319">
        <v>1691</v>
      </c>
      <c r="G34" s="319">
        <v>1138</v>
      </c>
      <c r="H34" s="319">
        <v>1709</v>
      </c>
      <c r="I34" s="319">
        <v>1171</v>
      </c>
      <c r="J34" s="319">
        <v>108</v>
      </c>
      <c r="K34" s="319">
        <v>68</v>
      </c>
      <c r="L34" s="319">
        <f t="shared" si="0"/>
        <v>108611</v>
      </c>
      <c r="N34" s="216"/>
      <c r="O34" s="277">
        <v>1986</v>
      </c>
      <c r="P34" s="727">
        <f t="shared" si="3"/>
        <v>9860</v>
      </c>
      <c r="Q34" s="729">
        <f t="shared" si="6"/>
        <v>3646981</v>
      </c>
      <c r="R34" s="280">
        <f t="shared" si="5"/>
        <v>0.96002515505395203</v>
      </c>
      <c r="S34" s="217"/>
      <c r="V34" s="246"/>
      <c r="W34" s="246">
        <v>1986</v>
      </c>
      <c r="X34" s="319">
        <v>9860</v>
      </c>
      <c r="Y34" s="246"/>
      <c r="Z34" s="246"/>
    </row>
    <row r="35" spans="1:26">
      <c r="A35" s="246">
        <v>2000</v>
      </c>
      <c r="B35" s="319">
        <v>38745</v>
      </c>
      <c r="C35" s="319">
        <v>68249</v>
      </c>
      <c r="D35" s="319">
        <v>10439</v>
      </c>
      <c r="E35" s="319">
        <v>2929</v>
      </c>
      <c r="F35" s="319">
        <v>1640</v>
      </c>
      <c r="G35" s="319">
        <v>1402</v>
      </c>
      <c r="H35" s="319">
        <v>2305</v>
      </c>
      <c r="I35" s="319">
        <v>795</v>
      </c>
      <c r="J35" s="319">
        <v>108</v>
      </c>
      <c r="K35" s="319">
        <v>37</v>
      </c>
      <c r="L35" s="319">
        <f t="shared" si="0"/>
        <v>120362</v>
      </c>
      <c r="N35" s="216"/>
      <c r="O35" s="275">
        <v>1985</v>
      </c>
      <c r="P35" s="727">
        <f t="shared" si="3"/>
        <v>8659</v>
      </c>
      <c r="Q35" s="728">
        <f t="shared" si="6"/>
        <v>3655640</v>
      </c>
      <c r="R35" s="279">
        <f t="shared" si="5"/>
        <v>0.96230453567524188</v>
      </c>
      <c r="S35" s="217"/>
      <c r="V35" s="246"/>
      <c r="W35" s="246">
        <v>1985</v>
      </c>
      <c r="X35" s="319">
        <v>8659</v>
      </c>
      <c r="Y35" s="246"/>
      <c r="Z35" s="246"/>
    </row>
    <row r="36" spans="1:26">
      <c r="A36" s="246">
        <v>2001</v>
      </c>
      <c r="B36" s="319">
        <v>42884</v>
      </c>
      <c r="C36" s="319">
        <v>71074</v>
      </c>
      <c r="D36" s="319">
        <v>11359</v>
      </c>
      <c r="E36" s="319">
        <v>2430</v>
      </c>
      <c r="F36" s="319">
        <v>1885</v>
      </c>
      <c r="G36" s="319">
        <v>1497</v>
      </c>
      <c r="H36" s="319">
        <v>2280</v>
      </c>
      <c r="I36" s="319">
        <v>424</v>
      </c>
      <c r="J36" s="319">
        <v>155</v>
      </c>
      <c r="K36" s="319">
        <v>32</v>
      </c>
      <c r="L36" s="319">
        <f t="shared" si="0"/>
        <v>127747</v>
      </c>
      <c r="N36" s="216"/>
      <c r="O36" s="275">
        <v>1984</v>
      </c>
      <c r="P36" s="727">
        <f t="shared" si="3"/>
        <v>7135</v>
      </c>
      <c r="Q36" s="728">
        <f t="shared" si="6"/>
        <v>3662775</v>
      </c>
      <c r="R36" s="279">
        <f t="shared" si="5"/>
        <v>0.9641827410953715</v>
      </c>
      <c r="S36" s="217"/>
      <c r="V36" s="246"/>
      <c r="W36" s="246">
        <v>1984</v>
      </c>
      <c r="X36" s="319">
        <v>7135</v>
      </c>
      <c r="Y36" s="246"/>
      <c r="Z36" s="246"/>
    </row>
    <row r="37" spans="1:26">
      <c r="A37" s="246">
        <v>2002</v>
      </c>
      <c r="B37" s="319">
        <v>50740</v>
      </c>
      <c r="C37" s="319">
        <v>66837</v>
      </c>
      <c r="D37" s="319">
        <v>13114</v>
      </c>
      <c r="E37" s="319">
        <v>2024</v>
      </c>
      <c r="F37" s="319">
        <v>2233</v>
      </c>
      <c r="G37" s="319">
        <v>1545</v>
      </c>
      <c r="H37" s="319">
        <v>2892</v>
      </c>
      <c r="I37" s="319">
        <v>383</v>
      </c>
      <c r="J37" s="319">
        <v>147</v>
      </c>
      <c r="K37" s="319">
        <v>29</v>
      </c>
      <c r="L37" s="319">
        <f t="shared" si="0"/>
        <v>132715</v>
      </c>
      <c r="N37" s="216"/>
      <c r="O37" s="275">
        <v>1983</v>
      </c>
      <c r="P37" s="727">
        <f t="shared" si="3"/>
        <v>5388</v>
      </c>
      <c r="Q37" s="728">
        <f t="shared" si="6"/>
        <v>3668163</v>
      </c>
      <c r="R37" s="279">
        <f t="shared" si="5"/>
        <v>0.96560106916876443</v>
      </c>
      <c r="S37" s="217"/>
      <c r="V37" s="246"/>
      <c r="W37" s="246">
        <v>1983</v>
      </c>
      <c r="X37" s="319">
        <v>5388</v>
      </c>
      <c r="Y37" s="246"/>
      <c r="Z37" s="246"/>
    </row>
    <row r="38" spans="1:26">
      <c r="A38" s="246">
        <v>2003</v>
      </c>
      <c r="B38" s="319">
        <v>59912</v>
      </c>
      <c r="C38" s="319">
        <v>52677</v>
      </c>
      <c r="D38" s="319">
        <v>15006</v>
      </c>
      <c r="E38" s="319">
        <v>2487</v>
      </c>
      <c r="F38" s="319">
        <v>2778</v>
      </c>
      <c r="G38" s="319">
        <v>1649</v>
      </c>
      <c r="H38" s="319">
        <v>3426</v>
      </c>
      <c r="I38" s="319">
        <v>410</v>
      </c>
      <c r="J38" s="319">
        <v>251</v>
      </c>
      <c r="K38" s="319">
        <v>30</v>
      </c>
      <c r="L38" s="319">
        <f t="shared" si="0"/>
        <v>130082</v>
      </c>
      <c r="N38" s="216"/>
      <c r="O38" s="275">
        <v>1982</v>
      </c>
      <c r="P38" s="727">
        <f t="shared" si="3"/>
        <v>5310</v>
      </c>
      <c r="Q38" s="728">
        <f t="shared" si="6"/>
        <v>3673473</v>
      </c>
      <c r="R38" s="279">
        <f t="shared" si="5"/>
        <v>0.96699886465312168</v>
      </c>
      <c r="S38" s="217"/>
      <c r="V38" s="246"/>
      <c r="W38" s="246">
        <v>1982</v>
      </c>
      <c r="X38" s="319">
        <v>5310</v>
      </c>
      <c r="Y38" s="246"/>
      <c r="Z38" s="246"/>
    </row>
    <row r="39" spans="1:26">
      <c r="A39" s="246">
        <v>2004</v>
      </c>
      <c r="B39" s="319">
        <v>64554</v>
      </c>
      <c r="C39" s="319">
        <v>140863</v>
      </c>
      <c r="D39" s="319">
        <v>17441</v>
      </c>
      <c r="E39" s="319">
        <v>3175</v>
      </c>
      <c r="F39" s="319">
        <v>3727</v>
      </c>
      <c r="G39" s="319">
        <v>1612</v>
      </c>
      <c r="H39" s="319">
        <v>4336</v>
      </c>
      <c r="I39" s="319">
        <v>450</v>
      </c>
      <c r="J39" s="319">
        <v>246</v>
      </c>
      <c r="K39" s="319">
        <v>40</v>
      </c>
      <c r="L39" s="319">
        <f t="shared" si="0"/>
        <v>226033</v>
      </c>
      <c r="N39" s="216"/>
      <c r="O39" s="275">
        <v>1981</v>
      </c>
      <c r="P39" s="727">
        <f t="shared" si="3"/>
        <v>4892</v>
      </c>
      <c r="Q39" s="728">
        <f t="shared" si="6"/>
        <v>3678365</v>
      </c>
      <c r="R39" s="279">
        <f t="shared" si="5"/>
        <v>0.96828662651931285</v>
      </c>
      <c r="S39" s="217"/>
      <c r="V39" s="246"/>
      <c r="W39" s="246">
        <v>1981</v>
      </c>
      <c r="X39" s="319">
        <v>4892</v>
      </c>
      <c r="Y39" s="246"/>
      <c r="Z39" s="246"/>
    </row>
    <row r="40" spans="1:26">
      <c r="A40" s="246">
        <v>2005</v>
      </c>
      <c r="B40" s="319">
        <v>66770</v>
      </c>
      <c r="C40" s="319">
        <v>176036</v>
      </c>
      <c r="D40" s="319">
        <v>18167</v>
      </c>
      <c r="E40" s="319">
        <v>4435</v>
      </c>
      <c r="F40" s="319">
        <v>5314</v>
      </c>
      <c r="G40" s="319">
        <v>1642</v>
      </c>
      <c r="H40" s="319">
        <v>3395</v>
      </c>
      <c r="I40" s="319">
        <v>418</v>
      </c>
      <c r="J40" s="319">
        <v>191</v>
      </c>
      <c r="K40" s="319">
        <v>48</v>
      </c>
      <c r="L40" s="319">
        <f t="shared" si="0"/>
        <v>265408</v>
      </c>
      <c r="N40" s="216"/>
      <c r="O40" s="278" t="s">
        <v>1045</v>
      </c>
      <c r="P40" s="727">
        <f>SUM(X40:X52)</f>
        <v>120474</v>
      </c>
      <c r="Q40" s="728">
        <f>Q39+SUM(P40:P49)</f>
        <v>3798839</v>
      </c>
      <c r="R40" s="279">
        <f t="shared" si="5"/>
        <v>1</v>
      </c>
      <c r="S40" s="217"/>
      <c r="V40" s="246"/>
      <c r="W40" s="246">
        <v>1980</v>
      </c>
      <c r="X40" s="319">
        <v>5484</v>
      </c>
      <c r="Y40" s="246"/>
      <c r="Z40" s="246"/>
    </row>
    <row r="41" spans="1:26">
      <c r="A41" s="246">
        <v>2006</v>
      </c>
      <c r="B41" s="319">
        <v>71727</v>
      </c>
      <c r="C41" s="319">
        <v>148572</v>
      </c>
      <c r="D41" s="319">
        <v>18360</v>
      </c>
      <c r="E41" s="319">
        <v>3640</v>
      </c>
      <c r="F41" s="319">
        <v>5301</v>
      </c>
      <c r="G41" s="319">
        <v>1673</v>
      </c>
      <c r="H41" s="319">
        <v>3076</v>
      </c>
      <c r="I41" s="319">
        <v>738</v>
      </c>
      <c r="J41" s="319">
        <v>136</v>
      </c>
      <c r="K41" s="319">
        <v>36</v>
      </c>
      <c r="L41" s="341">
        <f t="shared" si="0"/>
        <v>242299</v>
      </c>
      <c r="M41" s="49"/>
      <c r="N41" s="216"/>
      <c r="O41" s="373"/>
      <c r="P41" s="373"/>
      <c r="Q41" s="418"/>
      <c r="R41" s="418"/>
      <c r="S41" s="217"/>
      <c r="V41" s="246"/>
      <c r="W41" s="246">
        <v>1979</v>
      </c>
      <c r="X41" s="319">
        <v>5697</v>
      </c>
      <c r="Y41" s="246"/>
      <c r="Z41" s="246"/>
    </row>
    <row r="42" spans="1:26">
      <c r="A42" s="246">
        <v>2007</v>
      </c>
      <c r="B42" s="319">
        <v>73453</v>
      </c>
      <c r="C42" s="319">
        <v>114839</v>
      </c>
      <c r="D42" s="319">
        <v>19675</v>
      </c>
      <c r="E42" s="319">
        <v>4857</v>
      </c>
      <c r="F42" s="319">
        <v>8340</v>
      </c>
      <c r="G42" s="319">
        <v>1774</v>
      </c>
      <c r="H42" s="319">
        <v>3652</v>
      </c>
      <c r="I42" s="319">
        <v>2270</v>
      </c>
      <c r="J42" s="319">
        <v>195</v>
      </c>
      <c r="K42" s="319">
        <v>69</v>
      </c>
      <c r="L42" s="341">
        <f t="shared" si="0"/>
        <v>212824</v>
      </c>
      <c r="M42" s="49"/>
      <c r="N42" s="216"/>
      <c r="O42" s="373"/>
      <c r="P42" s="373"/>
      <c r="Q42" s="418"/>
      <c r="R42" s="418"/>
      <c r="S42" s="217"/>
      <c r="V42" s="246"/>
      <c r="W42" s="246">
        <v>1978</v>
      </c>
      <c r="X42" s="319">
        <v>5404</v>
      </c>
      <c r="Y42" s="246"/>
      <c r="Z42" s="246"/>
    </row>
    <row r="43" spans="1:26">
      <c r="A43" s="246">
        <v>2008</v>
      </c>
      <c r="B43" s="319">
        <v>69573</v>
      </c>
      <c r="C43" s="319">
        <v>75899</v>
      </c>
      <c r="D43" s="319">
        <v>18276</v>
      </c>
      <c r="E43" s="319">
        <v>7134</v>
      </c>
      <c r="F43" s="319">
        <v>9191</v>
      </c>
      <c r="G43" s="319">
        <v>1589</v>
      </c>
      <c r="H43" s="319">
        <v>3880</v>
      </c>
      <c r="I43" s="319">
        <v>1705</v>
      </c>
      <c r="J43" s="319">
        <v>302</v>
      </c>
      <c r="K43" s="319">
        <v>148</v>
      </c>
      <c r="L43" s="341">
        <f t="shared" si="0"/>
        <v>170882</v>
      </c>
      <c r="M43" s="49"/>
      <c r="N43" s="216"/>
      <c r="O43" s="373"/>
      <c r="P43" s="373"/>
      <c r="Q43" s="418"/>
      <c r="R43" s="418"/>
      <c r="S43" s="17"/>
      <c r="V43" s="246"/>
      <c r="W43" s="246">
        <v>1977</v>
      </c>
      <c r="X43" s="319">
        <v>4315</v>
      </c>
      <c r="Y43" s="246"/>
      <c r="Z43" s="246"/>
    </row>
    <row r="44" spans="1:26">
      <c r="A44" s="246">
        <v>2009</v>
      </c>
      <c r="B44" s="319">
        <v>52132</v>
      </c>
      <c r="C44" s="319">
        <v>36478</v>
      </c>
      <c r="D44" s="319">
        <v>12198</v>
      </c>
      <c r="E44" s="319">
        <v>4597</v>
      </c>
      <c r="F44" s="319">
        <v>5659</v>
      </c>
      <c r="G44" s="319">
        <v>1126</v>
      </c>
      <c r="H44" s="319">
        <v>2124</v>
      </c>
      <c r="I44" s="319">
        <v>697</v>
      </c>
      <c r="J44" s="319">
        <v>414</v>
      </c>
      <c r="K44" s="319">
        <v>72</v>
      </c>
      <c r="L44" s="341">
        <f t="shared" si="0"/>
        <v>105405</v>
      </c>
      <c r="M44" s="49"/>
      <c r="N44" s="216"/>
      <c r="O44" s="373"/>
      <c r="P44" s="373"/>
      <c r="Q44" s="418"/>
      <c r="R44" s="418"/>
      <c r="S44" s="17"/>
      <c r="V44" s="246"/>
      <c r="W44" s="246">
        <v>1976</v>
      </c>
      <c r="X44" s="319">
        <v>4132</v>
      </c>
      <c r="Y44" s="246"/>
      <c r="Z44" s="246"/>
    </row>
    <row r="45" spans="1:26">
      <c r="A45" s="246">
        <v>2010</v>
      </c>
      <c r="B45" s="319">
        <v>60014</v>
      </c>
      <c r="C45" s="319">
        <v>28880</v>
      </c>
      <c r="D45" s="319">
        <v>15181</v>
      </c>
      <c r="E45" s="319">
        <v>4265</v>
      </c>
      <c r="F45" s="319">
        <v>4496</v>
      </c>
      <c r="G45" s="319">
        <v>757</v>
      </c>
      <c r="H45" s="319">
        <v>2092</v>
      </c>
      <c r="I45" s="319">
        <v>665</v>
      </c>
      <c r="J45" s="319">
        <v>242</v>
      </c>
      <c r="K45" s="319">
        <v>120</v>
      </c>
      <c r="L45" s="341">
        <f t="shared" si="0"/>
        <v>108340</v>
      </c>
      <c r="M45" s="49"/>
      <c r="N45" s="216"/>
      <c r="O45" s="373"/>
      <c r="P45" s="373"/>
      <c r="Q45" s="418"/>
      <c r="R45" s="418"/>
      <c r="S45" s="17"/>
      <c r="V45" s="246"/>
      <c r="W45" s="246">
        <v>1975</v>
      </c>
      <c r="X45" s="319">
        <v>4563</v>
      </c>
      <c r="Y45" s="246"/>
      <c r="Z45" s="246"/>
    </row>
    <row r="46" spans="1:26">
      <c r="A46" s="246">
        <v>2011</v>
      </c>
      <c r="B46" s="319">
        <v>62264</v>
      </c>
      <c r="C46" s="319">
        <v>20987</v>
      </c>
      <c r="D46" s="319">
        <v>17034</v>
      </c>
      <c r="E46" s="319">
        <v>3741</v>
      </c>
      <c r="F46" s="319">
        <v>4696</v>
      </c>
      <c r="G46" s="319">
        <v>657</v>
      </c>
      <c r="H46" s="319">
        <v>2628</v>
      </c>
      <c r="I46" s="319">
        <v>711</v>
      </c>
      <c r="J46" s="319">
        <v>312</v>
      </c>
      <c r="K46" s="319">
        <v>42</v>
      </c>
      <c r="L46" s="319">
        <f t="shared" si="0"/>
        <v>104026</v>
      </c>
      <c r="N46" s="216"/>
      <c r="O46" s="373"/>
      <c r="P46" s="373"/>
      <c r="Q46" s="418"/>
      <c r="R46" s="418"/>
      <c r="S46" s="17"/>
      <c r="V46" s="246"/>
      <c r="W46" s="246">
        <v>1974</v>
      </c>
      <c r="X46" s="319">
        <v>6875</v>
      </c>
      <c r="Y46" s="246"/>
      <c r="Z46" s="246"/>
    </row>
    <row r="47" spans="1:26">
      <c r="A47" s="246">
        <v>2012</v>
      </c>
      <c r="B47" s="319">
        <v>75175</v>
      </c>
      <c r="C47" s="319">
        <v>17244</v>
      </c>
      <c r="D47" s="319">
        <v>20065</v>
      </c>
      <c r="E47" s="319">
        <v>3025</v>
      </c>
      <c r="F47" s="319">
        <v>4581</v>
      </c>
      <c r="G47" s="319">
        <v>655</v>
      </c>
      <c r="H47" s="319">
        <v>2910</v>
      </c>
      <c r="I47" s="319">
        <v>570</v>
      </c>
      <c r="J47" s="319">
        <v>299</v>
      </c>
      <c r="K47" s="319">
        <v>28</v>
      </c>
      <c r="L47" s="319">
        <f t="shared" si="0"/>
        <v>115509</v>
      </c>
      <c r="N47" s="216"/>
      <c r="O47" s="373"/>
      <c r="P47" s="373"/>
      <c r="Q47" s="418"/>
      <c r="R47" s="418"/>
      <c r="S47" s="79"/>
      <c r="V47" s="246"/>
      <c r="W47" s="246">
        <v>1973</v>
      </c>
      <c r="X47" s="319">
        <v>6654</v>
      </c>
      <c r="Y47" s="246"/>
      <c r="Z47" s="246"/>
    </row>
    <row r="48" spans="1:26">
      <c r="A48" s="246">
        <v>2013</v>
      </c>
      <c r="B48" s="319">
        <v>81064</v>
      </c>
      <c r="C48" s="319">
        <v>9105</v>
      </c>
      <c r="D48" s="319">
        <v>25939</v>
      </c>
      <c r="E48" s="319">
        <v>1784</v>
      </c>
      <c r="F48" s="319">
        <v>5763</v>
      </c>
      <c r="G48" s="319">
        <v>610</v>
      </c>
      <c r="H48" s="319">
        <v>3790</v>
      </c>
      <c r="I48" s="319">
        <v>330</v>
      </c>
      <c r="J48" s="319">
        <v>322</v>
      </c>
      <c r="K48" s="319">
        <v>20</v>
      </c>
      <c r="L48" s="319">
        <f t="shared" si="0"/>
        <v>117892</v>
      </c>
      <c r="N48" s="216"/>
      <c r="O48" s="373"/>
      <c r="P48" s="373"/>
      <c r="Q48" s="418"/>
      <c r="R48" s="418"/>
      <c r="S48" s="79"/>
      <c r="V48" s="246"/>
      <c r="W48" s="246">
        <v>1972</v>
      </c>
      <c r="X48" s="319">
        <v>6526</v>
      </c>
      <c r="Y48" s="246"/>
      <c r="Z48" s="246"/>
    </row>
    <row r="49" spans="1:26">
      <c r="A49" s="246">
        <v>2014</v>
      </c>
      <c r="B49" s="319">
        <v>89363</v>
      </c>
      <c r="C49" s="319">
        <v>6334</v>
      </c>
      <c r="D49" s="319">
        <v>30892</v>
      </c>
      <c r="E49" s="319">
        <v>1201</v>
      </c>
      <c r="F49" s="319">
        <v>6516</v>
      </c>
      <c r="G49" s="319">
        <v>465</v>
      </c>
      <c r="H49" s="319">
        <v>4736</v>
      </c>
      <c r="I49" s="319">
        <v>256</v>
      </c>
      <c r="J49" s="319">
        <v>313</v>
      </c>
      <c r="K49" s="319">
        <v>11</v>
      </c>
      <c r="L49" s="319">
        <f t="shared" si="0"/>
        <v>127790</v>
      </c>
      <c r="N49" s="216"/>
      <c r="O49" s="373"/>
      <c r="P49" s="373"/>
      <c r="Q49" s="418"/>
      <c r="R49" s="418"/>
      <c r="S49" s="79"/>
      <c r="V49" s="246"/>
      <c r="W49" s="246">
        <v>1971</v>
      </c>
      <c r="X49" s="319">
        <v>5868</v>
      </c>
      <c r="Y49" s="246"/>
      <c r="Z49" s="246"/>
    </row>
    <row r="50" spans="1:26">
      <c r="A50" s="246">
        <v>2015</v>
      </c>
      <c r="B50" s="319">
        <v>94026</v>
      </c>
      <c r="C50" s="319">
        <v>3756</v>
      </c>
      <c r="D50" s="319">
        <v>33446</v>
      </c>
      <c r="E50" s="319">
        <v>1046</v>
      </c>
      <c r="F50" s="319">
        <v>7750</v>
      </c>
      <c r="G50" s="319">
        <v>295</v>
      </c>
      <c r="H50" s="319">
        <v>4647</v>
      </c>
      <c r="I50" s="319">
        <v>249</v>
      </c>
      <c r="J50" s="319">
        <v>333</v>
      </c>
      <c r="K50" s="319">
        <v>7</v>
      </c>
      <c r="L50" s="319">
        <f t="shared" si="0"/>
        <v>132274</v>
      </c>
      <c r="N50" s="216"/>
      <c r="O50" s="375"/>
      <c r="P50" s="373"/>
      <c r="Q50" s="418"/>
      <c r="R50" s="418"/>
      <c r="S50" s="79"/>
      <c r="V50" s="246"/>
      <c r="W50" s="246">
        <v>1970</v>
      </c>
      <c r="X50" s="319">
        <v>5692</v>
      </c>
      <c r="Y50" s="246"/>
    </row>
    <row r="51" spans="1:26">
      <c r="A51" s="246">
        <v>2016</v>
      </c>
      <c r="B51" s="319">
        <v>101700</v>
      </c>
      <c r="C51" s="319">
        <v>2310</v>
      </c>
      <c r="D51" s="319">
        <v>38523</v>
      </c>
      <c r="E51" s="319">
        <v>548</v>
      </c>
      <c r="F51" s="319">
        <v>7833</v>
      </c>
      <c r="G51" s="319">
        <v>162</v>
      </c>
      <c r="H51" s="319">
        <v>4355</v>
      </c>
      <c r="I51" s="319">
        <v>193</v>
      </c>
      <c r="J51" s="319">
        <v>657</v>
      </c>
      <c r="K51" s="319">
        <v>20</v>
      </c>
      <c r="L51" s="319">
        <f t="shared" si="0"/>
        <v>143081</v>
      </c>
      <c r="N51" s="216"/>
      <c r="O51" s="375"/>
      <c r="P51" s="373"/>
      <c r="Q51" s="418"/>
      <c r="R51" s="418"/>
      <c r="S51" s="79"/>
      <c r="W51" s="246">
        <v>1969</v>
      </c>
      <c r="X51" s="319">
        <v>4381</v>
      </c>
      <c r="Y51" s="246"/>
    </row>
    <row r="52" spans="1:26">
      <c r="A52" s="246">
        <v>2017</v>
      </c>
      <c r="B52" s="319">
        <v>108451</v>
      </c>
      <c r="C52" s="319">
        <v>793</v>
      </c>
      <c r="D52" s="319">
        <v>45074</v>
      </c>
      <c r="E52" s="319">
        <v>219</v>
      </c>
      <c r="F52" s="319">
        <v>8320</v>
      </c>
      <c r="G52" s="319">
        <v>28</v>
      </c>
      <c r="H52" s="319">
        <v>5522</v>
      </c>
      <c r="I52" s="319">
        <v>109</v>
      </c>
      <c r="J52" s="319">
        <v>594</v>
      </c>
      <c r="K52" s="319">
        <v>7</v>
      </c>
      <c r="L52" s="319">
        <f t="shared" ref="L52" si="7">SUM(B52:E52)</f>
        <v>154537</v>
      </c>
      <c r="N52" s="216"/>
      <c r="O52" s="375"/>
      <c r="P52" s="373"/>
      <c r="Q52" s="418"/>
      <c r="R52" s="418"/>
      <c r="S52" s="79"/>
      <c r="W52" s="510">
        <v>1968</v>
      </c>
      <c r="X52" s="319">
        <v>54883</v>
      </c>
      <c r="Y52" s="246"/>
    </row>
    <row r="53" spans="1:26">
      <c r="A53" s="7"/>
      <c r="L53" s="319">
        <f>SUM(L3:L52)</f>
        <v>3798839</v>
      </c>
      <c r="O53" s="375"/>
      <c r="P53" s="373"/>
      <c r="Q53" s="418"/>
      <c r="R53" s="418"/>
      <c r="S53" s="79"/>
      <c r="W53" s="246"/>
      <c r="X53" s="319"/>
    </row>
    <row r="54" spans="1:26">
      <c r="L54" t="s">
        <v>1140</v>
      </c>
    </row>
  </sheetData>
  <sortState ref="W3:X52">
    <sortCondition descending="1" ref="W3:W52"/>
  </sortState>
  <mergeCells count="1">
    <mergeCell ref="V1:W1"/>
  </mergeCells>
  <phoneticPr fontId="0" type="noConversion"/>
  <hyperlinks>
    <hyperlink ref="V1:W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U20"/>
  <sheetViews>
    <sheetView workbookViewId="0">
      <selection activeCell="N16" sqref="N16"/>
    </sheetView>
  </sheetViews>
  <sheetFormatPr defaultColWidth="8.85546875" defaultRowHeight="12.75"/>
  <cols>
    <col min="1" max="1" width="10.85546875" customWidth="1"/>
  </cols>
  <sheetData>
    <row r="1" spans="1:21" ht="26.25" customHeight="1">
      <c r="A1" s="33" t="s">
        <v>157</v>
      </c>
      <c r="B1" s="33"/>
      <c r="C1" s="33"/>
      <c r="D1" s="33"/>
      <c r="E1" s="33"/>
      <c r="F1" s="33"/>
      <c r="G1" s="33"/>
      <c r="H1" s="33"/>
      <c r="I1" s="33"/>
      <c r="J1" s="33"/>
      <c r="K1" s="33"/>
      <c r="L1" s="33"/>
      <c r="M1" s="793" t="s">
        <v>549</v>
      </c>
      <c r="N1" s="793"/>
      <c r="O1" s="33"/>
      <c r="P1" s="33"/>
      <c r="Q1" s="33"/>
      <c r="R1" s="33"/>
      <c r="S1" s="33"/>
      <c r="T1" s="33"/>
      <c r="U1" s="33"/>
    </row>
    <row r="2" spans="1:21" ht="38.25">
      <c r="A2" s="9" t="s">
        <v>491</v>
      </c>
      <c r="B2" s="9" t="s">
        <v>207</v>
      </c>
      <c r="C2" s="9" t="s">
        <v>208</v>
      </c>
      <c r="D2" s="9" t="s">
        <v>209</v>
      </c>
      <c r="E2" s="9" t="s">
        <v>210</v>
      </c>
      <c r="F2" s="9" t="s">
        <v>621</v>
      </c>
      <c r="G2" s="9" t="s">
        <v>622</v>
      </c>
      <c r="H2" s="143" t="s">
        <v>211</v>
      </c>
      <c r="I2" s="143" t="s">
        <v>212</v>
      </c>
      <c r="J2" s="143" t="s">
        <v>213</v>
      </c>
      <c r="K2" s="143" t="s">
        <v>67</v>
      </c>
      <c r="L2" s="141" t="s">
        <v>64</v>
      </c>
      <c r="M2" s="141" t="s">
        <v>65</v>
      </c>
    </row>
    <row r="3" spans="1:21">
      <c r="A3" s="246" t="s">
        <v>453</v>
      </c>
      <c r="B3" s="246">
        <v>95013</v>
      </c>
      <c r="C3" s="246">
        <v>23187</v>
      </c>
      <c r="D3" s="246">
        <v>21437</v>
      </c>
      <c r="E3" s="246">
        <v>3562</v>
      </c>
      <c r="F3" s="246">
        <v>16568</v>
      </c>
      <c r="G3" s="246">
        <v>7324</v>
      </c>
      <c r="H3" s="246">
        <v>9920</v>
      </c>
      <c r="I3" s="246">
        <v>1470</v>
      </c>
      <c r="J3" s="246">
        <v>772</v>
      </c>
      <c r="K3" s="246">
        <v>197</v>
      </c>
      <c r="L3" s="142">
        <f t="shared" ref="L3:M9" si="0">B3+D3</f>
        <v>116450</v>
      </c>
      <c r="M3" s="142">
        <f t="shared" si="0"/>
        <v>26749</v>
      </c>
    </row>
    <row r="4" spans="1:21">
      <c r="A4" s="246" t="s">
        <v>454</v>
      </c>
      <c r="B4" s="246">
        <v>26542</v>
      </c>
      <c r="C4" s="246">
        <v>25136</v>
      </c>
      <c r="D4" s="246">
        <v>11331</v>
      </c>
      <c r="E4" s="246">
        <v>9158</v>
      </c>
      <c r="F4" s="246">
        <v>6566</v>
      </c>
      <c r="G4" s="246">
        <v>4864</v>
      </c>
      <c r="H4" s="246">
        <v>6336</v>
      </c>
      <c r="I4" s="246">
        <v>7366</v>
      </c>
      <c r="J4" s="246">
        <v>360</v>
      </c>
      <c r="K4" s="246">
        <v>681</v>
      </c>
      <c r="L4" s="142">
        <f t="shared" si="0"/>
        <v>37873</v>
      </c>
      <c r="M4" s="142">
        <f t="shared" si="0"/>
        <v>34294</v>
      </c>
    </row>
    <row r="5" spans="1:21">
      <c r="A5" s="246" t="s">
        <v>455</v>
      </c>
      <c r="B5" s="246">
        <v>70190</v>
      </c>
      <c r="C5" s="246">
        <v>141488</v>
      </c>
      <c r="D5" s="246">
        <v>27403</v>
      </c>
      <c r="E5" s="246">
        <v>17900</v>
      </c>
      <c r="F5" s="246">
        <v>3401</v>
      </c>
      <c r="G5" s="246">
        <v>4527</v>
      </c>
      <c r="H5" s="246">
        <v>6991</v>
      </c>
      <c r="I5" s="246">
        <v>14950</v>
      </c>
      <c r="J5" s="246">
        <v>250</v>
      </c>
      <c r="K5" s="246">
        <v>1157</v>
      </c>
      <c r="L5" s="142">
        <f t="shared" si="0"/>
        <v>97593</v>
      </c>
      <c r="M5" s="142">
        <f t="shared" si="0"/>
        <v>159388</v>
      </c>
    </row>
    <row r="6" spans="1:21">
      <c r="A6" s="246" t="s">
        <v>456</v>
      </c>
      <c r="B6" s="246">
        <v>137524</v>
      </c>
      <c r="C6" s="246">
        <v>395663</v>
      </c>
      <c r="D6" s="246">
        <v>34107</v>
      </c>
      <c r="E6" s="246">
        <v>21992</v>
      </c>
      <c r="F6" s="246">
        <v>6770</v>
      </c>
      <c r="G6" s="246">
        <v>5358</v>
      </c>
      <c r="H6" s="246">
        <v>8411</v>
      </c>
      <c r="I6" s="246">
        <v>15279</v>
      </c>
      <c r="J6" s="246">
        <v>509</v>
      </c>
      <c r="K6" s="246">
        <v>772</v>
      </c>
      <c r="L6" s="142">
        <f t="shared" si="0"/>
        <v>171631</v>
      </c>
      <c r="M6" s="142">
        <f t="shared" si="0"/>
        <v>417655</v>
      </c>
    </row>
    <row r="7" spans="1:21">
      <c r="A7" s="246" t="s">
        <v>469</v>
      </c>
      <c r="B7" s="246">
        <v>256835</v>
      </c>
      <c r="C7" s="246">
        <v>399700</v>
      </c>
      <c r="D7" s="246">
        <v>67359</v>
      </c>
      <c r="E7" s="246">
        <v>13045</v>
      </c>
      <c r="F7" s="246">
        <v>12263</v>
      </c>
      <c r="G7" s="246">
        <v>7705</v>
      </c>
      <c r="H7" s="246">
        <v>15239</v>
      </c>
      <c r="I7" s="246">
        <v>2462</v>
      </c>
      <c r="J7" s="246">
        <v>907</v>
      </c>
      <c r="K7" s="246">
        <v>168</v>
      </c>
      <c r="L7" s="142">
        <f t="shared" si="0"/>
        <v>324194</v>
      </c>
      <c r="M7" s="142">
        <f t="shared" si="0"/>
        <v>412745</v>
      </c>
    </row>
    <row r="8" spans="1:21">
      <c r="A8" s="246" t="s">
        <v>470</v>
      </c>
      <c r="B8" s="246">
        <v>333655</v>
      </c>
      <c r="C8" s="246">
        <v>551824</v>
      </c>
      <c r="D8" s="246">
        <v>86676</v>
      </c>
      <c r="E8" s="246">
        <v>24663</v>
      </c>
      <c r="F8" s="246">
        <v>33805</v>
      </c>
      <c r="G8" s="246">
        <v>7804</v>
      </c>
      <c r="H8" s="246">
        <v>16127</v>
      </c>
      <c r="I8" s="246">
        <v>5828</v>
      </c>
      <c r="J8" s="246">
        <v>1238</v>
      </c>
      <c r="K8" s="246">
        <v>373</v>
      </c>
      <c r="L8" s="142">
        <f t="shared" si="0"/>
        <v>420331</v>
      </c>
      <c r="M8" s="142">
        <f t="shared" si="0"/>
        <v>576487</v>
      </c>
    </row>
    <row r="9" spans="1:21">
      <c r="A9" s="358" t="s">
        <v>704</v>
      </c>
      <c r="B9" s="246">
        <v>367880</v>
      </c>
      <c r="C9" s="246">
        <v>82550</v>
      </c>
      <c r="D9" s="246">
        <v>109111</v>
      </c>
      <c r="E9" s="246">
        <v>14016</v>
      </c>
      <c r="F9" s="246">
        <v>26052</v>
      </c>
      <c r="G9" s="246">
        <v>3144</v>
      </c>
      <c r="H9" s="246">
        <v>16156</v>
      </c>
      <c r="I9" s="246">
        <v>2532</v>
      </c>
      <c r="J9" s="246">
        <v>1488</v>
      </c>
      <c r="K9" s="246">
        <v>221</v>
      </c>
      <c r="L9" s="142">
        <f t="shared" si="0"/>
        <v>476991</v>
      </c>
      <c r="M9" s="142">
        <f t="shared" si="0"/>
        <v>96566</v>
      </c>
    </row>
    <row r="10" spans="1:21">
      <c r="A10" s="246" t="s">
        <v>1100</v>
      </c>
      <c r="B10" s="246">
        <v>304298</v>
      </c>
      <c r="C10" s="246">
        <v>6859</v>
      </c>
      <c r="D10" s="246">
        <v>117106</v>
      </c>
      <c r="E10" s="246">
        <v>1813</v>
      </c>
      <c r="F10" s="246">
        <v>23911</v>
      </c>
      <c r="G10" s="246">
        <v>485</v>
      </c>
      <c r="H10" s="246">
        <v>14530</v>
      </c>
      <c r="I10" s="246">
        <v>551</v>
      </c>
      <c r="J10" s="246">
        <v>1584</v>
      </c>
      <c r="K10" s="246">
        <v>34</v>
      </c>
      <c r="L10" s="142">
        <f t="shared" ref="L10" si="1">B10+D10</f>
        <v>421404</v>
      </c>
      <c r="M10" s="142">
        <f t="shared" ref="M10" si="2">C10+E10</f>
        <v>8672</v>
      </c>
    </row>
    <row r="11" spans="1:21">
      <c r="A11" s="246"/>
      <c r="B11" s="246"/>
      <c r="C11" s="246"/>
      <c r="D11" s="246"/>
      <c r="E11" s="246"/>
      <c r="F11" s="246"/>
      <c r="G11" s="246"/>
      <c r="H11" s="246"/>
      <c r="I11" s="246"/>
      <c r="J11" s="246"/>
      <c r="K11" s="246"/>
      <c r="L11" s="142">
        <f>SUM(L3:L10)</f>
        <v>2066467</v>
      </c>
      <c r="M11" s="142">
        <f>SUM(M3:M10)</f>
        <v>1732556</v>
      </c>
      <c r="O11" t="s">
        <v>1317</v>
      </c>
      <c r="R11" t="s">
        <v>1318</v>
      </c>
    </row>
    <row r="12" spans="1:21">
      <c r="A12" s="246"/>
      <c r="B12" s="246"/>
      <c r="C12" s="246"/>
      <c r="D12" s="246"/>
      <c r="E12" s="246"/>
      <c r="F12" s="246"/>
      <c r="G12" s="246"/>
      <c r="H12" s="246"/>
      <c r="I12" s="246"/>
      <c r="J12" s="246"/>
      <c r="K12" s="246"/>
      <c r="L12" s="142"/>
      <c r="M12" s="142"/>
      <c r="O12" s="723">
        <f>SUM(H9:I10)/SUM(H3:I10)</f>
        <v>0.23426617087992896</v>
      </c>
      <c r="R12" s="723">
        <f>SUM(J9:K10)/SUM(J3:K10)</f>
        <v>0.31061525534497247</v>
      </c>
    </row>
    <row r="14" spans="1:21">
      <c r="B14" s="53"/>
      <c r="C14" s="101"/>
      <c r="D14" s="102"/>
      <c r="E14" s="53"/>
      <c r="F14" s="53"/>
    </row>
    <row r="15" spans="1:21">
      <c r="B15" s="53"/>
      <c r="C15" s="103"/>
      <c r="D15" s="104"/>
      <c r="E15" s="53"/>
      <c r="F15" s="53"/>
    </row>
    <row r="16" spans="1:21">
      <c r="B16" s="53"/>
      <c r="C16" s="103"/>
      <c r="D16" s="104"/>
      <c r="E16" s="53"/>
      <c r="F16" s="53"/>
    </row>
    <row r="17" spans="2:6">
      <c r="B17" s="53"/>
      <c r="C17" s="103"/>
      <c r="D17" s="104"/>
      <c r="E17" s="53"/>
      <c r="F17" s="53"/>
    </row>
    <row r="18" spans="2:6">
      <c r="B18" s="53"/>
      <c r="C18" s="103"/>
      <c r="D18" s="104"/>
      <c r="E18" s="53"/>
      <c r="F18" s="53"/>
    </row>
    <row r="19" spans="2:6">
      <c r="B19" s="105"/>
      <c r="C19" s="103"/>
      <c r="D19" s="104"/>
      <c r="E19" s="53"/>
      <c r="F19" s="53"/>
    </row>
    <row r="20" spans="2:6">
      <c r="C20" s="99"/>
      <c r="D20" s="100"/>
    </row>
  </sheetData>
  <mergeCells count="1">
    <mergeCell ref="M1:N1"/>
  </mergeCells>
  <phoneticPr fontId="0" type="noConversion"/>
  <hyperlinks>
    <hyperlink ref="M1:N1" location="Contents!A1" display="Back to Contents"/>
  </hyperlinks>
  <pageMargins left="0.75" right="0.75" top="1" bottom="1" header="0.5" footer="0.5"/>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U15"/>
  <sheetViews>
    <sheetView workbookViewId="0">
      <selection activeCell="J24" sqref="J24"/>
    </sheetView>
  </sheetViews>
  <sheetFormatPr defaultColWidth="8.85546875" defaultRowHeight="12.75"/>
  <cols>
    <col min="1" max="1" width="14.42578125" customWidth="1"/>
    <col min="2" max="2" width="10.28515625" customWidth="1"/>
  </cols>
  <sheetData>
    <row r="1" spans="1:21" ht="27" customHeight="1">
      <c r="A1" s="33" t="s">
        <v>158</v>
      </c>
      <c r="B1" s="33"/>
      <c r="C1" s="33"/>
      <c r="D1" s="33"/>
      <c r="E1" s="33"/>
      <c r="F1" s="33"/>
      <c r="G1" s="33"/>
      <c r="H1" s="33"/>
      <c r="I1" s="33"/>
      <c r="J1" s="33"/>
      <c r="K1" s="33"/>
      <c r="L1" s="33"/>
      <c r="M1" s="792" t="s">
        <v>549</v>
      </c>
      <c r="N1" s="792"/>
      <c r="O1" s="33"/>
      <c r="P1" s="33"/>
      <c r="Q1" s="33"/>
      <c r="R1" s="33"/>
      <c r="S1" s="33"/>
      <c r="T1" s="33"/>
      <c r="U1" s="33"/>
    </row>
    <row r="3" spans="1:21" ht="38.25">
      <c r="A3" s="15" t="s">
        <v>69</v>
      </c>
      <c r="B3" s="4" t="s">
        <v>160</v>
      </c>
      <c r="C3" s="4" t="s">
        <v>161</v>
      </c>
      <c r="D3" s="4" t="s">
        <v>162</v>
      </c>
      <c r="E3" s="4" t="s">
        <v>137</v>
      </c>
      <c r="F3" s="4" t="s">
        <v>460</v>
      </c>
      <c r="G3" s="4" t="s">
        <v>1136</v>
      </c>
    </row>
    <row r="4" spans="1:21">
      <c r="A4" t="s">
        <v>578</v>
      </c>
      <c r="B4" s="246">
        <v>12831</v>
      </c>
      <c r="C4" s="246">
        <v>12195</v>
      </c>
      <c r="D4" s="246"/>
      <c r="E4" s="246"/>
      <c r="F4" s="246">
        <f t="shared" ref="F4:F15" si="0">SUM(B4:E4)</f>
        <v>25026</v>
      </c>
      <c r="G4" s="246">
        <f>F4</f>
        <v>25026</v>
      </c>
    </row>
    <row r="5" spans="1:21">
      <c r="A5" t="s">
        <v>579</v>
      </c>
      <c r="B5" s="246">
        <v>19120</v>
      </c>
      <c r="C5" s="246">
        <v>14333</v>
      </c>
      <c r="D5" s="246"/>
      <c r="E5" s="246"/>
      <c r="F5" s="246">
        <f t="shared" si="0"/>
        <v>33453</v>
      </c>
      <c r="G5" s="246">
        <f>G4+F5</f>
        <v>58479</v>
      </c>
    </row>
    <row r="6" spans="1:21">
      <c r="A6" t="s">
        <v>580</v>
      </c>
      <c r="B6" s="246">
        <v>10414</v>
      </c>
      <c r="C6" s="246">
        <v>7883</v>
      </c>
      <c r="D6" s="246"/>
      <c r="E6" s="246"/>
      <c r="F6" s="246">
        <f t="shared" si="0"/>
        <v>18297</v>
      </c>
      <c r="G6" s="246">
        <f t="shared" ref="G6:G12" si="1">G5+F6</f>
        <v>76776</v>
      </c>
    </row>
    <row r="7" spans="1:21">
      <c r="A7" t="s">
        <v>581</v>
      </c>
      <c r="B7" s="246">
        <v>1963</v>
      </c>
      <c r="C7" s="246">
        <v>6343</v>
      </c>
      <c r="D7" s="246"/>
      <c r="E7" s="246"/>
      <c r="F7" s="246">
        <f t="shared" si="0"/>
        <v>8306</v>
      </c>
      <c r="G7" s="246">
        <f t="shared" si="1"/>
        <v>85082</v>
      </c>
    </row>
    <row r="8" spans="1:21">
      <c r="A8" t="s">
        <v>582</v>
      </c>
      <c r="B8" s="246">
        <v>1451</v>
      </c>
      <c r="C8" s="246">
        <v>6223</v>
      </c>
      <c r="D8" s="246"/>
      <c r="E8" s="246"/>
      <c r="F8" s="246">
        <f t="shared" si="0"/>
        <v>7674</v>
      </c>
      <c r="G8" s="246">
        <f t="shared" si="1"/>
        <v>92756</v>
      </c>
    </row>
    <row r="9" spans="1:21">
      <c r="A9" t="s">
        <v>583</v>
      </c>
      <c r="B9" s="246">
        <v>1371</v>
      </c>
      <c r="C9" s="246">
        <v>6984</v>
      </c>
      <c r="D9" s="246"/>
      <c r="E9" s="246"/>
      <c r="F9" s="246">
        <f t="shared" si="0"/>
        <v>8355</v>
      </c>
      <c r="G9" s="246">
        <f t="shared" si="1"/>
        <v>101111</v>
      </c>
    </row>
    <row r="10" spans="1:21">
      <c r="A10" t="s">
        <v>584</v>
      </c>
      <c r="B10" s="246">
        <v>2190</v>
      </c>
      <c r="C10" s="246">
        <v>14337</v>
      </c>
      <c r="D10" s="246"/>
      <c r="E10" s="246"/>
      <c r="F10" s="246">
        <f t="shared" si="0"/>
        <v>16527</v>
      </c>
      <c r="G10" s="246">
        <f t="shared" si="1"/>
        <v>117638</v>
      </c>
    </row>
    <row r="11" spans="1:21">
      <c r="A11" t="s">
        <v>585</v>
      </c>
      <c r="B11" s="246">
        <v>880</v>
      </c>
      <c r="C11" s="246">
        <v>13437</v>
      </c>
      <c r="D11" s="246"/>
      <c r="E11" s="246"/>
      <c r="F11" s="246">
        <f t="shared" si="0"/>
        <v>14317</v>
      </c>
      <c r="G11" s="246">
        <f t="shared" si="1"/>
        <v>131955</v>
      </c>
    </row>
    <row r="12" spans="1:21">
      <c r="A12" t="s">
        <v>586</v>
      </c>
      <c r="B12" s="246">
        <v>218</v>
      </c>
      <c r="C12" s="246">
        <v>11975</v>
      </c>
      <c r="D12" s="246"/>
      <c r="E12" s="246"/>
      <c r="F12" s="246">
        <f t="shared" si="0"/>
        <v>12193</v>
      </c>
      <c r="G12" s="246">
        <f t="shared" si="1"/>
        <v>144148</v>
      </c>
    </row>
    <row r="13" spans="1:21">
      <c r="A13" t="s">
        <v>587</v>
      </c>
      <c r="B13" s="246"/>
      <c r="C13" s="246"/>
      <c r="D13" s="246">
        <v>1316</v>
      </c>
      <c r="E13" s="246">
        <v>1302</v>
      </c>
      <c r="F13" s="246">
        <f t="shared" si="0"/>
        <v>2618</v>
      </c>
      <c r="G13" s="246">
        <f>F13</f>
        <v>2618</v>
      </c>
    </row>
    <row r="14" spans="1:21">
      <c r="A14" t="s">
        <v>588</v>
      </c>
      <c r="B14" s="246"/>
      <c r="C14" s="246"/>
      <c r="D14" s="246">
        <v>894</v>
      </c>
      <c r="E14" s="246">
        <v>1491</v>
      </c>
      <c r="F14" s="246">
        <f t="shared" si="0"/>
        <v>2385</v>
      </c>
      <c r="G14" s="246">
        <f>G13+F14</f>
        <v>5003</v>
      </c>
    </row>
    <row r="15" spans="1:21">
      <c r="A15" t="s">
        <v>589</v>
      </c>
      <c r="B15" s="246"/>
      <c r="C15" s="246"/>
      <c r="D15" s="246">
        <v>1393</v>
      </c>
      <c r="E15" s="246">
        <v>4315</v>
      </c>
      <c r="F15" s="246">
        <f t="shared" si="0"/>
        <v>5708</v>
      </c>
      <c r="G15" s="246">
        <f>G14+F15</f>
        <v>10711</v>
      </c>
    </row>
  </sheetData>
  <mergeCells count="1">
    <mergeCell ref="M1:N1"/>
  </mergeCells>
  <phoneticPr fontId="6" type="noConversion"/>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K19"/>
  <sheetViews>
    <sheetView workbookViewId="0">
      <selection activeCell="V28" sqref="V28"/>
    </sheetView>
  </sheetViews>
  <sheetFormatPr defaultRowHeight="12.75"/>
  <cols>
    <col min="14" max="18" width="7.5703125" customWidth="1"/>
    <col min="19" max="33" width="7.7109375" customWidth="1"/>
    <col min="34" max="36" width="6.85546875" customWidth="1"/>
    <col min="37" max="37" width="7.7109375" customWidth="1"/>
  </cols>
  <sheetData>
    <row r="1" spans="1:37" ht="24.75" customHeight="1">
      <c r="A1" s="33" t="s">
        <v>661</v>
      </c>
      <c r="B1" s="33"/>
      <c r="C1" s="33"/>
      <c r="D1" s="33"/>
      <c r="E1" s="33"/>
      <c r="F1" s="33"/>
      <c r="G1" s="33"/>
      <c r="H1" s="33"/>
      <c r="I1" s="33"/>
      <c r="J1" s="33"/>
      <c r="K1" s="33"/>
      <c r="L1" s="33"/>
      <c r="M1" s="33"/>
      <c r="N1" s="33"/>
      <c r="O1" s="33"/>
      <c r="P1" s="33"/>
      <c r="Q1" s="33"/>
      <c r="R1" s="33"/>
      <c r="S1" s="793" t="s">
        <v>549</v>
      </c>
      <c r="T1" s="793"/>
      <c r="U1" s="33"/>
      <c r="V1" s="33"/>
      <c r="W1" s="33"/>
      <c r="X1" s="33"/>
      <c r="Y1" s="33"/>
      <c r="Z1" s="33"/>
      <c r="AA1" s="33"/>
    </row>
    <row r="2" spans="1:37">
      <c r="A2" s="246" t="s">
        <v>662</v>
      </c>
      <c r="B2" s="246">
        <v>2000</v>
      </c>
      <c r="C2" s="246">
        <v>2001</v>
      </c>
      <c r="D2" s="246">
        <v>2002</v>
      </c>
      <c r="E2" s="246">
        <v>2003</v>
      </c>
      <c r="F2" s="246">
        <v>2004</v>
      </c>
      <c r="G2" s="246">
        <v>2005</v>
      </c>
      <c r="H2" s="246">
        <v>2006</v>
      </c>
      <c r="I2" s="246">
        <v>2007</v>
      </c>
      <c r="J2" s="246">
        <v>2008</v>
      </c>
      <c r="K2" s="246">
        <v>2009</v>
      </c>
      <c r="L2" s="246">
        <v>2010</v>
      </c>
      <c r="M2" s="246">
        <v>2011</v>
      </c>
      <c r="N2" s="246">
        <v>2012</v>
      </c>
      <c r="O2" s="246">
        <v>2013</v>
      </c>
      <c r="P2" s="246">
        <v>2014</v>
      </c>
      <c r="Q2" s="246">
        <v>2015</v>
      </c>
      <c r="R2" s="246">
        <v>2016</v>
      </c>
      <c r="S2" s="246">
        <v>2017</v>
      </c>
      <c r="T2" s="296">
        <v>2000</v>
      </c>
      <c r="U2" s="246">
        <v>2001</v>
      </c>
      <c r="V2" s="246">
        <v>2002</v>
      </c>
      <c r="W2" s="246">
        <v>2003</v>
      </c>
      <c r="X2" s="246">
        <v>2004</v>
      </c>
      <c r="Y2" s="246">
        <v>2005</v>
      </c>
      <c r="Z2" s="246">
        <v>2006</v>
      </c>
      <c r="AA2" s="246">
        <v>2007</v>
      </c>
      <c r="AB2" s="246">
        <v>2008</v>
      </c>
      <c r="AC2" s="246">
        <v>2009</v>
      </c>
      <c r="AD2" s="246">
        <v>2010</v>
      </c>
      <c r="AE2" s="246">
        <v>2011</v>
      </c>
      <c r="AF2" s="246">
        <v>2012</v>
      </c>
      <c r="AG2" s="246">
        <v>2013</v>
      </c>
      <c r="AH2" s="246">
        <v>2014</v>
      </c>
      <c r="AI2" s="246">
        <v>2015</v>
      </c>
      <c r="AJ2" s="246">
        <v>2016</v>
      </c>
      <c r="AK2" s="246">
        <v>2017</v>
      </c>
    </row>
    <row r="3" spans="1:37">
      <c r="A3" s="246" t="s">
        <v>664</v>
      </c>
      <c r="B3" s="246">
        <v>375693</v>
      </c>
      <c r="C3" s="246">
        <v>361282</v>
      </c>
      <c r="D3" s="246">
        <v>371548</v>
      </c>
      <c r="E3" s="246">
        <v>397166</v>
      </c>
      <c r="F3" s="246">
        <v>422520</v>
      </c>
      <c r="G3" s="246">
        <v>451883</v>
      </c>
      <c r="H3" s="246">
        <v>475899</v>
      </c>
      <c r="I3" s="246">
        <v>498473</v>
      </c>
      <c r="J3" s="246">
        <v>503737</v>
      </c>
      <c r="K3" s="246">
        <v>471613</v>
      </c>
      <c r="L3" s="246">
        <v>448847</v>
      </c>
      <c r="M3" s="246">
        <v>425978</v>
      </c>
      <c r="N3" s="246">
        <v>423474</v>
      </c>
      <c r="O3" s="246">
        <v>443033</v>
      </c>
      <c r="P3" s="246">
        <v>502835</v>
      </c>
      <c r="Q3" s="246">
        <v>559054</v>
      </c>
      <c r="R3" s="246">
        <v>620652</v>
      </c>
      <c r="S3" s="246">
        <v>675626</v>
      </c>
      <c r="T3" s="370">
        <f t="shared" ref="T3:AI7" si="0">B3/B$8</f>
        <v>0.15062617071230627</v>
      </c>
      <c r="U3" s="368">
        <f t="shared" si="0"/>
        <v>0.14097109850948705</v>
      </c>
      <c r="V3" s="368">
        <f t="shared" si="0"/>
        <v>0.1403573720788</v>
      </c>
      <c r="W3" s="368">
        <f t="shared" si="0"/>
        <v>0.14397370261230238</v>
      </c>
      <c r="X3" s="368">
        <f t="shared" si="0"/>
        <v>0.14741793570928396</v>
      </c>
      <c r="Y3" s="368">
        <f t="shared" si="0"/>
        <v>0.15234078962627737</v>
      </c>
      <c r="Z3" s="368">
        <f t="shared" si="0"/>
        <v>0.15711993502570248</v>
      </c>
      <c r="AA3" s="368">
        <f t="shared" si="0"/>
        <v>0.16142783121215065</v>
      </c>
      <c r="AB3" s="368">
        <f t="shared" si="0"/>
        <v>0.16208306975720535</v>
      </c>
      <c r="AC3" s="368">
        <f t="shared" si="0"/>
        <v>0.15217283983282098</v>
      </c>
      <c r="AD3" s="368">
        <f t="shared" si="0"/>
        <v>0.14378006516193906</v>
      </c>
      <c r="AE3" s="368">
        <f t="shared" si="0"/>
        <v>0.13666658752856189</v>
      </c>
      <c r="AF3" s="368">
        <f t="shared" si="0"/>
        <v>0.13379444436194773</v>
      </c>
      <c r="AG3" s="368">
        <f t="shared" si="0"/>
        <v>0.13662017609429852</v>
      </c>
      <c r="AH3" s="368">
        <f t="shared" si="0"/>
        <v>0.1497213168008199</v>
      </c>
      <c r="AI3" s="368">
        <f t="shared" si="0"/>
        <v>0.16053491153485555</v>
      </c>
      <c r="AJ3" s="368">
        <f t="shared" ref="AJ3:AK7" si="1">R3/R$8</f>
        <v>0.17065994716199184</v>
      </c>
      <c r="AK3" s="368">
        <f t="shared" si="1"/>
        <v>0.17785215200456353</v>
      </c>
    </row>
    <row r="4" spans="1:37">
      <c r="A4" s="366" t="s">
        <v>665</v>
      </c>
      <c r="B4" s="246">
        <v>720540</v>
      </c>
      <c r="C4" s="246">
        <v>737699</v>
      </c>
      <c r="D4" s="246">
        <v>730191</v>
      </c>
      <c r="E4" s="246">
        <v>760068</v>
      </c>
      <c r="F4" s="246">
        <v>761911</v>
      </c>
      <c r="G4" s="246">
        <v>756403</v>
      </c>
      <c r="H4" s="246">
        <v>661025</v>
      </c>
      <c r="I4" s="246">
        <v>609590</v>
      </c>
      <c r="J4" s="246">
        <v>592812</v>
      </c>
      <c r="K4" s="246">
        <v>594262</v>
      </c>
      <c r="L4" s="246">
        <v>630815</v>
      </c>
      <c r="M4" s="246">
        <v>649255</v>
      </c>
      <c r="N4" s="246">
        <v>663836</v>
      </c>
      <c r="O4" s="246">
        <v>704434</v>
      </c>
      <c r="P4" s="246">
        <v>698853</v>
      </c>
      <c r="Q4" s="246">
        <v>665952</v>
      </c>
      <c r="R4" s="246">
        <v>629549</v>
      </c>
      <c r="S4" s="246">
        <v>604120</v>
      </c>
      <c r="T4" s="370">
        <f t="shared" si="0"/>
        <v>0.28888528943857128</v>
      </c>
      <c r="U4" s="368">
        <f t="shared" si="0"/>
        <v>0.28784782634991529</v>
      </c>
      <c r="V4" s="368">
        <f t="shared" si="0"/>
        <v>0.27583970274524705</v>
      </c>
      <c r="W4" s="368">
        <f t="shared" si="0"/>
        <v>0.27552661657122579</v>
      </c>
      <c r="X4" s="368">
        <f t="shared" si="0"/>
        <v>0.265832024079798</v>
      </c>
      <c r="Y4" s="368">
        <f t="shared" si="0"/>
        <v>0.25500191486664708</v>
      </c>
      <c r="Z4" s="368">
        <f t="shared" si="0"/>
        <v>0.2182400153191433</v>
      </c>
      <c r="AA4" s="368">
        <f t="shared" si="0"/>
        <v>0.19741248097412481</v>
      </c>
      <c r="AB4" s="368">
        <f t="shared" si="0"/>
        <v>0.19074395716198814</v>
      </c>
      <c r="AC4" s="368">
        <f t="shared" si="0"/>
        <v>0.19174733551605208</v>
      </c>
      <c r="AD4" s="368">
        <f t="shared" si="0"/>
        <v>0.20207024176418373</v>
      </c>
      <c r="AE4" s="368">
        <f t="shared" si="0"/>
        <v>0.20830058192173412</v>
      </c>
      <c r="AF4" s="368">
        <f t="shared" si="0"/>
        <v>0.20973558888493254</v>
      </c>
      <c r="AG4" s="368">
        <f t="shared" si="0"/>
        <v>0.21722963555042421</v>
      </c>
      <c r="AH4" s="368">
        <f t="shared" si="0"/>
        <v>0.20808653218292955</v>
      </c>
      <c r="AI4" s="368">
        <f t="shared" si="0"/>
        <v>0.19123116086542644</v>
      </c>
      <c r="AJ4" s="368">
        <f t="shared" si="1"/>
        <v>0.17310634474050643</v>
      </c>
      <c r="AK4" s="368">
        <f t="shared" si="1"/>
        <v>0.15902887406493671</v>
      </c>
    </row>
    <row r="5" spans="1:37">
      <c r="A5" s="367" t="s">
        <v>666</v>
      </c>
      <c r="B5" s="246">
        <v>785369</v>
      </c>
      <c r="C5" s="246">
        <v>829995</v>
      </c>
      <c r="D5" s="246">
        <v>887867</v>
      </c>
      <c r="E5" s="246">
        <v>907754</v>
      </c>
      <c r="F5" s="246">
        <v>926787</v>
      </c>
      <c r="G5" s="246">
        <v>938797</v>
      </c>
      <c r="H5" s="246">
        <v>1023200</v>
      </c>
      <c r="I5" s="246">
        <v>1052696</v>
      </c>
      <c r="J5" s="246">
        <v>1050505</v>
      </c>
      <c r="K5" s="246">
        <v>995756</v>
      </c>
      <c r="L5" s="246">
        <v>926412</v>
      </c>
      <c r="M5" s="246">
        <v>809538</v>
      </c>
      <c r="N5" s="246">
        <v>752865</v>
      </c>
      <c r="O5" s="246">
        <v>724418</v>
      </c>
      <c r="P5" s="246">
        <v>765790</v>
      </c>
      <c r="Q5" s="246">
        <v>854531</v>
      </c>
      <c r="R5" s="246">
        <v>962813</v>
      </c>
      <c r="S5" s="246">
        <v>1076605</v>
      </c>
      <c r="T5" s="370">
        <f t="shared" si="0"/>
        <v>0.31487710728215129</v>
      </c>
      <c r="U5" s="368">
        <f t="shared" si="0"/>
        <v>0.32386143485527014</v>
      </c>
      <c r="V5" s="368">
        <f t="shared" si="0"/>
        <v>0.3354039824611838</v>
      </c>
      <c r="W5" s="368">
        <f t="shared" si="0"/>
        <v>0.32906317368840221</v>
      </c>
      <c r="X5" s="368">
        <f t="shared" si="0"/>
        <v>0.32335753664252614</v>
      </c>
      <c r="Y5" s="368">
        <f t="shared" si="0"/>
        <v>0.31649138444858582</v>
      </c>
      <c r="Z5" s="368">
        <f t="shared" si="0"/>
        <v>0.33781352244551632</v>
      </c>
      <c r="AA5" s="368">
        <f t="shared" si="0"/>
        <v>0.34091000356229151</v>
      </c>
      <c r="AB5" s="368">
        <f t="shared" si="0"/>
        <v>0.33801184982499405</v>
      </c>
      <c r="AC5" s="368">
        <f t="shared" si="0"/>
        <v>0.32129525331271719</v>
      </c>
      <c r="AD5" s="368">
        <f t="shared" si="0"/>
        <v>0.29675942520904064</v>
      </c>
      <c r="AE5" s="368">
        <f t="shared" si="0"/>
        <v>0.25972420156603615</v>
      </c>
      <c r="AF5" s="368">
        <f t="shared" si="0"/>
        <v>0.23786384607923455</v>
      </c>
      <c r="AG5" s="368">
        <f t="shared" si="0"/>
        <v>0.22339219589935636</v>
      </c>
      <c r="AH5" s="368">
        <f t="shared" si="0"/>
        <v>0.22801731620292912</v>
      </c>
      <c r="AI5" s="368">
        <f t="shared" si="0"/>
        <v>0.24538248270970539</v>
      </c>
      <c r="AJ5" s="368">
        <f t="shared" si="1"/>
        <v>0.26474355308108061</v>
      </c>
      <c r="AK5" s="368">
        <f t="shared" si="1"/>
        <v>0.28340607985612326</v>
      </c>
    </row>
    <row r="6" spans="1:37">
      <c r="A6" s="246" t="s">
        <v>667</v>
      </c>
      <c r="B6" s="246">
        <v>393888</v>
      </c>
      <c r="C6" s="246">
        <v>404928</v>
      </c>
      <c r="D6" s="246">
        <v>419313</v>
      </c>
      <c r="E6" s="246">
        <v>446610</v>
      </c>
      <c r="F6" s="246">
        <v>488861</v>
      </c>
      <c r="G6" s="246">
        <v>536096</v>
      </c>
      <c r="H6" s="246">
        <v>572318</v>
      </c>
      <c r="I6" s="246">
        <v>616217</v>
      </c>
      <c r="J6" s="246">
        <v>627772</v>
      </c>
      <c r="K6" s="246">
        <v>661087</v>
      </c>
      <c r="L6" s="246">
        <v>687231</v>
      </c>
      <c r="M6" s="246">
        <v>768184</v>
      </c>
      <c r="N6" s="246">
        <v>808724</v>
      </c>
      <c r="O6" s="246">
        <v>813638</v>
      </c>
      <c r="P6" s="246">
        <v>773983</v>
      </c>
      <c r="Q6" s="246">
        <v>729038</v>
      </c>
      <c r="R6" s="246">
        <v>647361</v>
      </c>
      <c r="S6" s="246">
        <v>602361</v>
      </c>
      <c r="T6" s="370">
        <f t="shared" si="0"/>
        <v>0.15792107153854049</v>
      </c>
      <c r="U6" s="368">
        <f t="shared" si="0"/>
        <v>0.15800163024244102</v>
      </c>
      <c r="V6" s="368">
        <f t="shared" si="0"/>
        <v>0.15840125840666042</v>
      </c>
      <c r="W6" s="368">
        <f t="shared" si="0"/>
        <v>0.16189728054183986</v>
      </c>
      <c r="X6" s="368">
        <f t="shared" si="0"/>
        <v>0.17056442172861938</v>
      </c>
      <c r="Y6" s="368">
        <f t="shared" si="0"/>
        <v>0.18073104753993577</v>
      </c>
      <c r="Z6" s="368">
        <f t="shared" si="0"/>
        <v>0.18895304880665856</v>
      </c>
      <c r="AA6" s="368">
        <f t="shared" si="0"/>
        <v>0.19955859969558601</v>
      </c>
      <c r="AB6" s="368">
        <f t="shared" si="0"/>
        <v>0.20199273205585519</v>
      </c>
      <c r="AC6" s="368">
        <f t="shared" si="0"/>
        <v>0.21330940022128342</v>
      </c>
      <c r="AD6" s="368">
        <f t="shared" si="0"/>
        <v>0.22014209287642456</v>
      </c>
      <c r="AE6" s="368">
        <f t="shared" si="0"/>
        <v>0.24645659135927395</v>
      </c>
      <c r="AF6" s="368">
        <f t="shared" si="0"/>
        <v>0.25551221142778968</v>
      </c>
      <c r="AG6" s="368">
        <f t="shared" si="0"/>
        <v>0.25090538816975905</v>
      </c>
      <c r="AH6" s="368">
        <f t="shared" si="0"/>
        <v>0.23045681772638935</v>
      </c>
      <c r="AI6" s="368">
        <f t="shared" si="0"/>
        <v>0.20934659413142204</v>
      </c>
      <c r="AJ6" s="368">
        <f t="shared" si="1"/>
        <v>0.17800408933626927</v>
      </c>
      <c r="AK6" s="368">
        <f t="shared" si="1"/>
        <v>0.15856583395787152</v>
      </c>
    </row>
    <row r="7" spans="1:37">
      <c r="A7" s="246" t="s">
        <v>663</v>
      </c>
      <c r="B7" s="246">
        <v>218718</v>
      </c>
      <c r="C7" s="246">
        <v>228905</v>
      </c>
      <c r="D7" s="246">
        <v>238238</v>
      </c>
      <c r="E7" s="246">
        <v>247003</v>
      </c>
      <c r="F7" s="246">
        <v>266058</v>
      </c>
      <c r="G7" s="246">
        <v>283085</v>
      </c>
      <c r="H7" s="246">
        <v>296448</v>
      </c>
      <c r="I7" s="246">
        <v>310924</v>
      </c>
      <c r="J7" s="246">
        <v>333068</v>
      </c>
      <c r="K7" s="246">
        <v>376475</v>
      </c>
      <c r="L7" s="246">
        <v>428456</v>
      </c>
      <c r="M7" s="246">
        <v>463959</v>
      </c>
      <c r="N7" s="246">
        <v>516210</v>
      </c>
      <c r="O7" s="246">
        <v>557285</v>
      </c>
      <c r="P7" s="246">
        <v>617012</v>
      </c>
      <c r="Q7" s="246">
        <v>673870</v>
      </c>
      <c r="R7" s="246">
        <v>776401</v>
      </c>
      <c r="S7" s="246">
        <v>840095</v>
      </c>
      <c r="T7" s="370">
        <f t="shared" si="0"/>
        <v>8.7690361028430669E-2</v>
      </c>
      <c r="U7" s="368">
        <f t="shared" si="0"/>
        <v>8.9318010042886531E-2</v>
      </c>
      <c r="V7" s="368">
        <f t="shared" si="0"/>
        <v>8.9997684308108658E-2</v>
      </c>
      <c r="W7" s="368">
        <f t="shared" si="0"/>
        <v>8.9539226586229759E-2</v>
      </c>
      <c r="X7" s="368">
        <f t="shared" si="0"/>
        <v>9.2828081839772494E-2</v>
      </c>
      <c r="Y7" s="368">
        <f t="shared" si="0"/>
        <v>9.5434863518553972E-2</v>
      </c>
      <c r="Z7" s="368">
        <f t="shared" si="0"/>
        <v>9.7873478402979303E-2</v>
      </c>
      <c r="AA7" s="368">
        <f t="shared" si="0"/>
        <v>0.10069108455584702</v>
      </c>
      <c r="AB7" s="368">
        <f t="shared" si="0"/>
        <v>0.10716839119995727</v>
      </c>
      <c r="AC7" s="368">
        <f t="shared" si="0"/>
        <v>0.1214751711171263</v>
      </c>
      <c r="AD7" s="368">
        <f t="shared" si="0"/>
        <v>0.13724817498841199</v>
      </c>
      <c r="AE7" s="368">
        <f t="shared" si="0"/>
        <v>0.14885203762439386</v>
      </c>
      <c r="AF7" s="368">
        <f t="shared" si="0"/>
        <v>0.16309390924609549</v>
      </c>
      <c r="AG7" s="368">
        <f t="shared" si="0"/>
        <v>0.17185260428616186</v>
      </c>
      <c r="AH7" s="368">
        <f t="shared" si="0"/>
        <v>0.18371801708693206</v>
      </c>
      <c r="AI7" s="368">
        <f t="shared" si="0"/>
        <v>0.19350485075859059</v>
      </c>
      <c r="AJ7" s="368">
        <f t="shared" si="1"/>
        <v>0.21348606568015188</v>
      </c>
      <c r="AK7" s="368">
        <f t="shared" si="1"/>
        <v>0.22114706011650501</v>
      </c>
    </row>
    <row r="8" spans="1:37">
      <c r="A8" s="246" t="s">
        <v>460</v>
      </c>
      <c r="B8" s="246">
        <f t="shared" ref="B8:S8" si="2">SUM(B3:B7)</f>
        <v>2494208</v>
      </c>
      <c r="C8" s="246">
        <f t="shared" si="2"/>
        <v>2562809</v>
      </c>
      <c r="D8" s="246">
        <f t="shared" si="2"/>
        <v>2647157</v>
      </c>
      <c r="E8" s="246">
        <f t="shared" si="2"/>
        <v>2758601</v>
      </c>
      <c r="F8" s="246">
        <f t="shared" si="2"/>
        <v>2866137</v>
      </c>
      <c r="G8" s="246">
        <f t="shared" si="2"/>
        <v>2966264</v>
      </c>
      <c r="H8" s="246">
        <f t="shared" si="2"/>
        <v>3028890</v>
      </c>
      <c r="I8" s="246">
        <f t="shared" si="2"/>
        <v>3087900</v>
      </c>
      <c r="J8" s="246">
        <f t="shared" si="2"/>
        <v>3107894</v>
      </c>
      <c r="K8" s="246">
        <f t="shared" si="2"/>
        <v>3099193</v>
      </c>
      <c r="L8" s="246">
        <f t="shared" si="2"/>
        <v>3121761</v>
      </c>
      <c r="M8" s="246">
        <f t="shared" si="2"/>
        <v>3116914</v>
      </c>
      <c r="N8" s="246">
        <f t="shared" si="2"/>
        <v>3165109</v>
      </c>
      <c r="O8" s="246">
        <f t="shared" si="2"/>
        <v>3242808</v>
      </c>
      <c r="P8" s="246">
        <f t="shared" si="2"/>
        <v>3358473</v>
      </c>
      <c r="Q8" s="246">
        <f t="shared" si="2"/>
        <v>3482445</v>
      </c>
      <c r="R8" s="246">
        <f t="shared" ref="R8" si="3">SUM(R3:R7)</f>
        <v>3636776</v>
      </c>
      <c r="S8" s="246">
        <f t="shared" si="2"/>
        <v>3798807</v>
      </c>
      <c r="T8" s="296"/>
      <c r="U8" s="246"/>
      <c r="V8" s="246"/>
      <c r="W8" s="246"/>
      <c r="X8" s="246"/>
      <c r="Y8" s="246"/>
      <c r="Z8" s="246"/>
      <c r="AA8" s="246"/>
      <c r="AB8" s="246"/>
      <c r="AC8" s="246"/>
      <c r="AD8" s="246"/>
      <c r="AE8" s="246"/>
      <c r="AF8" s="246"/>
      <c r="AG8" s="246"/>
      <c r="AH8" s="246"/>
      <c r="AI8" s="246"/>
      <c r="AJ8" s="246"/>
      <c r="AK8" s="246"/>
    </row>
    <row r="9" spans="1:37">
      <c r="S9" s="246" t="s">
        <v>790</v>
      </c>
      <c r="T9" s="371">
        <f>T6+T7</f>
        <v>0.24561143256697116</v>
      </c>
      <c r="U9" s="369">
        <f t="shared" ref="U9:AE9" si="4">U6+U7</f>
        <v>0.24731964028532755</v>
      </c>
      <c r="V9" s="369">
        <f t="shared" si="4"/>
        <v>0.24839894271476909</v>
      </c>
      <c r="W9" s="369">
        <f t="shared" si="4"/>
        <v>0.25143650712806964</v>
      </c>
      <c r="X9" s="369">
        <f t="shared" si="4"/>
        <v>0.26339250356839189</v>
      </c>
      <c r="Y9" s="369">
        <f t="shared" si="4"/>
        <v>0.27616591105848975</v>
      </c>
      <c r="Z9" s="369">
        <f t="shared" si="4"/>
        <v>0.28682652720963786</v>
      </c>
      <c r="AA9" s="369">
        <f t="shared" si="4"/>
        <v>0.30024968425143306</v>
      </c>
      <c r="AB9" s="369">
        <f t="shared" si="4"/>
        <v>0.30916112325581246</v>
      </c>
      <c r="AC9" s="369">
        <f t="shared" si="4"/>
        <v>0.33478457133840972</v>
      </c>
      <c r="AD9" s="369">
        <f t="shared" si="4"/>
        <v>0.35739026786483652</v>
      </c>
      <c r="AE9" s="369">
        <f t="shared" si="4"/>
        <v>0.39530862898366781</v>
      </c>
      <c r="AF9" s="369">
        <f t="shared" ref="AF9:AK9" si="5">AF6+AF7</f>
        <v>0.41860612067388514</v>
      </c>
      <c r="AG9" s="369">
        <f t="shared" si="5"/>
        <v>0.42275799245592094</v>
      </c>
      <c r="AH9" s="369">
        <f t="shared" si="5"/>
        <v>0.4141748348133214</v>
      </c>
      <c r="AI9" s="369">
        <f t="shared" si="5"/>
        <v>0.40285144489001262</v>
      </c>
      <c r="AJ9" s="369">
        <f t="shared" si="5"/>
        <v>0.39149015501642115</v>
      </c>
      <c r="AK9" s="369">
        <f t="shared" si="5"/>
        <v>0.37971289407437653</v>
      </c>
    </row>
    <row r="16" spans="1:37">
      <c r="L16" t="s">
        <v>940</v>
      </c>
    </row>
    <row r="18" spans="11:20">
      <c r="K18" s="777" t="s">
        <v>1275</v>
      </c>
      <c r="T18" s="737"/>
    </row>
    <row r="19" spans="11:20">
      <c r="T19" s="738"/>
    </row>
  </sheetData>
  <mergeCells count="1">
    <mergeCell ref="S1:T1"/>
  </mergeCells>
  <hyperlinks>
    <hyperlink ref="S1:T1" location="Contents!A1" display="Back to Contents"/>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Z64"/>
  <sheetViews>
    <sheetView workbookViewId="0">
      <selection activeCell="AA29" sqref="AA29"/>
    </sheetView>
  </sheetViews>
  <sheetFormatPr defaultRowHeight="12.75"/>
  <cols>
    <col min="2" max="11" width="8.28515625" customWidth="1"/>
    <col min="12" max="12" width="3.28515625" customWidth="1"/>
    <col min="13" max="13" width="8.28515625" customWidth="1"/>
    <col min="14" max="14" width="4.5703125" customWidth="1"/>
    <col min="15" max="25" width="6.7109375" customWidth="1"/>
    <col min="26" max="26" width="8.28515625" customWidth="1"/>
  </cols>
  <sheetData>
    <row r="1" spans="1:26" ht="22.5" customHeight="1">
      <c r="A1" s="33" t="s">
        <v>911</v>
      </c>
      <c r="B1" s="33"/>
      <c r="C1" s="33"/>
      <c r="D1" s="33"/>
      <c r="E1" s="33"/>
      <c r="F1" s="33"/>
      <c r="G1" s="33"/>
      <c r="H1" s="33"/>
      <c r="I1" s="33"/>
      <c r="J1" s="33"/>
      <c r="K1" s="33"/>
      <c r="L1" s="33"/>
      <c r="M1" s="33"/>
      <c r="N1" s="33"/>
      <c r="O1" s="33"/>
      <c r="P1" s="793" t="s">
        <v>549</v>
      </c>
      <c r="Q1" s="793"/>
      <c r="R1" s="33"/>
      <c r="S1" s="33"/>
      <c r="T1" s="33"/>
      <c r="U1" s="33"/>
      <c r="V1" s="33"/>
      <c r="W1" s="33"/>
      <c r="X1" s="33"/>
    </row>
    <row r="3" spans="1:26">
      <c r="A3" s="10" t="s">
        <v>1211</v>
      </c>
      <c r="O3" s="10" t="s">
        <v>914</v>
      </c>
    </row>
    <row r="4" spans="1:26">
      <c r="O4" s="10"/>
    </row>
    <row r="5" spans="1:26">
      <c r="A5" s="49"/>
      <c r="B5" s="296" t="s">
        <v>912</v>
      </c>
      <c r="C5" s="49"/>
      <c r="D5" s="49"/>
      <c r="E5" s="49"/>
      <c r="F5" s="49"/>
      <c r="G5" s="49"/>
      <c r="H5" s="49"/>
      <c r="I5" s="49"/>
      <c r="J5" s="49"/>
      <c r="K5" s="49"/>
      <c r="L5" s="49"/>
      <c r="M5" s="49"/>
      <c r="O5" s="49"/>
      <c r="P5" s="296" t="s">
        <v>912</v>
      </c>
      <c r="Q5" s="49"/>
      <c r="R5" s="49"/>
      <c r="S5" s="49"/>
      <c r="T5" s="49"/>
      <c r="U5" s="49"/>
      <c r="V5" s="49"/>
      <c r="W5" s="49"/>
      <c r="X5" s="49"/>
      <c r="Y5" s="49"/>
    </row>
    <row r="6" spans="1:26">
      <c r="A6" s="291" t="s">
        <v>913</v>
      </c>
      <c r="B6" s="292">
        <v>1990</v>
      </c>
      <c r="C6" s="293">
        <v>1991</v>
      </c>
      <c r="D6" s="293">
        <v>1992</v>
      </c>
      <c r="E6" s="293">
        <v>1993</v>
      </c>
      <c r="F6" s="293">
        <v>1994</v>
      </c>
      <c r="G6" s="293">
        <v>1995</v>
      </c>
      <c r="H6" s="293">
        <v>1996</v>
      </c>
      <c r="I6" s="293">
        <v>1997</v>
      </c>
      <c r="J6" s="293">
        <v>1998</v>
      </c>
      <c r="K6" s="293">
        <v>1999</v>
      </c>
      <c r="L6" s="293"/>
      <c r="M6" s="293" t="s">
        <v>460</v>
      </c>
      <c r="O6" s="291" t="s">
        <v>913</v>
      </c>
      <c r="P6" s="292">
        <v>1990</v>
      </c>
      <c r="Q6" s="293">
        <v>1991</v>
      </c>
      <c r="R6" s="293">
        <v>1992</v>
      </c>
      <c r="S6" s="293">
        <v>1993</v>
      </c>
      <c r="T6" s="293">
        <v>1994</v>
      </c>
      <c r="U6" s="293">
        <v>1995</v>
      </c>
      <c r="V6" s="293">
        <v>1996</v>
      </c>
      <c r="W6" s="293">
        <v>1997</v>
      </c>
      <c r="X6" s="293">
        <v>1998</v>
      </c>
      <c r="Y6" s="293">
        <v>1999</v>
      </c>
      <c r="Z6" s="293" t="s">
        <v>460</v>
      </c>
    </row>
    <row r="7" spans="1:26">
      <c r="A7" s="246">
        <v>2000</v>
      </c>
      <c r="B7" s="294">
        <v>194915</v>
      </c>
      <c r="C7" s="295">
        <v>174995</v>
      </c>
      <c r="D7" s="295">
        <v>167461</v>
      </c>
      <c r="E7" s="295">
        <v>144726</v>
      </c>
      <c r="F7" s="295">
        <v>136919</v>
      </c>
      <c r="G7" s="295">
        <v>96747</v>
      </c>
      <c r="H7" s="295">
        <v>94130</v>
      </c>
      <c r="I7" s="295">
        <v>75559</v>
      </c>
      <c r="J7" s="295">
        <v>65587</v>
      </c>
      <c r="K7" s="295">
        <v>69903</v>
      </c>
      <c r="L7" s="295"/>
      <c r="M7" s="295">
        <f t="shared" ref="M7:M23" si="0">SUM(B7:L7)</f>
        <v>1220942</v>
      </c>
      <c r="O7" s="319">
        <v>2000</v>
      </c>
      <c r="P7" s="294"/>
      <c r="Q7" s="295"/>
      <c r="R7" s="295"/>
      <c r="S7" s="295"/>
      <c r="T7" s="295"/>
      <c r="U7" s="295"/>
      <c r="V7" s="295"/>
      <c r="W7" s="295"/>
      <c r="X7" s="295"/>
      <c r="Y7" s="295"/>
    </row>
    <row r="8" spans="1:26">
      <c r="A8" s="246">
        <v>2001</v>
      </c>
      <c r="B8" s="294">
        <v>195821</v>
      </c>
      <c r="C8" s="295">
        <v>182323</v>
      </c>
      <c r="D8" s="295">
        <v>190794</v>
      </c>
      <c r="E8" s="295">
        <v>160319</v>
      </c>
      <c r="F8" s="295">
        <v>166331</v>
      </c>
      <c r="G8" s="295">
        <v>111384</v>
      </c>
      <c r="H8" s="295">
        <v>109156</v>
      </c>
      <c r="I8" s="295">
        <v>80002</v>
      </c>
      <c r="J8" s="295">
        <v>68419</v>
      </c>
      <c r="K8" s="295">
        <v>70431</v>
      </c>
      <c r="L8" s="295"/>
      <c r="M8" s="295">
        <f t="shared" si="0"/>
        <v>1334980</v>
      </c>
      <c r="O8" s="319">
        <v>2001</v>
      </c>
      <c r="P8" s="294">
        <f>B8-B7</f>
        <v>906</v>
      </c>
      <c r="Q8" s="297">
        <f t="shared" ref="Q8:Q20" si="1">C8-C7</f>
        <v>7328</v>
      </c>
      <c r="R8" s="297">
        <f t="shared" ref="R8:R20" si="2">D8-D7</f>
        <v>23333</v>
      </c>
      <c r="S8" s="297">
        <f t="shared" ref="S8:S20" si="3">E8-E7</f>
        <v>15593</v>
      </c>
      <c r="T8" s="297">
        <f t="shared" ref="T8:T20" si="4">F8-F7</f>
        <v>29412</v>
      </c>
      <c r="U8" s="297">
        <f t="shared" ref="U8:U20" si="5">G8-G7</f>
        <v>14637</v>
      </c>
      <c r="V8" s="297">
        <f t="shared" ref="V8:V20" si="6">H8-H7</f>
        <v>15026</v>
      </c>
      <c r="W8" s="297">
        <f t="shared" ref="W8:W20" si="7">I8-I7</f>
        <v>4443</v>
      </c>
      <c r="X8" s="297">
        <f t="shared" ref="X8:X20" si="8">J8-J7</f>
        <v>2832</v>
      </c>
      <c r="Y8" s="297">
        <f t="shared" ref="Y8:Y20" si="9">K8-K7</f>
        <v>528</v>
      </c>
      <c r="Z8" s="297">
        <f t="shared" ref="Z8:Z22" si="10">SUM(P8:Y8)</f>
        <v>114038</v>
      </c>
    </row>
    <row r="9" spans="1:26">
      <c r="A9" s="246">
        <v>2002</v>
      </c>
      <c r="B9" s="294">
        <v>192349</v>
      </c>
      <c r="C9" s="295">
        <v>183356</v>
      </c>
      <c r="D9" s="295">
        <v>198012</v>
      </c>
      <c r="E9" s="295">
        <v>171721</v>
      </c>
      <c r="F9" s="295">
        <v>182317</v>
      </c>
      <c r="G9" s="295">
        <v>142948</v>
      </c>
      <c r="H9" s="295">
        <v>132554</v>
      </c>
      <c r="I9" s="295">
        <v>100922</v>
      </c>
      <c r="J9" s="295">
        <v>73905</v>
      </c>
      <c r="K9" s="295">
        <v>74735</v>
      </c>
      <c r="L9" s="295"/>
      <c r="M9" s="295">
        <f t="shared" si="0"/>
        <v>1452819</v>
      </c>
      <c r="O9" s="319">
        <v>2002</v>
      </c>
      <c r="P9" s="294">
        <f t="shared" ref="P9:P20" si="11">B9-B8</f>
        <v>-3472</v>
      </c>
      <c r="Q9" s="297">
        <f t="shared" si="1"/>
        <v>1033</v>
      </c>
      <c r="R9" s="297">
        <f t="shared" si="2"/>
        <v>7218</v>
      </c>
      <c r="S9" s="297">
        <f t="shared" si="3"/>
        <v>11402</v>
      </c>
      <c r="T9" s="297">
        <f t="shared" si="4"/>
        <v>15986</v>
      </c>
      <c r="U9" s="297">
        <f t="shared" si="5"/>
        <v>31564</v>
      </c>
      <c r="V9" s="297">
        <f t="shared" si="6"/>
        <v>23398</v>
      </c>
      <c r="W9" s="297">
        <f t="shared" si="7"/>
        <v>20920</v>
      </c>
      <c r="X9" s="297">
        <f t="shared" si="8"/>
        <v>5486</v>
      </c>
      <c r="Y9" s="297">
        <f t="shared" si="9"/>
        <v>4304</v>
      </c>
      <c r="Z9" s="297">
        <f t="shared" si="10"/>
        <v>117839</v>
      </c>
    </row>
    <row r="10" spans="1:26">
      <c r="A10" s="246">
        <v>2003</v>
      </c>
      <c r="B10" s="294">
        <v>185682</v>
      </c>
      <c r="C10" s="295">
        <v>180032</v>
      </c>
      <c r="D10" s="295">
        <v>198859</v>
      </c>
      <c r="E10" s="295">
        <v>174907</v>
      </c>
      <c r="F10" s="295">
        <v>199695</v>
      </c>
      <c r="G10" s="295">
        <v>166706</v>
      </c>
      <c r="H10" s="295">
        <v>182339</v>
      </c>
      <c r="I10" s="295">
        <v>121941</v>
      </c>
      <c r="J10" s="295">
        <v>89670</v>
      </c>
      <c r="K10" s="295">
        <v>80777</v>
      </c>
      <c r="L10" s="295"/>
      <c r="M10" s="295">
        <f t="shared" si="0"/>
        <v>1580608</v>
      </c>
      <c r="O10" s="319">
        <v>2003</v>
      </c>
      <c r="P10" s="294">
        <f t="shared" si="11"/>
        <v>-6667</v>
      </c>
      <c r="Q10" s="297">
        <f t="shared" si="1"/>
        <v>-3324</v>
      </c>
      <c r="R10" s="297">
        <f t="shared" si="2"/>
        <v>847</v>
      </c>
      <c r="S10" s="297">
        <f t="shared" si="3"/>
        <v>3186</v>
      </c>
      <c r="T10" s="297">
        <f t="shared" si="4"/>
        <v>17378</v>
      </c>
      <c r="U10" s="297">
        <f t="shared" si="5"/>
        <v>23758</v>
      </c>
      <c r="V10" s="297">
        <f t="shared" si="6"/>
        <v>49785</v>
      </c>
      <c r="W10" s="297">
        <f t="shared" si="7"/>
        <v>21019</v>
      </c>
      <c r="X10" s="297">
        <f t="shared" si="8"/>
        <v>15765</v>
      </c>
      <c r="Y10" s="297">
        <f t="shared" si="9"/>
        <v>6042</v>
      </c>
      <c r="Z10" s="297">
        <f t="shared" si="10"/>
        <v>127789</v>
      </c>
    </row>
    <row r="11" spans="1:26">
      <c r="A11" s="246">
        <v>2004</v>
      </c>
      <c r="B11" s="294">
        <v>176595</v>
      </c>
      <c r="C11" s="295">
        <v>173836</v>
      </c>
      <c r="D11" s="295">
        <v>195031</v>
      </c>
      <c r="E11" s="295">
        <v>175341</v>
      </c>
      <c r="F11" s="295">
        <v>206151</v>
      </c>
      <c r="G11" s="295">
        <v>194901</v>
      </c>
      <c r="H11" s="295">
        <v>214160</v>
      </c>
      <c r="I11" s="295">
        <v>156672</v>
      </c>
      <c r="J11" s="295">
        <v>103068</v>
      </c>
      <c r="K11" s="295">
        <v>93367</v>
      </c>
      <c r="L11" s="295"/>
      <c r="M11" s="295">
        <f t="shared" si="0"/>
        <v>1689122</v>
      </c>
      <c r="O11" s="319">
        <v>2004</v>
      </c>
      <c r="P11" s="294">
        <f t="shared" si="11"/>
        <v>-9087</v>
      </c>
      <c r="Q11" s="297">
        <f t="shared" si="1"/>
        <v>-6196</v>
      </c>
      <c r="R11" s="297">
        <f t="shared" si="2"/>
        <v>-3828</v>
      </c>
      <c r="S11" s="297">
        <f t="shared" si="3"/>
        <v>434</v>
      </c>
      <c r="T11" s="297">
        <f t="shared" si="4"/>
        <v>6456</v>
      </c>
      <c r="U11" s="297">
        <f t="shared" si="5"/>
        <v>28195</v>
      </c>
      <c r="V11" s="297">
        <f t="shared" si="6"/>
        <v>31821</v>
      </c>
      <c r="W11" s="297">
        <f t="shared" si="7"/>
        <v>34731</v>
      </c>
      <c r="X11" s="297">
        <f t="shared" si="8"/>
        <v>13398</v>
      </c>
      <c r="Y11" s="297">
        <f t="shared" si="9"/>
        <v>12590</v>
      </c>
      <c r="Z11" s="297">
        <f t="shared" si="10"/>
        <v>108514</v>
      </c>
    </row>
    <row r="12" spans="1:26">
      <c r="A12" s="246">
        <v>2005</v>
      </c>
      <c r="B12" s="294">
        <v>164400</v>
      </c>
      <c r="C12" s="295">
        <v>164771</v>
      </c>
      <c r="D12" s="295">
        <v>187970</v>
      </c>
      <c r="E12" s="295">
        <v>171830</v>
      </c>
      <c r="F12" s="295">
        <v>208047</v>
      </c>
      <c r="G12" s="295">
        <v>206348</v>
      </c>
      <c r="H12" s="295">
        <v>255218</v>
      </c>
      <c r="I12" s="295">
        <v>180091</v>
      </c>
      <c r="J12" s="295">
        <v>126463</v>
      </c>
      <c r="K12" s="295">
        <v>102458</v>
      </c>
      <c r="L12" s="295"/>
      <c r="M12" s="295">
        <f t="shared" si="0"/>
        <v>1767596</v>
      </c>
      <c r="O12" s="319">
        <v>2005</v>
      </c>
      <c r="P12" s="294">
        <f t="shared" si="11"/>
        <v>-12195</v>
      </c>
      <c r="Q12" s="297">
        <f t="shared" si="1"/>
        <v>-9065</v>
      </c>
      <c r="R12" s="297">
        <f t="shared" si="2"/>
        <v>-7061</v>
      </c>
      <c r="S12" s="297">
        <f t="shared" si="3"/>
        <v>-3511</v>
      </c>
      <c r="T12" s="297">
        <f t="shared" si="4"/>
        <v>1896</v>
      </c>
      <c r="U12" s="297">
        <f t="shared" si="5"/>
        <v>11447</v>
      </c>
      <c r="V12" s="297">
        <f t="shared" si="6"/>
        <v>41058</v>
      </c>
      <c r="W12" s="297">
        <f t="shared" si="7"/>
        <v>23419</v>
      </c>
      <c r="X12" s="297">
        <f t="shared" si="8"/>
        <v>23395</v>
      </c>
      <c r="Y12" s="297">
        <f t="shared" si="9"/>
        <v>9091</v>
      </c>
      <c r="Z12" s="297">
        <f t="shared" si="10"/>
        <v>78474</v>
      </c>
    </row>
    <row r="13" spans="1:26">
      <c r="A13" s="246">
        <v>2006</v>
      </c>
      <c r="B13" s="294">
        <v>149696</v>
      </c>
      <c r="C13" s="295">
        <v>153180</v>
      </c>
      <c r="D13" s="295">
        <v>177807</v>
      </c>
      <c r="E13" s="295">
        <v>164852</v>
      </c>
      <c r="F13" s="295">
        <v>203685</v>
      </c>
      <c r="G13" s="295">
        <v>208771</v>
      </c>
      <c r="H13" s="295">
        <v>268269</v>
      </c>
      <c r="I13" s="295">
        <v>209574</v>
      </c>
      <c r="J13" s="295">
        <v>142830</v>
      </c>
      <c r="K13" s="295">
        <v>117881</v>
      </c>
      <c r="L13" s="295"/>
      <c r="M13" s="295">
        <f t="shared" si="0"/>
        <v>1796545</v>
      </c>
      <c r="O13" s="319">
        <v>2006</v>
      </c>
      <c r="P13" s="294">
        <f t="shared" si="11"/>
        <v>-14704</v>
      </c>
      <c r="Q13" s="297">
        <f t="shared" si="1"/>
        <v>-11591</v>
      </c>
      <c r="R13" s="297">
        <f t="shared" si="2"/>
        <v>-10163</v>
      </c>
      <c r="S13" s="297">
        <f t="shared" si="3"/>
        <v>-6978</v>
      </c>
      <c r="T13" s="297">
        <f t="shared" si="4"/>
        <v>-4362</v>
      </c>
      <c r="U13" s="297">
        <f t="shared" si="5"/>
        <v>2423</v>
      </c>
      <c r="V13" s="297">
        <f t="shared" si="6"/>
        <v>13051</v>
      </c>
      <c r="W13" s="297">
        <f t="shared" si="7"/>
        <v>29483</v>
      </c>
      <c r="X13" s="297">
        <f t="shared" si="8"/>
        <v>16367</v>
      </c>
      <c r="Y13" s="297">
        <f t="shared" si="9"/>
        <v>15423</v>
      </c>
      <c r="Z13" s="297">
        <f t="shared" si="10"/>
        <v>28949</v>
      </c>
    </row>
    <row r="14" spans="1:26">
      <c r="A14" s="246">
        <v>2007</v>
      </c>
      <c r="B14" s="294">
        <v>133689</v>
      </c>
      <c r="C14" s="295">
        <v>139735</v>
      </c>
      <c r="D14" s="295">
        <v>165138</v>
      </c>
      <c r="E14" s="295">
        <v>155698</v>
      </c>
      <c r="F14" s="295">
        <v>195866</v>
      </c>
      <c r="G14" s="295">
        <v>204703</v>
      </c>
      <c r="H14" s="295">
        <v>274542</v>
      </c>
      <c r="I14" s="295">
        <v>222081</v>
      </c>
      <c r="J14" s="295">
        <v>167898</v>
      </c>
      <c r="K14" s="295">
        <v>131790</v>
      </c>
      <c r="L14" s="295"/>
      <c r="M14" s="295">
        <f t="shared" si="0"/>
        <v>1791140</v>
      </c>
      <c r="O14" s="319">
        <v>2007</v>
      </c>
      <c r="P14" s="294">
        <f t="shared" si="11"/>
        <v>-16007</v>
      </c>
      <c r="Q14" s="297">
        <f t="shared" si="1"/>
        <v>-13445</v>
      </c>
      <c r="R14" s="297">
        <f t="shared" si="2"/>
        <v>-12669</v>
      </c>
      <c r="S14" s="297">
        <f t="shared" si="3"/>
        <v>-9154</v>
      </c>
      <c r="T14" s="297">
        <f t="shared" si="4"/>
        <v>-7819</v>
      </c>
      <c r="U14" s="297">
        <f t="shared" si="5"/>
        <v>-4068</v>
      </c>
      <c r="V14" s="297">
        <f t="shared" si="6"/>
        <v>6273</v>
      </c>
      <c r="W14" s="297">
        <f t="shared" si="7"/>
        <v>12507</v>
      </c>
      <c r="X14" s="297">
        <f t="shared" si="8"/>
        <v>25068</v>
      </c>
      <c r="Y14" s="297">
        <f t="shared" si="9"/>
        <v>13909</v>
      </c>
      <c r="Z14" s="297">
        <f t="shared" si="10"/>
        <v>-5405</v>
      </c>
    </row>
    <row r="15" spans="1:26">
      <c r="A15" s="246">
        <v>2008</v>
      </c>
      <c r="B15" s="294">
        <v>117005</v>
      </c>
      <c r="C15" s="295">
        <v>125048</v>
      </c>
      <c r="D15" s="295">
        <v>150574</v>
      </c>
      <c r="E15" s="295">
        <v>144647</v>
      </c>
      <c r="F15" s="295">
        <v>185743</v>
      </c>
      <c r="G15" s="295">
        <v>197213</v>
      </c>
      <c r="H15" s="295">
        <v>270041</v>
      </c>
      <c r="I15" s="295">
        <v>222044</v>
      </c>
      <c r="J15" s="295">
        <v>175637</v>
      </c>
      <c r="K15" s="295">
        <v>150035</v>
      </c>
      <c r="L15" s="295"/>
      <c r="M15" s="295">
        <f t="shared" si="0"/>
        <v>1737987</v>
      </c>
      <c r="O15" s="319">
        <v>2008</v>
      </c>
      <c r="P15" s="294">
        <f t="shared" si="11"/>
        <v>-16684</v>
      </c>
      <c r="Q15" s="297">
        <f t="shared" si="1"/>
        <v>-14687</v>
      </c>
      <c r="R15" s="297">
        <f t="shared" si="2"/>
        <v>-14564</v>
      </c>
      <c r="S15" s="297">
        <f t="shared" si="3"/>
        <v>-11051</v>
      </c>
      <c r="T15" s="297">
        <f t="shared" si="4"/>
        <v>-10123</v>
      </c>
      <c r="U15" s="297">
        <f t="shared" si="5"/>
        <v>-7490</v>
      </c>
      <c r="V15" s="297">
        <f t="shared" si="6"/>
        <v>-4501</v>
      </c>
      <c r="W15" s="297">
        <f t="shared" si="7"/>
        <v>-37</v>
      </c>
      <c r="X15" s="297">
        <f t="shared" si="8"/>
        <v>7739</v>
      </c>
      <c r="Y15" s="297">
        <f t="shared" si="9"/>
        <v>18245</v>
      </c>
      <c r="Z15" s="297">
        <f t="shared" si="10"/>
        <v>-53153</v>
      </c>
    </row>
    <row r="16" spans="1:26">
      <c r="A16" s="246">
        <v>2009</v>
      </c>
      <c r="B16" s="294">
        <v>103151</v>
      </c>
      <c r="C16" s="295">
        <v>112089</v>
      </c>
      <c r="D16" s="295">
        <v>136907</v>
      </c>
      <c r="E16" s="295">
        <v>133808</v>
      </c>
      <c r="F16" s="295">
        <v>175171</v>
      </c>
      <c r="G16" s="295">
        <v>189126</v>
      </c>
      <c r="H16" s="295">
        <v>262201</v>
      </c>
      <c r="I16" s="295">
        <v>217214</v>
      </c>
      <c r="J16" s="295">
        <v>174046</v>
      </c>
      <c r="K16" s="295">
        <v>153329</v>
      </c>
      <c r="L16" s="295"/>
      <c r="M16" s="295">
        <f t="shared" si="0"/>
        <v>1657042</v>
      </c>
      <c r="O16" s="319">
        <v>2009</v>
      </c>
      <c r="P16" s="294">
        <f t="shared" si="11"/>
        <v>-13854</v>
      </c>
      <c r="Q16" s="297">
        <f t="shared" si="1"/>
        <v>-12959</v>
      </c>
      <c r="R16" s="297">
        <f t="shared" si="2"/>
        <v>-13667</v>
      </c>
      <c r="S16" s="297">
        <f t="shared" si="3"/>
        <v>-10839</v>
      </c>
      <c r="T16" s="297">
        <f t="shared" si="4"/>
        <v>-10572</v>
      </c>
      <c r="U16" s="297">
        <f t="shared" si="5"/>
        <v>-8087</v>
      </c>
      <c r="V16" s="297">
        <f t="shared" si="6"/>
        <v>-7840</v>
      </c>
      <c r="W16" s="297">
        <f t="shared" si="7"/>
        <v>-4830</v>
      </c>
      <c r="X16" s="297">
        <f t="shared" si="8"/>
        <v>-1591</v>
      </c>
      <c r="Y16" s="297">
        <f t="shared" si="9"/>
        <v>3294</v>
      </c>
      <c r="Z16" s="297">
        <f t="shared" si="10"/>
        <v>-80945</v>
      </c>
    </row>
    <row r="17" spans="1:26">
      <c r="A17" s="246">
        <v>2010</v>
      </c>
      <c r="B17" s="294">
        <v>90591</v>
      </c>
      <c r="C17" s="295">
        <v>99354</v>
      </c>
      <c r="D17" s="295">
        <v>122867</v>
      </c>
      <c r="E17" s="295">
        <v>122388</v>
      </c>
      <c r="F17" s="295">
        <v>163256</v>
      </c>
      <c r="G17" s="295">
        <v>179406</v>
      </c>
      <c r="H17" s="295">
        <v>252129</v>
      </c>
      <c r="I17" s="295">
        <v>210578</v>
      </c>
      <c r="J17" s="295">
        <v>170060</v>
      </c>
      <c r="K17" s="295">
        <v>151245</v>
      </c>
      <c r="L17" s="295"/>
      <c r="M17" s="295">
        <f t="shared" si="0"/>
        <v>1561874</v>
      </c>
      <c r="O17" s="319">
        <v>2010</v>
      </c>
      <c r="P17" s="294">
        <f t="shared" si="11"/>
        <v>-12560</v>
      </c>
      <c r="Q17" s="297">
        <f t="shared" si="1"/>
        <v>-12735</v>
      </c>
      <c r="R17" s="297">
        <f t="shared" si="2"/>
        <v>-14040</v>
      </c>
      <c r="S17" s="297">
        <f t="shared" si="3"/>
        <v>-11420</v>
      </c>
      <c r="T17" s="297">
        <f t="shared" si="4"/>
        <v>-11915</v>
      </c>
      <c r="U17" s="297">
        <f t="shared" si="5"/>
        <v>-9720</v>
      </c>
      <c r="V17" s="297">
        <f t="shared" si="6"/>
        <v>-10072</v>
      </c>
      <c r="W17" s="297">
        <f t="shared" si="7"/>
        <v>-6636</v>
      </c>
      <c r="X17" s="297">
        <f t="shared" si="8"/>
        <v>-3986</v>
      </c>
      <c r="Y17" s="297">
        <f t="shared" si="9"/>
        <v>-2084</v>
      </c>
      <c r="Z17" s="297">
        <f t="shared" si="10"/>
        <v>-95168</v>
      </c>
    </row>
    <row r="18" spans="1:26">
      <c r="A18" s="246">
        <v>2011</v>
      </c>
      <c r="B18" s="294">
        <v>77399</v>
      </c>
      <c r="C18" s="295">
        <v>85405</v>
      </c>
      <c r="D18" s="295">
        <v>106888</v>
      </c>
      <c r="E18" s="295">
        <v>108722</v>
      </c>
      <c r="F18" s="295">
        <v>148209</v>
      </c>
      <c r="G18" s="295">
        <v>166232</v>
      </c>
      <c r="H18" s="295">
        <v>238186</v>
      </c>
      <c r="I18" s="295">
        <v>200853</v>
      </c>
      <c r="J18" s="295">
        <v>164067</v>
      </c>
      <c r="K18" s="295">
        <v>147660</v>
      </c>
      <c r="L18" s="295"/>
      <c r="M18" s="295">
        <f t="shared" si="0"/>
        <v>1443621</v>
      </c>
      <c r="O18" s="319">
        <v>2011</v>
      </c>
      <c r="P18" s="294">
        <f t="shared" si="11"/>
        <v>-13192</v>
      </c>
      <c r="Q18" s="297">
        <f t="shared" si="1"/>
        <v>-13949</v>
      </c>
      <c r="R18" s="297">
        <f t="shared" si="2"/>
        <v>-15979</v>
      </c>
      <c r="S18" s="297">
        <f t="shared" si="3"/>
        <v>-13666</v>
      </c>
      <c r="T18" s="297">
        <f t="shared" si="4"/>
        <v>-15047</v>
      </c>
      <c r="U18" s="297">
        <f t="shared" si="5"/>
        <v>-13174</v>
      </c>
      <c r="V18" s="297">
        <f t="shared" si="6"/>
        <v>-13943</v>
      </c>
      <c r="W18" s="297">
        <f t="shared" si="7"/>
        <v>-9725</v>
      </c>
      <c r="X18" s="297">
        <f t="shared" si="8"/>
        <v>-5993</v>
      </c>
      <c r="Y18" s="297">
        <f t="shared" si="9"/>
        <v>-3585</v>
      </c>
      <c r="Z18" s="297">
        <f t="shared" si="10"/>
        <v>-118253</v>
      </c>
    </row>
    <row r="19" spans="1:26">
      <c r="A19" s="246">
        <v>2012</v>
      </c>
      <c r="B19" s="294">
        <v>68256</v>
      </c>
      <c r="C19" s="295">
        <v>75347</v>
      </c>
      <c r="D19" s="295">
        <v>94782</v>
      </c>
      <c r="E19" s="295">
        <v>98319</v>
      </c>
      <c r="F19" s="295">
        <v>136211</v>
      </c>
      <c r="G19" s="295">
        <v>155422</v>
      </c>
      <c r="H19" s="295">
        <v>226248</v>
      </c>
      <c r="I19" s="295">
        <v>192585</v>
      </c>
      <c r="J19" s="295">
        <v>159007</v>
      </c>
      <c r="K19" s="295">
        <v>144051</v>
      </c>
      <c r="L19" s="295"/>
      <c r="M19" s="295">
        <f t="shared" si="0"/>
        <v>1350228</v>
      </c>
      <c r="O19" s="319">
        <v>2012</v>
      </c>
      <c r="P19" s="294">
        <f t="shared" si="11"/>
        <v>-9143</v>
      </c>
      <c r="Q19" s="297">
        <f t="shared" si="1"/>
        <v>-10058</v>
      </c>
      <c r="R19" s="297">
        <f t="shared" si="2"/>
        <v>-12106</v>
      </c>
      <c r="S19" s="297">
        <f t="shared" si="3"/>
        <v>-10403</v>
      </c>
      <c r="T19" s="297">
        <f t="shared" si="4"/>
        <v>-11998</v>
      </c>
      <c r="U19" s="297">
        <f t="shared" si="5"/>
        <v>-10810</v>
      </c>
      <c r="V19" s="297">
        <f t="shared" si="6"/>
        <v>-11938</v>
      </c>
      <c r="W19" s="297">
        <f t="shared" si="7"/>
        <v>-8268</v>
      </c>
      <c r="X19" s="297">
        <f t="shared" si="8"/>
        <v>-5060</v>
      </c>
      <c r="Y19" s="297">
        <f t="shared" si="9"/>
        <v>-3609</v>
      </c>
      <c r="Z19" s="297">
        <f t="shared" si="10"/>
        <v>-93393</v>
      </c>
    </row>
    <row r="20" spans="1:26">
      <c r="A20" s="246">
        <v>2013</v>
      </c>
      <c r="B20" s="294">
        <v>60183</v>
      </c>
      <c r="C20" s="295">
        <v>66294</v>
      </c>
      <c r="D20" s="295">
        <v>83485</v>
      </c>
      <c r="E20" s="295">
        <v>87783</v>
      </c>
      <c r="F20" s="295">
        <v>123444</v>
      </c>
      <c r="G20" s="295">
        <v>143235</v>
      </c>
      <c r="H20" s="295">
        <v>212100</v>
      </c>
      <c r="I20" s="295">
        <v>182522</v>
      </c>
      <c r="J20" s="295">
        <v>152385</v>
      </c>
      <c r="K20" s="295">
        <v>139379</v>
      </c>
      <c r="L20" s="295"/>
      <c r="M20" s="295">
        <f t="shared" si="0"/>
        <v>1250810</v>
      </c>
      <c r="O20" s="319">
        <v>2013</v>
      </c>
      <c r="P20" s="294">
        <f t="shared" si="11"/>
        <v>-8073</v>
      </c>
      <c r="Q20" s="297">
        <f t="shared" si="1"/>
        <v>-9053</v>
      </c>
      <c r="R20" s="297">
        <f t="shared" si="2"/>
        <v>-11297</v>
      </c>
      <c r="S20" s="297">
        <f t="shared" si="3"/>
        <v>-10536</v>
      </c>
      <c r="T20" s="297">
        <f t="shared" si="4"/>
        <v>-12767</v>
      </c>
      <c r="U20" s="297">
        <f t="shared" si="5"/>
        <v>-12187</v>
      </c>
      <c r="V20" s="297">
        <f t="shared" si="6"/>
        <v>-14148</v>
      </c>
      <c r="W20" s="297">
        <f t="shared" si="7"/>
        <v>-10063</v>
      </c>
      <c r="X20" s="297">
        <f t="shared" si="8"/>
        <v>-6622</v>
      </c>
      <c r="Y20" s="297">
        <f t="shared" si="9"/>
        <v>-4672</v>
      </c>
      <c r="Z20" s="297">
        <f t="shared" si="10"/>
        <v>-99418</v>
      </c>
    </row>
    <row r="21" spans="1:26">
      <c r="A21" s="246">
        <v>2014</v>
      </c>
      <c r="B21" s="294">
        <v>53159</v>
      </c>
      <c r="C21" s="295">
        <v>57992</v>
      </c>
      <c r="D21" s="295">
        <v>73006</v>
      </c>
      <c r="E21" s="295">
        <v>77648</v>
      </c>
      <c r="F21" s="295">
        <v>110461</v>
      </c>
      <c r="G21" s="295">
        <v>129905</v>
      </c>
      <c r="H21" s="295">
        <v>196326</v>
      </c>
      <c r="I21" s="295">
        <v>170397</v>
      </c>
      <c r="J21" s="295">
        <v>144059</v>
      </c>
      <c r="K21" s="295">
        <v>133331</v>
      </c>
      <c r="M21" s="295">
        <f t="shared" si="0"/>
        <v>1146284</v>
      </c>
      <c r="O21" s="319">
        <v>2014</v>
      </c>
      <c r="P21" s="294">
        <f t="shared" ref="P21" si="12">B21-B20</f>
        <v>-7024</v>
      </c>
      <c r="Q21" s="297">
        <f t="shared" ref="Q21" si="13">C21-C20</f>
        <v>-8302</v>
      </c>
      <c r="R21" s="297">
        <f t="shared" ref="R21" si="14">D21-D20</f>
        <v>-10479</v>
      </c>
      <c r="S21" s="297">
        <f t="shared" ref="S21" si="15">E21-E20</f>
        <v>-10135</v>
      </c>
      <c r="T21" s="297">
        <f t="shared" ref="T21" si="16">F21-F20</f>
        <v>-12983</v>
      </c>
      <c r="U21" s="297">
        <f t="shared" ref="U21" si="17">G21-G20</f>
        <v>-13330</v>
      </c>
      <c r="V21" s="297">
        <f t="shared" ref="V21" si="18">H21-H20</f>
        <v>-15774</v>
      </c>
      <c r="W21" s="297">
        <f t="shared" ref="W21" si="19">I21-I20</f>
        <v>-12125</v>
      </c>
      <c r="X21" s="297">
        <f t="shared" ref="X21" si="20">J21-J20</f>
        <v>-8326</v>
      </c>
      <c r="Y21" s="297">
        <f t="shared" ref="Y21" si="21">K21-K20</f>
        <v>-6048</v>
      </c>
      <c r="Z21" s="297">
        <f t="shared" si="10"/>
        <v>-104526</v>
      </c>
    </row>
    <row r="22" spans="1:26">
      <c r="A22" s="246">
        <v>2015</v>
      </c>
      <c r="B22" s="294">
        <v>46710</v>
      </c>
      <c r="C22" s="295">
        <v>50436</v>
      </c>
      <c r="D22" s="295">
        <v>63341</v>
      </c>
      <c r="E22" s="295">
        <v>68161</v>
      </c>
      <c r="F22" s="295">
        <v>97732</v>
      </c>
      <c r="G22" s="295">
        <v>116001</v>
      </c>
      <c r="H22" s="295">
        <v>178418</v>
      </c>
      <c r="I22" s="295">
        <v>156198</v>
      </c>
      <c r="J22" s="295">
        <v>134081</v>
      </c>
      <c r="K22" s="295">
        <v>125716</v>
      </c>
      <c r="M22" s="295">
        <f t="shared" si="0"/>
        <v>1036794</v>
      </c>
      <c r="O22" s="319">
        <v>2015</v>
      </c>
      <c r="P22" s="294">
        <f t="shared" ref="P22" si="22">B22-B21</f>
        <v>-6449</v>
      </c>
      <c r="Q22" s="297">
        <f t="shared" ref="Q22" si="23">C22-C21</f>
        <v>-7556</v>
      </c>
      <c r="R22" s="297">
        <f t="shared" ref="R22" si="24">D22-D21</f>
        <v>-9665</v>
      </c>
      <c r="S22" s="297">
        <f t="shared" ref="S22" si="25">E22-E21</f>
        <v>-9487</v>
      </c>
      <c r="T22" s="297">
        <f t="shared" ref="T22" si="26">F22-F21</f>
        <v>-12729</v>
      </c>
      <c r="U22" s="297">
        <f t="shared" ref="U22" si="27">G22-G21</f>
        <v>-13904</v>
      </c>
      <c r="V22" s="297">
        <f t="shared" ref="V22" si="28">H22-H21</f>
        <v>-17908</v>
      </c>
      <c r="W22" s="297">
        <f t="shared" ref="W22" si="29">I22-I21</f>
        <v>-14199</v>
      </c>
      <c r="X22" s="297">
        <f t="shared" ref="X22" si="30">J22-J21</f>
        <v>-9978</v>
      </c>
      <c r="Y22" s="297">
        <f t="shared" ref="Y22" si="31">K22-K21</f>
        <v>-7615</v>
      </c>
      <c r="Z22" s="297">
        <f t="shared" si="10"/>
        <v>-109490</v>
      </c>
    </row>
    <row r="23" spans="1:26">
      <c r="A23" s="246">
        <v>2016</v>
      </c>
      <c r="B23" s="294">
        <v>41664</v>
      </c>
      <c r="C23" s="295">
        <v>44505</v>
      </c>
      <c r="D23" s="295">
        <v>55674</v>
      </c>
      <c r="E23" s="295">
        <v>60137</v>
      </c>
      <c r="F23" s="295">
        <v>86673</v>
      </c>
      <c r="G23" s="295">
        <v>103707</v>
      </c>
      <c r="H23" s="295">
        <v>161742</v>
      </c>
      <c r="I23" s="295">
        <v>142391</v>
      </c>
      <c r="J23" s="295">
        <v>123847</v>
      </c>
      <c r="K23" s="295">
        <v>117752</v>
      </c>
      <c r="M23" s="295">
        <f t="shared" si="0"/>
        <v>938092</v>
      </c>
      <c r="O23" s="319">
        <v>2016</v>
      </c>
      <c r="P23" s="294">
        <f t="shared" ref="P23" si="32">B23-B22</f>
        <v>-5046</v>
      </c>
      <c r="Q23" s="297">
        <f t="shared" ref="Q23" si="33">C23-C22</f>
        <v>-5931</v>
      </c>
      <c r="R23" s="297">
        <f t="shared" ref="R23" si="34">D23-D22</f>
        <v>-7667</v>
      </c>
      <c r="S23" s="297">
        <f t="shared" ref="S23" si="35">E23-E22</f>
        <v>-8024</v>
      </c>
      <c r="T23" s="297">
        <f t="shared" ref="T23" si="36">F23-F22</f>
        <v>-11059</v>
      </c>
      <c r="U23" s="297">
        <f t="shared" ref="U23" si="37">G23-G22</f>
        <v>-12294</v>
      </c>
      <c r="V23" s="297">
        <f t="shared" ref="V23" si="38">H23-H22</f>
        <v>-16676</v>
      </c>
      <c r="W23" s="297">
        <f t="shared" ref="W23" si="39">I23-I22</f>
        <v>-13807</v>
      </c>
      <c r="X23" s="297">
        <f t="shared" ref="X23" si="40">J23-J22</f>
        <v>-10234</v>
      </c>
      <c r="Y23" s="297">
        <f t="shared" ref="Y23" si="41">K23-K22</f>
        <v>-7964</v>
      </c>
      <c r="Z23" s="297">
        <f t="shared" ref="Z23" si="42">SUM(P23:Y23)</f>
        <v>-98702</v>
      </c>
    </row>
    <row r="24" spans="1:26">
      <c r="A24" s="246">
        <v>2017</v>
      </c>
      <c r="B24" s="294">
        <v>37699</v>
      </c>
      <c r="C24" s="295">
        <v>39703</v>
      </c>
      <c r="D24" s="295">
        <v>49328</v>
      </c>
      <c r="E24" s="295">
        <v>53270</v>
      </c>
      <c r="F24" s="295">
        <v>76981</v>
      </c>
      <c r="G24" s="295">
        <v>92381</v>
      </c>
      <c r="H24" s="295">
        <v>146188</v>
      </c>
      <c r="I24" s="295">
        <v>129179</v>
      </c>
      <c r="J24" s="295">
        <v>112927</v>
      </c>
      <c r="K24" s="295">
        <v>108611</v>
      </c>
      <c r="M24" s="295">
        <f t="shared" ref="M24" si="43">SUM(B24:L24)</f>
        <v>846267</v>
      </c>
      <c r="O24" s="319">
        <v>2017</v>
      </c>
      <c r="P24" s="294">
        <f t="shared" ref="P24" si="44">B24-B23</f>
        <v>-3965</v>
      </c>
      <c r="Q24" s="297">
        <f t="shared" ref="Q24" si="45">C24-C23</f>
        <v>-4802</v>
      </c>
      <c r="R24" s="297">
        <f t="shared" ref="R24" si="46">D24-D23</f>
        <v>-6346</v>
      </c>
      <c r="S24" s="297">
        <f t="shared" ref="S24" si="47">E24-E23</f>
        <v>-6867</v>
      </c>
      <c r="T24" s="297">
        <f t="shared" ref="T24" si="48">F24-F23</f>
        <v>-9692</v>
      </c>
      <c r="U24" s="297">
        <f t="shared" ref="U24" si="49">G24-G23</f>
        <v>-11326</v>
      </c>
      <c r="V24" s="297">
        <f t="shared" ref="V24" si="50">H24-H23</f>
        <v>-15554</v>
      </c>
      <c r="W24" s="297">
        <f t="shared" ref="W24" si="51">I24-I23</f>
        <v>-13212</v>
      </c>
      <c r="X24" s="297">
        <f t="shared" ref="X24" si="52">J24-J23</f>
        <v>-10920</v>
      </c>
      <c r="Y24" s="297">
        <f t="shared" ref="Y24" si="53">K24-K23</f>
        <v>-9141</v>
      </c>
      <c r="Z24" s="297">
        <f t="shared" ref="Z24" si="54">SUM(P24:Y24)</f>
        <v>-91825</v>
      </c>
    </row>
    <row r="26" spans="1:26">
      <c r="O26" s="10" t="s">
        <v>928</v>
      </c>
    </row>
    <row r="28" spans="1:26">
      <c r="O28" s="49"/>
      <c r="P28" s="296" t="s">
        <v>912</v>
      </c>
      <c r="Q28" s="49"/>
      <c r="R28" s="49"/>
      <c r="S28" s="49"/>
      <c r="T28" s="49"/>
      <c r="U28" s="49"/>
      <c r="V28" s="49"/>
      <c r="W28" s="49"/>
      <c r="X28" s="49"/>
      <c r="Y28" s="49"/>
    </row>
    <row r="29" spans="1:26">
      <c r="I29" s="246" t="s">
        <v>1120</v>
      </c>
      <c r="J29" s="622"/>
      <c r="K29" s="246"/>
      <c r="L29" s="246"/>
      <c r="M29" s="246"/>
      <c r="O29" s="291" t="s">
        <v>913</v>
      </c>
      <c r="P29" s="292">
        <v>1990</v>
      </c>
      <c r="Q29" s="293">
        <v>1991</v>
      </c>
      <c r="R29" s="293">
        <v>1992</v>
      </c>
      <c r="S29" s="293">
        <v>1993</v>
      </c>
      <c r="T29" s="293">
        <v>1994</v>
      </c>
      <c r="U29" s="293">
        <v>1995</v>
      </c>
      <c r="V29" s="293">
        <v>1996</v>
      </c>
      <c r="W29" s="293">
        <v>1997</v>
      </c>
      <c r="X29" s="293">
        <v>1998</v>
      </c>
      <c r="Y29" s="293">
        <v>1999</v>
      </c>
      <c r="Z29" s="293" t="s">
        <v>460</v>
      </c>
    </row>
    <row r="30" spans="1:26">
      <c r="I30" s="246">
        <v>2014</v>
      </c>
      <c r="J30" s="246"/>
      <c r="K30" s="246"/>
      <c r="L30" s="246"/>
      <c r="M30" s="388">
        <f>SUM(F21:I21)</f>
        <v>607089</v>
      </c>
      <c r="O30" s="319">
        <v>2001</v>
      </c>
      <c r="P30" s="298">
        <f t="shared" ref="P30:P42" si="55">B8/B7-1</f>
        <v>4.6481799758868458E-3</v>
      </c>
      <c r="Q30" s="299">
        <f t="shared" ref="Q30:Q42" si="56">C8/C7-1</f>
        <v>4.1875482156632948E-2</v>
      </c>
      <c r="R30" s="299">
        <f t="shared" ref="R30:R42" si="57">D8/D7-1</f>
        <v>0.13933393446832398</v>
      </c>
      <c r="S30" s="299">
        <f t="shared" ref="S30:S42" si="58">E8/E7-1</f>
        <v>0.10774152536517279</v>
      </c>
      <c r="T30" s="299">
        <f t="shared" ref="T30:T42" si="59">F8/F7-1</f>
        <v>0.21481313769454924</v>
      </c>
      <c r="U30" s="299">
        <f t="shared" ref="U30:U42" si="60">G8/G7-1</f>
        <v>0.1512915129151291</v>
      </c>
      <c r="V30" s="299">
        <f t="shared" ref="V30:V42" si="61">H8/H7-1</f>
        <v>0.15963029852331889</v>
      </c>
      <c r="W30" s="299">
        <f t="shared" ref="W30:W42" si="62">I8/I7-1</f>
        <v>5.8801731097552823E-2</v>
      </c>
      <c r="X30" s="299">
        <f t="shared" ref="X30:X42" si="63">J8/J7-1</f>
        <v>4.3179288578529373E-2</v>
      </c>
      <c r="Y30" s="299">
        <f t="shared" ref="Y30:Y42" si="64">K8/K7-1</f>
        <v>7.5533238916785095E-3</v>
      </c>
      <c r="Z30" s="299">
        <f t="shared" ref="Z30:Z42" si="65">M8/M7-1</f>
        <v>9.3401652166933413E-2</v>
      </c>
    </row>
    <row r="31" spans="1:26">
      <c r="I31" s="246">
        <v>2015</v>
      </c>
      <c r="J31" s="246"/>
      <c r="K31" s="246"/>
      <c r="L31" s="246"/>
      <c r="M31" s="388">
        <f>SUM(F22:I22)</f>
        <v>548349</v>
      </c>
      <c r="O31" s="319">
        <v>2002</v>
      </c>
      <c r="P31" s="298">
        <f t="shared" si="55"/>
        <v>-1.7730478345019174E-2</v>
      </c>
      <c r="Q31" s="299">
        <f t="shared" si="56"/>
        <v>5.6657689923926835E-3</v>
      </c>
      <c r="R31" s="299">
        <f t="shared" si="57"/>
        <v>3.7831378345231093E-2</v>
      </c>
      <c r="S31" s="299">
        <f t="shared" si="58"/>
        <v>7.1120703098197957E-2</v>
      </c>
      <c r="T31" s="299">
        <f t="shared" si="59"/>
        <v>9.6109564663231728E-2</v>
      </c>
      <c r="U31" s="299">
        <f t="shared" si="60"/>
        <v>0.28338001867413642</v>
      </c>
      <c r="V31" s="299">
        <f t="shared" si="61"/>
        <v>0.21435376891787894</v>
      </c>
      <c r="W31" s="299">
        <f t="shared" si="62"/>
        <v>0.26149346266343332</v>
      </c>
      <c r="X31" s="299">
        <f t="shared" si="63"/>
        <v>8.0182405472164264E-2</v>
      </c>
      <c r="Y31" s="299">
        <f t="shared" si="64"/>
        <v>6.1109454643551775E-2</v>
      </c>
      <c r="Z31" s="299">
        <f t="shared" si="65"/>
        <v>8.8270236258221058E-2</v>
      </c>
    </row>
    <row r="32" spans="1:26">
      <c r="I32" s="246">
        <v>2016</v>
      </c>
      <c r="M32" s="388">
        <f>SUM(F23:I23)</f>
        <v>494513</v>
      </c>
      <c r="O32" s="319">
        <v>2003</v>
      </c>
      <c r="P32" s="298">
        <f t="shared" si="55"/>
        <v>-3.4660954826903234E-2</v>
      </c>
      <c r="Q32" s="299">
        <f t="shared" si="56"/>
        <v>-1.8128667728353531E-2</v>
      </c>
      <c r="R32" s="299">
        <f t="shared" si="57"/>
        <v>4.2775185342303068E-3</v>
      </c>
      <c r="S32" s="299">
        <f t="shared" si="58"/>
        <v>1.8553351075290658E-2</v>
      </c>
      <c r="T32" s="299">
        <f t="shared" si="59"/>
        <v>9.5317496448493522E-2</v>
      </c>
      <c r="U32" s="299">
        <f t="shared" si="60"/>
        <v>0.16620029661135516</v>
      </c>
      <c r="V32" s="299">
        <f t="shared" si="61"/>
        <v>0.37558278135703183</v>
      </c>
      <c r="W32" s="299">
        <f t="shared" si="62"/>
        <v>0.2082697528784605</v>
      </c>
      <c r="X32" s="299">
        <f t="shared" si="63"/>
        <v>0.21331439009539266</v>
      </c>
      <c r="Y32" s="299">
        <f t="shared" si="64"/>
        <v>8.0845654646417353E-2</v>
      </c>
      <c r="Z32" s="299">
        <f t="shared" si="65"/>
        <v>8.7959339738811204E-2</v>
      </c>
    </row>
    <row r="33" spans="9:26">
      <c r="I33" s="246">
        <v>2017</v>
      </c>
      <c r="J33" s="388"/>
      <c r="K33" s="246"/>
      <c r="L33" s="246"/>
      <c r="M33" s="388">
        <f>SUM(F24:I24)</f>
        <v>444729</v>
      </c>
      <c r="O33" s="319">
        <v>2004</v>
      </c>
      <c r="P33" s="298">
        <f t="shared" si="55"/>
        <v>-4.8938507771351003E-2</v>
      </c>
      <c r="Q33" s="299">
        <f t="shared" si="56"/>
        <v>-3.441610380376825E-2</v>
      </c>
      <c r="R33" s="299">
        <f t="shared" si="57"/>
        <v>-1.9249820224380043E-2</v>
      </c>
      <c r="S33" s="299">
        <f t="shared" si="58"/>
        <v>2.4813186436221102E-3</v>
      </c>
      <c r="T33" s="299">
        <f t="shared" si="59"/>
        <v>3.2329302185833297E-2</v>
      </c>
      <c r="U33" s="299">
        <f t="shared" si="60"/>
        <v>0.16913008529986917</v>
      </c>
      <c r="V33" s="299">
        <f t="shared" si="61"/>
        <v>0.17451560006361766</v>
      </c>
      <c r="W33" s="299">
        <f t="shared" si="62"/>
        <v>0.2848180677540777</v>
      </c>
      <c r="X33" s="299">
        <f t="shared" si="63"/>
        <v>0.14941451990632326</v>
      </c>
      <c r="Y33" s="299">
        <f t="shared" si="64"/>
        <v>0.15586119811332444</v>
      </c>
      <c r="Z33" s="299">
        <f t="shared" si="65"/>
        <v>6.8653328339474351E-2</v>
      </c>
    </row>
    <row r="34" spans="9:26">
      <c r="I34" s="246" t="s">
        <v>909</v>
      </c>
      <c r="M34" s="469">
        <f>(M32-M33)/M31</f>
        <v>9.078889539326232E-2</v>
      </c>
      <c r="O34" s="319">
        <v>2005</v>
      </c>
      <c r="P34" s="298">
        <f t="shared" si="55"/>
        <v>-6.9056315297715165E-2</v>
      </c>
      <c r="Q34" s="299">
        <f t="shared" si="56"/>
        <v>-5.2146851055017374E-2</v>
      </c>
      <c r="R34" s="299">
        <f t="shared" si="57"/>
        <v>-3.6204500822946128E-2</v>
      </c>
      <c r="S34" s="299">
        <f t="shared" si="58"/>
        <v>-2.0023839261781307E-2</v>
      </c>
      <c r="T34" s="299">
        <f t="shared" si="59"/>
        <v>9.1971419008396449E-3</v>
      </c>
      <c r="U34" s="299">
        <f t="shared" si="60"/>
        <v>5.8732382081159162E-2</v>
      </c>
      <c r="V34" s="299">
        <f t="shared" si="61"/>
        <v>0.1917164736645498</v>
      </c>
      <c r="W34" s="299">
        <f t="shared" si="62"/>
        <v>0.14947789011437917</v>
      </c>
      <c r="X34" s="299">
        <f t="shared" si="63"/>
        <v>0.22698606745061523</v>
      </c>
      <c r="Y34" s="299">
        <f t="shared" si="64"/>
        <v>9.7368449237953403E-2</v>
      </c>
      <c r="Z34" s="299">
        <f t="shared" si="65"/>
        <v>4.6458455931543075E-2</v>
      </c>
    </row>
    <row r="35" spans="9:26">
      <c r="O35" s="319">
        <v>2006</v>
      </c>
      <c r="P35" s="298">
        <f t="shared" si="55"/>
        <v>-8.9440389294403899E-2</v>
      </c>
      <c r="Q35" s="299">
        <f t="shared" si="56"/>
        <v>-7.0346116731706432E-2</v>
      </c>
      <c r="R35" s="299">
        <f t="shared" si="57"/>
        <v>-5.4067138373144696E-2</v>
      </c>
      <c r="S35" s="299">
        <f t="shared" si="58"/>
        <v>-4.0609905138800029E-2</v>
      </c>
      <c r="T35" s="299">
        <f t="shared" si="59"/>
        <v>-2.0966416242483632E-2</v>
      </c>
      <c r="U35" s="299">
        <f t="shared" si="60"/>
        <v>1.1742299416519719E-2</v>
      </c>
      <c r="V35" s="299">
        <f t="shared" si="61"/>
        <v>5.1136675312869695E-2</v>
      </c>
      <c r="W35" s="299">
        <f t="shared" si="62"/>
        <v>0.16371167909556839</v>
      </c>
      <c r="X35" s="299">
        <f t="shared" si="63"/>
        <v>0.12942125364731183</v>
      </c>
      <c r="Y35" s="299">
        <f t="shared" si="64"/>
        <v>0.15052997325733464</v>
      </c>
      <c r="Z35" s="299">
        <f t="shared" si="65"/>
        <v>1.6377611173594042E-2</v>
      </c>
    </row>
    <row r="36" spans="9:26">
      <c r="O36" s="319">
        <v>2007</v>
      </c>
      <c r="P36" s="298">
        <f t="shared" si="55"/>
        <v>-0.10693004489097901</v>
      </c>
      <c r="Q36" s="299">
        <f t="shared" si="56"/>
        <v>-8.7772555163859511E-2</v>
      </c>
      <c r="R36" s="299">
        <f t="shared" si="57"/>
        <v>-7.1251413048980083E-2</v>
      </c>
      <c r="S36" s="299">
        <f t="shared" si="58"/>
        <v>-5.552859534612864E-2</v>
      </c>
      <c r="T36" s="299">
        <f t="shared" si="59"/>
        <v>-3.8387706507597485E-2</v>
      </c>
      <c r="U36" s="299">
        <f t="shared" si="60"/>
        <v>-1.9485464935264041E-2</v>
      </c>
      <c r="V36" s="299">
        <f t="shared" si="61"/>
        <v>2.338324592107166E-2</v>
      </c>
      <c r="W36" s="299">
        <f t="shared" si="62"/>
        <v>5.9678204357410669E-2</v>
      </c>
      <c r="X36" s="299">
        <f t="shared" si="63"/>
        <v>0.17550934677588748</v>
      </c>
      <c r="Y36" s="299">
        <f t="shared" si="64"/>
        <v>0.11799187316022097</v>
      </c>
      <c r="Z36" s="299">
        <f t="shared" si="65"/>
        <v>-3.008552527211994E-3</v>
      </c>
    </row>
    <row r="37" spans="9:26">
      <c r="O37" s="319">
        <v>2008</v>
      </c>
      <c r="P37" s="298">
        <f t="shared" si="55"/>
        <v>-0.12479710372581143</v>
      </c>
      <c r="Q37" s="299">
        <f t="shared" si="56"/>
        <v>-0.10510609367731782</v>
      </c>
      <c r="R37" s="299">
        <f t="shared" si="57"/>
        <v>-8.8192905327665327E-2</v>
      </c>
      <c r="S37" s="299">
        <f t="shared" si="58"/>
        <v>-7.0977148068697038E-2</v>
      </c>
      <c r="T37" s="299">
        <f t="shared" si="59"/>
        <v>-5.1683293680373277E-2</v>
      </c>
      <c r="U37" s="299">
        <f t="shared" si="60"/>
        <v>-3.6589595658099827E-2</v>
      </c>
      <c r="V37" s="299">
        <f t="shared" si="61"/>
        <v>-1.6394577150308565E-2</v>
      </c>
      <c r="W37" s="299">
        <f t="shared" si="62"/>
        <v>-1.6660587803551952E-4</v>
      </c>
      <c r="X37" s="299">
        <f t="shared" si="63"/>
        <v>4.609346150639082E-2</v>
      </c>
      <c r="Y37" s="299">
        <f t="shared" si="64"/>
        <v>0.13843994233249868</v>
      </c>
      <c r="Z37" s="299">
        <f t="shared" si="65"/>
        <v>-2.9675513918509977E-2</v>
      </c>
    </row>
    <row r="38" spans="9:26">
      <c r="J38" s="246" t="s">
        <v>1184</v>
      </c>
      <c r="K38" s="388"/>
      <c r="L38" s="246"/>
      <c r="M38" s="505">
        <f>(M23-M13)/M13</f>
        <v>-0.4778355120523004</v>
      </c>
      <c r="O38" s="319">
        <v>2009</v>
      </c>
      <c r="P38" s="298">
        <f t="shared" si="55"/>
        <v>-0.11840519635912994</v>
      </c>
      <c r="Q38" s="299">
        <f t="shared" si="56"/>
        <v>-0.1036322052331905</v>
      </c>
      <c r="R38" s="299">
        <f t="shared" si="57"/>
        <v>-9.0766002098635834E-2</v>
      </c>
      <c r="S38" s="299">
        <f t="shared" si="58"/>
        <v>-7.4934150034221214E-2</v>
      </c>
      <c r="T38" s="299">
        <f t="shared" si="59"/>
        <v>-5.6917353547643823E-2</v>
      </c>
      <c r="U38" s="299">
        <f t="shared" si="60"/>
        <v>-4.1006424525766527E-2</v>
      </c>
      <c r="V38" s="299">
        <f t="shared" si="61"/>
        <v>-2.9032628378653613E-2</v>
      </c>
      <c r="W38" s="299">
        <f t="shared" si="62"/>
        <v>-2.1752445461259984E-2</v>
      </c>
      <c r="X38" s="299">
        <f t="shared" si="63"/>
        <v>-9.0584557923444331E-3</v>
      </c>
      <c r="Y38" s="299">
        <f t="shared" si="64"/>
        <v>2.1954877195321076E-2</v>
      </c>
      <c r="Z38" s="299">
        <f t="shared" si="65"/>
        <v>-4.6573996238176707E-2</v>
      </c>
    </row>
    <row r="39" spans="9:26">
      <c r="J39" s="246" t="s">
        <v>1185</v>
      </c>
      <c r="K39" s="388"/>
      <c r="L39" s="246"/>
      <c r="M39" s="484">
        <f>(M22-M23)/M22</f>
        <v>9.5199239193128046E-2</v>
      </c>
      <c r="O39" s="319">
        <v>2010</v>
      </c>
      <c r="P39" s="298">
        <f t="shared" si="55"/>
        <v>-0.12176324029820362</v>
      </c>
      <c r="Q39" s="299">
        <f t="shared" si="56"/>
        <v>-0.11361507373604907</v>
      </c>
      <c r="R39" s="299">
        <f t="shared" si="57"/>
        <v>-0.10255136698634837</v>
      </c>
      <c r="S39" s="299">
        <f t="shared" si="58"/>
        <v>-8.5346167643190252E-2</v>
      </c>
      <c r="T39" s="299">
        <f t="shared" si="59"/>
        <v>-6.8019249761661515E-2</v>
      </c>
      <c r="U39" s="299">
        <f t="shared" si="60"/>
        <v>-5.1394308556200641E-2</v>
      </c>
      <c r="V39" s="299">
        <f t="shared" si="61"/>
        <v>-3.8413278362782743E-2</v>
      </c>
      <c r="W39" s="299">
        <f t="shared" si="62"/>
        <v>-3.0550517001666555E-2</v>
      </c>
      <c r="X39" s="299">
        <f t="shared" si="63"/>
        <v>-2.290199142755367E-2</v>
      </c>
      <c r="Y39" s="299">
        <f t="shared" si="64"/>
        <v>-1.3591688460760865E-2</v>
      </c>
      <c r="Z39" s="299">
        <f t="shared" si="65"/>
        <v>-5.7432460975642141E-2</v>
      </c>
    </row>
    <row r="40" spans="9:26">
      <c r="J40" s="246" t="s">
        <v>1277</v>
      </c>
      <c r="M40" s="505">
        <f>(M24-M13)/M13</f>
        <v>-0.52894750757704367</v>
      </c>
      <c r="O40" s="319">
        <v>2011</v>
      </c>
      <c r="P40" s="298">
        <f t="shared" si="55"/>
        <v>-0.14562152973253417</v>
      </c>
      <c r="Q40" s="299">
        <f t="shared" si="56"/>
        <v>-0.14039696438995919</v>
      </c>
      <c r="R40" s="299">
        <f t="shared" si="57"/>
        <v>-0.13005119356702777</v>
      </c>
      <c r="S40" s="299">
        <f t="shared" si="58"/>
        <v>-0.11166127398110925</v>
      </c>
      <c r="T40" s="299">
        <f t="shared" si="59"/>
        <v>-9.2168128583329234E-2</v>
      </c>
      <c r="U40" s="299">
        <f t="shared" si="60"/>
        <v>-7.343121188811963E-2</v>
      </c>
      <c r="V40" s="299">
        <f t="shared" si="61"/>
        <v>-5.5301056205355192E-2</v>
      </c>
      <c r="W40" s="299">
        <f t="shared" si="62"/>
        <v>-4.6182412217800506E-2</v>
      </c>
      <c r="X40" s="299">
        <f t="shared" si="63"/>
        <v>-3.5240503351758212E-2</v>
      </c>
      <c r="Y40" s="299">
        <f t="shared" si="64"/>
        <v>-2.3703262917782353E-2</v>
      </c>
      <c r="Z40" s="299">
        <f t="shared" si="65"/>
        <v>-7.5712253357185011E-2</v>
      </c>
    </row>
    <row r="41" spans="9:26">
      <c r="O41" s="319">
        <v>2012</v>
      </c>
      <c r="P41" s="298">
        <f t="shared" si="55"/>
        <v>-0.11812814119045467</v>
      </c>
      <c r="Q41" s="299">
        <f t="shared" si="56"/>
        <v>-0.11776828054563548</v>
      </c>
      <c r="R41" s="299">
        <f t="shared" si="57"/>
        <v>-0.11325873811840426</v>
      </c>
      <c r="S41" s="299">
        <f t="shared" si="58"/>
        <v>-9.5684406099961317E-2</v>
      </c>
      <c r="T41" s="299">
        <f t="shared" si="59"/>
        <v>-8.0953248453197846E-2</v>
      </c>
      <c r="U41" s="299">
        <f t="shared" si="60"/>
        <v>-6.5029597189470101E-2</v>
      </c>
      <c r="V41" s="299">
        <f t="shared" si="61"/>
        <v>-5.0120494067661392E-2</v>
      </c>
      <c r="W41" s="299">
        <f t="shared" si="62"/>
        <v>-4.1164433690310864E-2</v>
      </c>
      <c r="X41" s="299">
        <f t="shared" si="63"/>
        <v>-3.0841058835719526E-2</v>
      </c>
      <c r="Y41" s="299">
        <f t="shared" si="64"/>
        <v>-2.4441284030881749E-2</v>
      </c>
      <c r="Z41" s="299">
        <f t="shared" si="65"/>
        <v>-6.4693572620514672E-2</v>
      </c>
    </row>
    <row r="42" spans="9:26">
      <c r="O42" s="319">
        <v>2013</v>
      </c>
      <c r="P42" s="298">
        <f t="shared" si="55"/>
        <v>-0.11827531645569622</v>
      </c>
      <c r="Q42" s="299">
        <f t="shared" si="56"/>
        <v>-0.12015076910825917</v>
      </c>
      <c r="R42" s="299">
        <f t="shared" si="57"/>
        <v>-0.11918929754594754</v>
      </c>
      <c r="S42" s="299">
        <f t="shared" si="58"/>
        <v>-0.10716138284563514</v>
      </c>
      <c r="T42" s="299">
        <f t="shared" si="59"/>
        <v>-9.3729581311347787E-2</v>
      </c>
      <c r="U42" s="299">
        <f t="shared" si="60"/>
        <v>-7.8412322579815008E-2</v>
      </c>
      <c r="V42" s="299">
        <f t="shared" si="61"/>
        <v>-6.253314946430466E-2</v>
      </c>
      <c r="W42" s="299">
        <f t="shared" si="62"/>
        <v>-5.2252252252252274E-2</v>
      </c>
      <c r="X42" s="299">
        <f t="shared" si="63"/>
        <v>-4.1645965271969176E-2</v>
      </c>
      <c r="Y42" s="299">
        <f t="shared" si="64"/>
        <v>-3.243295777190025E-2</v>
      </c>
      <c r="Z42" s="299">
        <f t="shared" si="65"/>
        <v>-7.3630527584970795E-2</v>
      </c>
    </row>
    <row r="43" spans="9:26">
      <c r="O43" s="319">
        <v>2014</v>
      </c>
      <c r="P43" s="298">
        <f t="shared" ref="P43" si="66">B21/B20-1</f>
        <v>-0.11671069903461107</v>
      </c>
      <c r="Q43" s="299">
        <f t="shared" ref="Q43" si="67">C21/C20-1</f>
        <v>-0.12523003590068482</v>
      </c>
      <c r="R43" s="299">
        <f t="shared" ref="R43" si="68">D21/D20-1</f>
        <v>-0.12551955441097207</v>
      </c>
      <c r="S43" s="299">
        <f t="shared" ref="S43" si="69">E21/E20-1</f>
        <v>-0.11545515646537485</v>
      </c>
      <c r="T43" s="299">
        <f t="shared" ref="T43" si="70">F21/F20-1</f>
        <v>-0.10517319594309971</v>
      </c>
      <c r="U43" s="299">
        <f t="shared" ref="U43" si="71">G21/G20-1</f>
        <v>-9.3063846126994143E-2</v>
      </c>
      <c r="V43" s="299">
        <f t="shared" ref="V43" si="72">H21/H20-1</f>
        <v>-7.4370579915134405E-2</v>
      </c>
      <c r="W43" s="299">
        <f t="shared" ref="W43" si="73">I21/I20-1</f>
        <v>-6.6430348122418104E-2</v>
      </c>
      <c r="X43" s="299">
        <f t="shared" ref="X43" si="74">J21/J20-1</f>
        <v>-5.46379236801523E-2</v>
      </c>
      <c r="Y43" s="299">
        <f t="shared" ref="Y43" si="75">K21/K20-1</f>
        <v>-4.3392476628473453E-2</v>
      </c>
      <c r="Z43" s="299">
        <f t="shared" ref="Z43" si="76">M21/M20-1</f>
        <v>-8.3566648811570055E-2</v>
      </c>
    </row>
    <row r="44" spans="9:26">
      <c r="O44" s="319">
        <v>2015</v>
      </c>
      <c r="P44" s="298">
        <f t="shared" ref="P44" si="77">B22/B21-1</f>
        <v>-0.12131529938486429</v>
      </c>
      <c r="Q44" s="299">
        <f t="shared" ref="Q44" si="78">C22/C21-1</f>
        <v>-0.13029383363222513</v>
      </c>
      <c r="R44" s="299">
        <f t="shared" ref="R44" si="79">D22/D21-1</f>
        <v>-0.13238637920170948</v>
      </c>
      <c r="S44" s="299">
        <f t="shared" ref="S44" si="80">E22/E21-1</f>
        <v>-0.12217957964145887</v>
      </c>
      <c r="T44" s="299">
        <f t="shared" ref="T44" si="81">F22/F21-1</f>
        <v>-0.11523524139741625</v>
      </c>
      <c r="U44" s="299">
        <f t="shared" ref="U44" si="82">G22/G21-1</f>
        <v>-0.10703206189138215</v>
      </c>
      <c r="V44" s="299">
        <f t="shared" ref="V44" si="83">H22/H21-1</f>
        <v>-9.1215631144117459E-2</v>
      </c>
      <c r="W44" s="299">
        <f t="shared" ref="W44" si="84">I22/I21-1</f>
        <v>-8.3328931847391652E-2</v>
      </c>
      <c r="X44" s="299">
        <f t="shared" ref="X44" si="85">J22/J21-1</f>
        <v>-6.9263287958405972E-2</v>
      </c>
      <c r="Y44" s="299">
        <f t="shared" ref="Y44" si="86">K22/K21-1</f>
        <v>-5.7113499486241004E-2</v>
      </c>
      <c r="Z44" s="299">
        <f t="shared" ref="Z44" si="87">M22/M21-1</f>
        <v>-9.5517341252255084E-2</v>
      </c>
    </row>
    <row r="45" spans="9:26">
      <c r="O45" s="319">
        <v>2016</v>
      </c>
      <c r="P45" s="298">
        <f t="shared" ref="P45" si="88">B23/B22-1</f>
        <v>-0.10802825947334616</v>
      </c>
      <c r="Q45" s="299">
        <f t="shared" ref="Q45" si="89">C23/C22-1</f>
        <v>-0.11759457530335471</v>
      </c>
      <c r="R45" s="299">
        <f t="shared" ref="R45" si="90">D23/D22-1</f>
        <v>-0.12104324213384698</v>
      </c>
      <c r="S45" s="299">
        <f t="shared" ref="S45" si="91">E23/E22-1</f>
        <v>-0.11772127756341599</v>
      </c>
      <c r="T45" s="299">
        <f t="shared" ref="T45" si="92">F23/F22-1</f>
        <v>-0.11315638685384521</v>
      </c>
      <c r="U45" s="299">
        <f t="shared" ref="U45" si="93">G23/G22-1</f>
        <v>-0.10598184498409502</v>
      </c>
      <c r="V45" s="299">
        <f t="shared" ref="V45" si="94">H23/H22-1</f>
        <v>-9.3465905906354729E-2</v>
      </c>
      <c r="W45" s="299">
        <f t="shared" ref="W45" si="95">I23/I22-1</f>
        <v>-8.8394217595615832E-2</v>
      </c>
      <c r="X45" s="299">
        <f t="shared" ref="X45" si="96">J23/J22-1</f>
        <v>-7.6326996367867217E-2</v>
      </c>
      <c r="Y45" s="299">
        <f t="shared" ref="Y45" si="97">K23/K22-1</f>
        <v>-6.3349136148143415E-2</v>
      </c>
      <c r="Z45" s="299">
        <f t="shared" ref="Z45" si="98">M23/M22-1</f>
        <v>-9.5199239193128005E-2</v>
      </c>
    </row>
    <row r="46" spans="9:26">
      <c r="O46" s="319">
        <v>2017</v>
      </c>
      <c r="P46" s="298">
        <f t="shared" ref="P46" si="99">B24/B23-1</f>
        <v>-9.5166090629800304E-2</v>
      </c>
      <c r="Q46" s="299">
        <f t="shared" ref="Q46" si="100">C24/C23-1</f>
        <v>-0.10789798899000114</v>
      </c>
      <c r="R46" s="299">
        <f t="shared" ref="R46" si="101">D24/D23-1</f>
        <v>-0.11398498401408197</v>
      </c>
      <c r="S46" s="299">
        <f t="shared" ref="S46" si="102">E24/E23-1</f>
        <v>-0.11418926783843553</v>
      </c>
      <c r="T46" s="299">
        <f t="shared" ref="T46" si="103">F24/F23-1</f>
        <v>-0.11182259757940771</v>
      </c>
      <c r="U46" s="299">
        <f t="shared" ref="U46" si="104">G24/G23-1</f>
        <v>-0.1092115286335541</v>
      </c>
      <c r="V46" s="299">
        <f t="shared" ref="V46" si="105">H24/H23-1</f>
        <v>-9.616549813901154E-2</v>
      </c>
      <c r="W46" s="299">
        <f t="shared" ref="W46" si="106">I24/I23-1</f>
        <v>-9.2786763208348888E-2</v>
      </c>
      <c r="X46" s="299">
        <f t="shared" ref="X46" si="107">J24/J23-1</f>
        <v>-8.8173310617132405E-2</v>
      </c>
      <c r="Y46" s="299">
        <f t="shared" ref="Y46" si="108">K24/K23-1</f>
        <v>-7.7629254704803308E-2</v>
      </c>
      <c r="Z46" s="299">
        <f t="shared" ref="Z46" si="109">M24/M23-1</f>
        <v>-9.7884855643156521E-2</v>
      </c>
    </row>
    <row r="48" spans="9:26">
      <c r="O48" s="10" t="s">
        <v>915</v>
      </c>
    </row>
    <row r="50" spans="15:25">
      <c r="P50" s="300" t="s">
        <v>912</v>
      </c>
      <c r="Q50" s="301"/>
      <c r="R50" s="301"/>
      <c r="S50" s="301"/>
      <c r="T50" s="301"/>
      <c r="U50" s="301"/>
      <c r="V50" s="301"/>
      <c r="W50" s="301"/>
    </row>
    <row r="51" spans="15:25">
      <c r="O51" s="302" t="s">
        <v>662</v>
      </c>
      <c r="P51" s="303">
        <v>1990</v>
      </c>
      <c r="Q51" s="304">
        <v>1991</v>
      </c>
      <c r="R51" s="304">
        <v>1992</v>
      </c>
      <c r="S51" s="304">
        <v>1993</v>
      </c>
      <c r="T51" s="304">
        <v>1994</v>
      </c>
      <c r="U51" s="304">
        <v>1995</v>
      </c>
      <c r="V51" s="304">
        <v>1996</v>
      </c>
      <c r="W51" s="304">
        <v>1997</v>
      </c>
      <c r="X51" s="655">
        <v>1998</v>
      </c>
      <c r="Y51" s="655">
        <v>1999</v>
      </c>
    </row>
    <row r="52" spans="15:25">
      <c r="O52" s="305">
        <v>15</v>
      </c>
      <c r="P52" s="308">
        <f>1-B12/B11</f>
        <v>6.9056315297715165E-2</v>
      </c>
      <c r="Q52" s="307">
        <f>1-C13/C12</f>
        <v>7.0346116731706432E-2</v>
      </c>
      <c r="R52" s="307">
        <f>1-D14/D13</f>
        <v>7.1251413048980083E-2</v>
      </c>
      <c r="S52" s="307">
        <f>1-E15/E14</f>
        <v>7.0977148068697038E-2</v>
      </c>
      <c r="T52" s="307">
        <f>1-F16/F15</f>
        <v>5.6917353547643823E-2</v>
      </c>
      <c r="U52" s="307">
        <f>1-G17/G16</f>
        <v>5.1394308556200641E-2</v>
      </c>
      <c r="V52" s="307">
        <f>1-H18/H17</f>
        <v>5.5301056205355192E-2</v>
      </c>
      <c r="W52" s="307">
        <f>1-I19/I18</f>
        <v>4.1164433690310864E-2</v>
      </c>
      <c r="X52" s="307">
        <f>1-J20/J19</f>
        <v>4.1645965271969176E-2</v>
      </c>
      <c r="Y52" s="307">
        <f>1-K21/K20</f>
        <v>4.3392476628473453E-2</v>
      </c>
    </row>
    <row r="53" spans="15:25">
      <c r="O53" s="305">
        <v>16</v>
      </c>
      <c r="P53" s="306">
        <f>1-B13/B12</f>
        <v>8.9440389294403899E-2</v>
      </c>
      <c r="Q53" s="307">
        <f>1-C14/C13</f>
        <v>8.7772555163859511E-2</v>
      </c>
      <c r="R53" s="307">
        <f>1-D15/D14</f>
        <v>8.8192905327665327E-2</v>
      </c>
      <c r="S53" s="307">
        <f>1-E16/E15</f>
        <v>7.4934150034221214E-2</v>
      </c>
      <c r="T53" s="307">
        <f t="shared" ref="T53:T60" si="110">1-F17/F16</f>
        <v>6.8019249761661515E-2</v>
      </c>
      <c r="U53" s="307">
        <f t="shared" ref="U53:U59" si="111">1-G18/G17</f>
        <v>7.343121188811963E-2</v>
      </c>
      <c r="V53" s="307">
        <f t="shared" ref="V53:V58" si="112">1-H19/H18</f>
        <v>5.0120494067661392E-2</v>
      </c>
      <c r="W53" s="307">
        <f t="shared" ref="W53:W57" si="113">1-I19/I18</f>
        <v>4.1164433690310864E-2</v>
      </c>
      <c r="X53" s="307">
        <f t="shared" ref="X53:X56" si="114">1-J21/J20</f>
        <v>5.46379236801523E-2</v>
      </c>
      <c r="Y53" s="307">
        <f t="shared" ref="Y53:Y55" si="115">1-K22/K21</f>
        <v>5.7113499486241004E-2</v>
      </c>
    </row>
    <row r="54" spans="15:25">
      <c r="O54" s="305">
        <v>17</v>
      </c>
      <c r="P54" s="306">
        <f t="shared" ref="P54:P64" si="116">1-B14/B13</f>
        <v>0.10693004489097901</v>
      </c>
      <c r="Q54" s="307">
        <f t="shared" ref="Q54:Q63" si="117">1-C15/C14</f>
        <v>0.10510609367731782</v>
      </c>
      <c r="R54" s="307">
        <f t="shared" ref="R54:R62" si="118">1-D16/D15</f>
        <v>9.0766002098635834E-2</v>
      </c>
      <c r="S54" s="307">
        <f t="shared" ref="S54:S61" si="119">1-E17/E16</f>
        <v>8.5346167643190252E-2</v>
      </c>
      <c r="T54" s="307">
        <f t="shared" si="110"/>
        <v>9.2168128583329234E-2</v>
      </c>
      <c r="U54" s="307">
        <f t="shared" si="111"/>
        <v>6.5029597189470101E-2</v>
      </c>
      <c r="V54" s="307">
        <f t="shared" si="112"/>
        <v>6.253314946430466E-2</v>
      </c>
      <c r="W54" s="307">
        <f t="shared" si="113"/>
        <v>5.2252252252252274E-2</v>
      </c>
      <c r="X54" s="307">
        <f t="shared" si="114"/>
        <v>6.9263287958405972E-2</v>
      </c>
      <c r="Y54" s="307">
        <f t="shared" si="115"/>
        <v>6.3349136148143415E-2</v>
      </c>
    </row>
    <row r="55" spans="15:25">
      <c r="O55" s="305">
        <v>18</v>
      </c>
      <c r="P55" s="306">
        <f t="shared" si="116"/>
        <v>0.12479710372581143</v>
      </c>
      <c r="Q55" s="307">
        <f t="shared" si="117"/>
        <v>0.1036322052331905</v>
      </c>
      <c r="R55" s="307">
        <f t="shared" si="118"/>
        <v>0.10255136698634837</v>
      </c>
      <c r="S55" s="307">
        <f t="shared" si="119"/>
        <v>0.11166127398110925</v>
      </c>
      <c r="T55" s="307">
        <f t="shared" si="110"/>
        <v>8.0953248453197846E-2</v>
      </c>
      <c r="U55" s="307">
        <f t="shared" si="111"/>
        <v>7.8412322579815008E-2</v>
      </c>
      <c r="V55" s="307">
        <f t="shared" si="112"/>
        <v>7.4370579915134405E-2</v>
      </c>
      <c r="W55" s="307">
        <f t="shared" si="113"/>
        <v>6.6430348122418104E-2</v>
      </c>
      <c r="X55" s="307">
        <f t="shared" si="114"/>
        <v>7.6326996367867217E-2</v>
      </c>
      <c r="Y55" s="307">
        <f t="shared" si="115"/>
        <v>7.7629254704803308E-2</v>
      </c>
    </row>
    <row r="56" spans="15:25">
      <c r="O56" s="305">
        <v>19</v>
      </c>
      <c r="P56" s="306">
        <f t="shared" si="116"/>
        <v>0.11840519635912994</v>
      </c>
      <c r="Q56" s="307">
        <f t="shared" si="117"/>
        <v>0.11361507373604907</v>
      </c>
      <c r="R56" s="307">
        <f t="shared" si="118"/>
        <v>0.13005119356702777</v>
      </c>
      <c r="S56" s="307">
        <f t="shared" si="119"/>
        <v>9.5684406099961317E-2</v>
      </c>
      <c r="T56" s="307">
        <f t="shared" si="110"/>
        <v>9.3729581311347787E-2</v>
      </c>
      <c r="U56" s="307">
        <f t="shared" si="111"/>
        <v>9.3063846126994143E-2</v>
      </c>
      <c r="V56" s="307">
        <f t="shared" si="112"/>
        <v>9.1215631144117459E-2</v>
      </c>
      <c r="W56" s="307">
        <f t="shared" si="113"/>
        <v>8.3328931847391652E-2</v>
      </c>
      <c r="X56" s="307">
        <f t="shared" si="114"/>
        <v>8.8173310617132405E-2</v>
      </c>
    </row>
    <row r="57" spans="15:25">
      <c r="O57" s="305">
        <v>20</v>
      </c>
      <c r="P57" s="306">
        <f t="shared" si="116"/>
        <v>0.12176324029820362</v>
      </c>
      <c r="Q57" s="307">
        <f t="shared" si="117"/>
        <v>0.14039696438995919</v>
      </c>
      <c r="R57" s="307">
        <f t="shared" si="118"/>
        <v>0.11325873811840426</v>
      </c>
      <c r="S57" s="307">
        <f t="shared" si="119"/>
        <v>0.10716138284563514</v>
      </c>
      <c r="T57" s="307">
        <f t="shared" si="110"/>
        <v>0.10517319594309971</v>
      </c>
      <c r="U57" s="307">
        <f t="shared" si="111"/>
        <v>0.10703206189138215</v>
      </c>
      <c r="V57" s="307">
        <f t="shared" si="112"/>
        <v>9.3465905906354729E-2</v>
      </c>
      <c r="W57" s="307">
        <f t="shared" si="113"/>
        <v>8.8394217595615832E-2</v>
      </c>
    </row>
    <row r="58" spans="15:25">
      <c r="O58" s="305">
        <v>21</v>
      </c>
      <c r="P58" s="306">
        <f t="shared" si="116"/>
        <v>0.14562152973253417</v>
      </c>
      <c r="Q58" s="307">
        <f t="shared" si="117"/>
        <v>0.11776828054563548</v>
      </c>
      <c r="R58" s="307">
        <f t="shared" si="118"/>
        <v>0.11918929754594754</v>
      </c>
      <c r="S58" s="307">
        <f t="shared" si="119"/>
        <v>0.11545515646537485</v>
      </c>
      <c r="T58" s="307">
        <f t="shared" si="110"/>
        <v>0.11523524139741625</v>
      </c>
      <c r="U58" s="307">
        <f t="shared" si="111"/>
        <v>0.10598184498409502</v>
      </c>
      <c r="V58" s="307">
        <f t="shared" si="112"/>
        <v>9.616549813901154E-2</v>
      </c>
      <c r="W58" s="307"/>
    </row>
    <row r="59" spans="15:25">
      <c r="O59" s="305">
        <v>22</v>
      </c>
      <c r="P59" s="306">
        <f t="shared" si="116"/>
        <v>0.11812814119045467</v>
      </c>
      <c r="Q59" s="307">
        <f t="shared" si="117"/>
        <v>0.12015076910825917</v>
      </c>
      <c r="R59" s="307">
        <f t="shared" si="118"/>
        <v>0.12551955441097207</v>
      </c>
      <c r="S59" s="307">
        <f t="shared" si="119"/>
        <v>0.12217957964145887</v>
      </c>
      <c r="T59" s="307">
        <f t="shared" si="110"/>
        <v>0.11315638685384521</v>
      </c>
      <c r="U59" s="307">
        <f t="shared" si="111"/>
        <v>0.1092115286335541</v>
      </c>
    </row>
    <row r="60" spans="15:25">
      <c r="O60" s="305">
        <v>23</v>
      </c>
      <c r="P60" s="306">
        <f t="shared" si="116"/>
        <v>0.11827531645569622</v>
      </c>
      <c r="Q60" s="307">
        <f t="shared" si="117"/>
        <v>0.12523003590068482</v>
      </c>
      <c r="R60" s="307">
        <f t="shared" si="118"/>
        <v>0.13238637920170948</v>
      </c>
      <c r="S60" s="307">
        <f t="shared" si="119"/>
        <v>0.11772127756341599</v>
      </c>
      <c r="T60" s="307">
        <f t="shared" si="110"/>
        <v>0.11182259757940771</v>
      </c>
    </row>
    <row r="61" spans="15:25">
      <c r="O61" s="305">
        <v>24</v>
      </c>
      <c r="P61" s="306">
        <f t="shared" si="116"/>
        <v>0.11671069903461107</v>
      </c>
      <c r="Q61" s="307">
        <f t="shared" si="117"/>
        <v>0.13029383363222513</v>
      </c>
      <c r="R61" s="307">
        <f t="shared" si="118"/>
        <v>0.12104324213384698</v>
      </c>
      <c r="S61" s="307">
        <f t="shared" si="119"/>
        <v>0.11418926783843553</v>
      </c>
    </row>
    <row r="62" spans="15:25">
      <c r="O62" s="305">
        <v>25</v>
      </c>
      <c r="P62" s="306">
        <f t="shared" si="116"/>
        <v>0.12131529938486429</v>
      </c>
      <c r="Q62" s="307">
        <f t="shared" si="117"/>
        <v>0.11759457530335471</v>
      </c>
      <c r="R62" s="307">
        <f t="shared" si="118"/>
        <v>0.11398498401408197</v>
      </c>
    </row>
    <row r="63" spans="15:25">
      <c r="O63" s="305">
        <v>26</v>
      </c>
      <c r="P63" s="306">
        <f t="shared" si="116"/>
        <v>0.10802825947334616</v>
      </c>
      <c r="Q63" s="307">
        <f t="shared" si="117"/>
        <v>0.10789798899000114</v>
      </c>
    </row>
    <row r="64" spans="15:25">
      <c r="O64" s="305">
        <v>27</v>
      </c>
      <c r="P64" s="306">
        <f t="shared" si="116"/>
        <v>9.5166090629800304E-2</v>
      </c>
    </row>
  </sheetData>
  <mergeCells count="1">
    <mergeCell ref="P1:Q1"/>
  </mergeCells>
  <conditionalFormatting sqref="P8:Y20">
    <cfRule type="colorScale" priority="34">
      <colorScale>
        <cfvo type="min"/>
        <cfvo type="percentile" val="50"/>
        <cfvo type="max"/>
        <color rgb="FF66B134"/>
        <color theme="6" tint="0.59999389629810485"/>
        <color theme="0"/>
      </colorScale>
    </cfRule>
    <cfRule type="colorScale" priority="40">
      <colorScale>
        <cfvo type="min"/>
        <cfvo type="percentile" val="50"/>
        <cfvo type="max"/>
        <color rgb="FFF8696B"/>
        <color rgb="FFFFEB84"/>
        <color rgb="FF63BE7B"/>
      </colorScale>
    </cfRule>
  </conditionalFormatting>
  <conditionalFormatting sqref="Z8:Z20">
    <cfRule type="colorScale" priority="29">
      <colorScale>
        <cfvo type="min"/>
        <cfvo type="percentile" val="50"/>
        <cfvo type="max"/>
        <color rgb="FF66B134"/>
        <color theme="6" tint="0.59999389629810485"/>
        <color theme="0"/>
      </colorScale>
    </cfRule>
    <cfRule type="colorScale" priority="33">
      <colorScale>
        <cfvo type="min"/>
        <cfvo type="percentile" val="50"/>
        <cfvo type="max"/>
        <color rgb="FF0093D3"/>
        <color rgb="FF9BD5E9"/>
        <color rgb="FFBDC1C1"/>
      </colorScale>
    </cfRule>
    <cfRule type="colorScale" priority="39">
      <colorScale>
        <cfvo type="min"/>
        <cfvo type="percentile" val="50"/>
        <cfvo type="max"/>
        <color rgb="FFF8696B"/>
        <color rgb="FFFFEB84"/>
        <color rgb="FF63BE7B"/>
      </colorScale>
    </cfRule>
  </conditionalFormatting>
  <conditionalFormatting sqref="P30:Y42">
    <cfRule type="colorScale" priority="30">
      <colorScale>
        <cfvo type="min"/>
        <cfvo type="percentile" val="50"/>
        <cfvo type="max"/>
        <color rgb="FF66B134"/>
        <color theme="6" tint="0.59999389629810485"/>
        <color theme="0"/>
      </colorScale>
    </cfRule>
    <cfRule type="colorScale" priority="32">
      <colorScale>
        <cfvo type="min"/>
        <cfvo type="percentile" val="50"/>
        <cfvo type="max"/>
        <color rgb="FF0093D3"/>
        <color rgb="FF9BD5E9"/>
        <color rgb="FFBDC1C1"/>
      </colorScale>
    </cfRule>
    <cfRule type="colorScale" priority="38">
      <colorScale>
        <cfvo type="min"/>
        <cfvo type="percentile" val="50"/>
        <cfvo type="max"/>
        <color rgb="FFF8696B"/>
        <color rgb="FFFFEB84"/>
        <color rgb="FF63BE7B"/>
      </colorScale>
    </cfRule>
  </conditionalFormatting>
  <conditionalFormatting sqref="Z30:Z42">
    <cfRule type="colorScale" priority="31">
      <colorScale>
        <cfvo type="min"/>
        <cfvo type="percentile" val="50"/>
        <cfvo type="max"/>
        <color rgb="FF66B134"/>
        <color theme="6" tint="0.59999389629810485"/>
        <color theme="0"/>
      </colorScale>
    </cfRule>
    <cfRule type="colorScale" priority="37">
      <colorScale>
        <cfvo type="min"/>
        <cfvo type="percentile" val="50"/>
        <cfvo type="max"/>
        <color rgb="FFF8696B"/>
        <color rgb="FFFFEB84"/>
        <color rgb="FF63BE7B"/>
      </colorScale>
    </cfRule>
  </conditionalFormatting>
  <conditionalFormatting sqref="P21:Y24">
    <cfRule type="colorScale" priority="27">
      <colorScale>
        <cfvo type="min"/>
        <cfvo type="percentile" val="50"/>
        <cfvo type="max"/>
        <color rgb="FF66B134"/>
        <color theme="6" tint="0.59999389629810485"/>
        <color theme="0"/>
      </colorScale>
    </cfRule>
    <cfRule type="colorScale" priority="28">
      <colorScale>
        <cfvo type="min"/>
        <cfvo type="percentile" val="50"/>
        <cfvo type="max"/>
        <color rgb="FFF8696B"/>
        <color rgb="FFFFEB84"/>
        <color rgb="FF63BE7B"/>
      </colorScale>
    </cfRule>
  </conditionalFormatting>
  <conditionalFormatting sqref="Z21:Z24">
    <cfRule type="colorScale" priority="24">
      <colorScale>
        <cfvo type="min"/>
        <cfvo type="percentile" val="50"/>
        <cfvo type="max"/>
        <color rgb="FF66B134"/>
        <color theme="6" tint="0.59999389629810485"/>
        <color theme="0"/>
      </colorScale>
    </cfRule>
    <cfRule type="colorScale" priority="25">
      <colorScale>
        <cfvo type="min"/>
        <cfvo type="percentile" val="50"/>
        <cfvo type="max"/>
        <color rgb="FF0093D3"/>
        <color rgb="FF9BD5E9"/>
        <color rgb="FFBDC1C1"/>
      </colorScale>
    </cfRule>
    <cfRule type="colorScale" priority="26">
      <colorScale>
        <cfvo type="min"/>
        <cfvo type="percentile" val="50"/>
        <cfvo type="max"/>
        <color rgb="FFF8696B"/>
        <color rgb="FFFFEB84"/>
        <color rgb="FF63BE7B"/>
      </colorScale>
    </cfRule>
  </conditionalFormatting>
  <conditionalFormatting sqref="P43:Y43">
    <cfRule type="colorScale" priority="21">
      <colorScale>
        <cfvo type="min"/>
        <cfvo type="percentile" val="50"/>
        <cfvo type="max"/>
        <color rgb="FF66B134"/>
        <color theme="6" tint="0.59999389629810485"/>
        <color theme="0"/>
      </colorScale>
    </cfRule>
    <cfRule type="colorScale" priority="22">
      <colorScale>
        <cfvo type="min"/>
        <cfvo type="percentile" val="50"/>
        <cfvo type="max"/>
        <color rgb="FF0093D3"/>
        <color rgb="FF9BD5E9"/>
        <color rgb="FFBDC1C1"/>
      </colorScale>
    </cfRule>
    <cfRule type="colorScale" priority="23">
      <colorScale>
        <cfvo type="min"/>
        <cfvo type="percentile" val="50"/>
        <cfvo type="max"/>
        <color rgb="FFF8696B"/>
        <color rgb="FFFFEB84"/>
        <color rgb="FF63BE7B"/>
      </colorScale>
    </cfRule>
  </conditionalFormatting>
  <conditionalFormatting sqref="Z43">
    <cfRule type="colorScale" priority="19">
      <colorScale>
        <cfvo type="min"/>
        <cfvo type="percentile" val="50"/>
        <cfvo type="max"/>
        <color rgb="FF66B134"/>
        <color theme="6" tint="0.59999389629810485"/>
        <color theme="0"/>
      </colorScale>
    </cfRule>
    <cfRule type="colorScale" priority="20">
      <colorScale>
        <cfvo type="min"/>
        <cfvo type="percentile" val="50"/>
        <cfvo type="max"/>
        <color rgb="FFF8696B"/>
        <color rgb="FFFFEB84"/>
        <color rgb="FF63BE7B"/>
      </colorScale>
    </cfRule>
  </conditionalFormatting>
  <conditionalFormatting sqref="P44:Y44">
    <cfRule type="colorScale" priority="12">
      <colorScale>
        <cfvo type="min"/>
        <cfvo type="percentile" val="50"/>
        <cfvo type="max"/>
        <color rgb="FF66B134"/>
        <color theme="6" tint="0.59999389629810485"/>
        <color theme="0"/>
      </colorScale>
    </cfRule>
    <cfRule type="colorScale" priority="13">
      <colorScale>
        <cfvo type="min"/>
        <cfvo type="percentile" val="50"/>
        <cfvo type="max"/>
        <color rgb="FF0093D3"/>
        <color rgb="FF9BD5E9"/>
        <color rgb="FFBDC1C1"/>
      </colorScale>
    </cfRule>
    <cfRule type="colorScale" priority="14">
      <colorScale>
        <cfvo type="min"/>
        <cfvo type="percentile" val="50"/>
        <cfvo type="max"/>
        <color rgb="FFF8696B"/>
        <color rgb="FFFFEB84"/>
        <color rgb="FF63BE7B"/>
      </colorScale>
    </cfRule>
  </conditionalFormatting>
  <conditionalFormatting sqref="Z44">
    <cfRule type="colorScale" priority="10">
      <colorScale>
        <cfvo type="min"/>
        <cfvo type="percentile" val="50"/>
        <cfvo type="max"/>
        <color rgb="FF66B134"/>
        <color theme="6" tint="0.59999389629810485"/>
        <color theme="0"/>
      </colorScale>
    </cfRule>
    <cfRule type="colorScale" priority="11">
      <colorScale>
        <cfvo type="min"/>
        <cfvo type="percentile" val="50"/>
        <cfvo type="max"/>
        <color rgb="FFF8696B"/>
        <color rgb="FFFFEB84"/>
        <color rgb="FF63BE7B"/>
      </colorScale>
    </cfRule>
  </conditionalFormatting>
  <conditionalFormatting sqref="P45:Y46">
    <cfRule type="colorScale" priority="3">
      <colorScale>
        <cfvo type="min"/>
        <cfvo type="percentile" val="50"/>
        <cfvo type="max"/>
        <color rgb="FF66B134"/>
        <color theme="6" tint="0.59999389629810485"/>
        <color theme="0"/>
      </colorScale>
    </cfRule>
    <cfRule type="colorScale" priority="4">
      <colorScale>
        <cfvo type="min"/>
        <cfvo type="percentile" val="50"/>
        <cfvo type="max"/>
        <color rgb="FF0093D3"/>
        <color rgb="FF9BD5E9"/>
        <color rgb="FFBDC1C1"/>
      </colorScale>
    </cfRule>
    <cfRule type="colorScale" priority="5">
      <colorScale>
        <cfvo type="min"/>
        <cfvo type="percentile" val="50"/>
        <cfvo type="max"/>
        <color rgb="FFF8696B"/>
        <color rgb="FFFFEB84"/>
        <color rgb="FF63BE7B"/>
      </colorScale>
    </cfRule>
  </conditionalFormatting>
  <conditionalFormatting sqref="Z45:Z46">
    <cfRule type="colorScale" priority="1">
      <colorScale>
        <cfvo type="min"/>
        <cfvo type="percentile" val="50"/>
        <cfvo type="max"/>
        <color rgb="FF66B134"/>
        <color theme="6" tint="0.59999389629810485"/>
        <color theme="0"/>
      </colorScale>
    </cfRule>
    <cfRule type="colorScale" priority="2">
      <colorScale>
        <cfvo type="min"/>
        <cfvo type="percentile" val="50"/>
        <cfvo type="max"/>
        <color rgb="FFF8696B"/>
        <color rgb="FFFFEB84"/>
        <color rgb="FF63BE7B"/>
      </colorScale>
    </cfRule>
  </conditionalFormatting>
  <hyperlinks>
    <hyperlink ref="P1:Q1" location="Contents!A1" display="Back to Contents"/>
  </hyperlinks>
  <pageMargins left="0.51181102362204722" right="0.55118110236220474" top="0.35433070866141736" bottom="0.31496062992125984" header="0.31496062992125984" footer="0.31496062992125984"/>
  <pageSetup paperSize="8" scale="78"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V41"/>
  <sheetViews>
    <sheetView workbookViewId="0">
      <selection activeCell="P17" sqref="P17"/>
    </sheetView>
  </sheetViews>
  <sheetFormatPr defaultRowHeight="12.75"/>
  <sheetData>
    <row r="1" spans="1:22" ht="25.5" customHeight="1">
      <c r="A1" s="33" t="s">
        <v>737</v>
      </c>
      <c r="B1" s="33"/>
      <c r="C1" s="33"/>
      <c r="D1" s="33"/>
      <c r="E1" s="33"/>
      <c r="F1" s="33"/>
      <c r="G1" s="33"/>
      <c r="H1" s="33"/>
      <c r="I1" s="33"/>
      <c r="J1" s="33"/>
      <c r="K1" s="33"/>
      <c r="L1" s="33"/>
      <c r="M1" s="33"/>
      <c r="N1" s="793" t="s">
        <v>549</v>
      </c>
      <c r="O1" s="793"/>
      <c r="P1" s="33"/>
      <c r="Q1" s="33"/>
      <c r="R1" s="33"/>
      <c r="S1" s="33"/>
      <c r="T1" s="33"/>
      <c r="U1" s="33"/>
      <c r="V1" s="33"/>
    </row>
    <row r="2" spans="1:22" s="53" customFormat="1" ht="14.25" customHeight="1">
      <c r="A2" s="145"/>
      <c r="B2" s="145"/>
      <c r="C2" s="145"/>
      <c r="D2" s="145"/>
      <c r="E2" s="145"/>
      <c r="F2" s="145"/>
      <c r="G2" s="145"/>
      <c r="H2" s="145"/>
      <c r="I2" s="145"/>
      <c r="J2" s="145"/>
      <c r="K2" s="145"/>
      <c r="L2" s="145"/>
      <c r="M2" s="145"/>
      <c r="N2" s="240"/>
      <c r="O2" s="240"/>
      <c r="P2" s="145"/>
      <c r="Q2" s="145"/>
      <c r="R2" s="145"/>
      <c r="S2" s="145"/>
      <c r="T2" s="145"/>
      <c r="U2" s="145"/>
      <c r="V2" s="145"/>
    </row>
    <row r="3" spans="1:22">
      <c r="A3" t="s">
        <v>738</v>
      </c>
      <c r="B3" t="s">
        <v>739</v>
      </c>
    </row>
    <row r="4" spans="1:22">
      <c r="A4" s="246" t="s">
        <v>892</v>
      </c>
      <c r="B4" s="246">
        <v>2095</v>
      </c>
      <c r="P4" s="13"/>
      <c r="Q4" s="13"/>
      <c r="R4" s="13"/>
      <c r="S4" s="13"/>
      <c r="T4" s="13"/>
      <c r="U4" s="13"/>
      <c r="V4" s="13"/>
    </row>
    <row r="5" spans="1:22">
      <c r="A5" s="246">
        <v>1981</v>
      </c>
      <c r="B5" s="246">
        <v>362</v>
      </c>
      <c r="P5" s="13"/>
      <c r="Q5" s="13"/>
      <c r="R5" s="13"/>
      <c r="S5" s="13"/>
      <c r="T5" s="13"/>
      <c r="U5" s="13"/>
      <c r="V5" s="13"/>
    </row>
    <row r="6" spans="1:22">
      <c r="A6" s="246">
        <v>1982</v>
      </c>
      <c r="B6" s="246">
        <v>510</v>
      </c>
      <c r="P6" s="13"/>
      <c r="Q6" s="13"/>
      <c r="R6" s="13"/>
      <c r="S6" s="13"/>
      <c r="T6" s="13"/>
      <c r="U6" s="13"/>
      <c r="V6" s="13"/>
    </row>
    <row r="7" spans="1:22">
      <c r="A7" s="246">
        <v>1983</v>
      </c>
      <c r="B7" s="246">
        <v>605</v>
      </c>
      <c r="P7" s="13"/>
      <c r="Q7" s="13"/>
      <c r="R7" s="13"/>
      <c r="S7" s="13"/>
      <c r="T7" s="13"/>
      <c r="U7" s="13"/>
      <c r="V7" s="13"/>
    </row>
    <row r="8" spans="1:22">
      <c r="A8" s="246">
        <v>1984</v>
      </c>
      <c r="B8" s="246">
        <v>1023</v>
      </c>
    </row>
    <row r="9" spans="1:22">
      <c r="A9" s="246">
        <v>1985</v>
      </c>
      <c r="B9" s="246">
        <v>1417</v>
      </c>
    </row>
    <row r="10" spans="1:22">
      <c r="A10" s="246">
        <v>1986</v>
      </c>
      <c r="B10" s="246">
        <v>1611</v>
      </c>
    </row>
    <row r="11" spans="1:22">
      <c r="A11" s="246">
        <v>1987</v>
      </c>
      <c r="B11" s="246">
        <v>2008</v>
      </c>
    </row>
    <row r="12" spans="1:22">
      <c r="A12" s="246">
        <v>1988</v>
      </c>
      <c r="B12" s="246">
        <v>3634</v>
      </c>
    </row>
    <row r="13" spans="1:22">
      <c r="A13" s="246">
        <v>1989</v>
      </c>
      <c r="B13" s="246">
        <v>5043</v>
      </c>
    </row>
    <row r="14" spans="1:22">
      <c r="A14" s="246">
        <v>1990</v>
      </c>
      <c r="B14" s="246">
        <v>7754</v>
      </c>
    </row>
    <row r="15" spans="1:22">
      <c r="A15" s="246">
        <v>1991</v>
      </c>
      <c r="B15" s="246">
        <v>9567</v>
      </c>
    </row>
    <row r="16" spans="1:22">
      <c r="A16" s="246">
        <v>1992</v>
      </c>
      <c r="B16" s="246">
        <v>11725</v>
      </c>
    </row>
    <row r="17" spans="1:2">
      <c r="A17" s="246">
        <v>1993</v>
      </c>
      <c r="B17" s="246">
        <v>12787</v>
      </c>
    </row>
    <row r="18" spans="1:2">
      <c r="A18" s="246">
        <v>1994</v>
      </c>
      <c r="B18" s="246">
        <v>17712</v>
      </c>
    </row>
    <row r="19" spans="1:2">
      <c r="A19" s="246">
        <v>1995</v>
      </c>
      <c r="B19" s="246">
        <v>19604</v>
      </c>
    </row>
    <row r="20" spans="1:2">
      <c r="A20" s="246">
        <v>1996</v>
      </c>
      <c r="B20" s="246">
        <v>29553</v>
      </c>
    </row>
    <row r="21" spans="1:2">
      <c r="A21" s="246">
        <v>1997</v>
      </c>
      <c r="B21" s="246">
        <v>21645</v>
      </c>
    </row>
    <row r="22" spans="1:2">
      <c r="A22" s="246">
        <v>1998</v>
      </c>
      <c r="B22" s="246">
        <v>13919</v>
      </c>
    </row>
    <row r="23" spans="1:2">
      <c r="A23" s="246">
        <v>1999</v>
      </c>
      <c r="B23" s="246">
        <v>13061</v>
      </c>
    </row>
    <row r="24" spans="1:2">
      <c r="A24" s="246">
        <v>2000</v>
      </c>
      <c r="B24" s="246">
        <v>13177</v>
      </c>
    </row>
    <row r="25" spans="1:2">
      <c r="A25" s="246">
        <v>2001</v>
      </c>
      <c r="B25" s="246">
        <v>12631</v>
      </c>
    </row>
    <row r="26" spans="1:2">
      <c r="A26" s="246">
        <v>2002</v>
      </c>
      <c r="B26" s="246">
        <v>12939</v>
      </c>
    </row>
    <row r="27" spans="1:2">
      <c r="A27" s="246">
        <v>2003</v>
      </c>
      <c r="B27" s="246">
        <v>13359</v>
      </c>
    </row>
    <row r="28" spans="1:2">
      <c r="A28" s="246">
        <v>2004</v>
      </c>
      <c r="B28" s="246">
        <v>15788</v>
      </c>
    </row>
    <row r="29" spans="1:2">
      <c r="A29" s="246">
        <v>2005</v>
      </c>
      <c r="B29" s="246">
        <v>18840</v>
      </c>
    </row>
    <row r="30" spans="1:2">
      <c r="A30" s="246">
        <v>2006</v>
      </c>
      <c r="B30" s="246">
        <v>21056</v>
      </c>
    </row>
    <row r="31" spans="1:2">
      <c r="A31" s="246">
        <v>2007</v>
      </c>
      <c r="B31" s="246">
        <v>26401</v>
      </c>
    </row>
    <row r="32" spans="1:2">
      <c r="A32" s="246">
        <v>2008</v>
      </c>
      <c r="B32" s="246">
        <v>29459</v>
      </c>
    </row>
    <row r="33" spans="1:2">
      <c r="A33" s="246">
        <v>2009</v>
      </c>
      <c r="B33" s="246">
        <v>21920</v>
      </c>
    </row>
    <row r="34" spans="1:2">
      <c r="A34" s="246">
        <v>2010</v>
      </c>
      <c r="B34" s="246">
        <v>25802</v>
      </c>
    </row>
    <row r="35" spans="1:2">
      <c r="A35" s="246">
        <v>2011</v>
      </c>
      <c r="B35" s="246">
        <v>29028</v>
      </c>
    </row>
    <row r="36" spans="1:2">
      <c r="A36" s="246">
        <v>2012</v>
      </c>
      <c r="B36" s="246">
        <v>35336</v>
      </c>
    </row>
    <row r="37" spans="1:2">
      <c r="A37" s="246">
        <v>2013</v>
      </c>
      <c r="B37" s="246">
        <v>41497</v>
      </c>
    </row>
    <row r="38" spans="1:2">
      <c r="A38" s="246">
        <v>2014</v>
      </c>
      <c r="B38" s="246">
        <v>45171</v>
      </c>
    </row>
    <row r="39" spans="1:2">
      <c r="A39" s="246">
        <v>2015</v>
      </c>
      <c r="B39" s="246">
        <v>48487</v>
      </c>
    </row>
    <row r="40" spans="1:2">
      <c r="A40" s="246">
        <v>2016</v>
      </c>
      <c r="B40" s="246">
        <v>54833</v>
      </c>
    </row>
    <row r="41" spans="1:2">
      <c r="A41" s="246">
        <v>2017</v>
      </c>
      <c r="B41" s="246">
        <v>61075</v>
      </c>
    </row>
  </sheetData>
  <mergeCells count="1">
    <mergeCell ref="N1:O1"/>
  </mergeCells>
  <hyperlinks>
    <hyperlink ref="N1:O1" location="Contents!A1" display="Back to Contents"/>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K97"/>
  <sheetViews>
    <sheetView workbookViewId="0">
      <selection activeCell="O44" sqref="O44"/>
    </sheetView>
  </sheetViews>
  <sheetFormatPr defaultColWidth="8.85546875" defaultRowHeight="12.75"/>
  <cols>
    <col min="1" max="1" width="10.42578125" customWidth="1"/>
    <col min="2" max="2" width="12.7109375" customWidth="1"/>
    <col min="3" max="3" width="10.42578125" customWidth="1"/>
    <col min="4" max="4" width="11.42578125" customWidth="1"/>
    <col min="5" max="5" width="9.28515625" customWidth="1"/>
    <col min="6" max="6" width="12.140625" customWidth="1"/>
    <col min="7" max="7" width="10.5703125" bestFit="1" customWidth="1"/>
    <col min="8" max="9" width="9.7109375" bestFit="1" customWidth="1"/>
    <col min="10" max="10" width="10.5703125" bestFit="1" customWidth="1"/>
    <col min="11" max="11" width="12.5703125" bestFit="1" customWidth="1"/>
    <col min="12" max="12" width="11.5703125" bestFit="1" customWidth="1"/>
    <col min="13" max="13" width="13.85546875" bestFit="1" customWidth="1"/>
    <col min="14" max="14" width="13.7109375" bestFit="1" customWidth="1"/>
    <col min="15" max="16" width="13.85546875" bestFit="1" customWidth="1"/>
    <col min="17" max="17" width="12.85546875" bestFit="1" customWidth="1"/>
    <col min="18" max="18" width="12.7109375" bestFit="1" customWidth="1"/>
    <col min="19" max="19" width="12.85546875" bestFit="1" customWidth="1"/>
    <col min="20" max="20" width="12.7109375" bestFit="1" customWidth="1"/>
    <col min="21" max="21" width="11.85546875" bestFit="1" customWidth="1"/>
    <col min="22" max="22" width="11.7109375" bestFit="1" customWidth="1"/>
    <col min="23" max="24" width="10.5703125" bestFit="1" customWidth="1"/>
    <col min="25" max="25" width="13.7109375" bestFit="1" customWidth="1"/>
    <col min="26" max="26" width="12.5703125" bestFit="1" customWidth="1"/>
    <col min="27" max="31" width="14.7109375" bestFit="1" customWidth="1"/>
    <col min="32" max="34" width="13.7109375" bestFit="1" customWidth="1"/>
    <col min="35" max="36" width="12.5703125" bestFit="1" customWidth="1"/>
    <col min="37" max="37" width="13.7109375" bestFit="1" customWidth="1"/>
  </cols>
  <sheetData>
    <row r="1" spans="1:23" ht="31.5" customHeight="1">
      <c r="A1" s="33" t="s">
        <v>368</v>
      </c>
      <c r="B1" s="34"/>
      <c r="C1" s="34"/>
      <c r="D1" s="34"/>
      <c r="E1" s="34"/>
      <c r="F1" s="34"/>
      <c r="G1" s="34"/>
      <c r="H1" s="34"/>
      <c r="I1" s="34"/>
      <c r="J1" s="34"/>
      <c r="K1" s="34"/>
      <c r="L1" s="34"/>
      <c r="M1" s="793" t="s">
        <v>549</v>
      </c>
      <c r="N1" s="793"/>
      <c r="O1" s="34"/>
      <c r="P1" s="34"/>
      <c r="Q1" s="34"/>
      <c r="R1" s="34"/>
      <c r="S1" s="34"/>
      <c r="T1" s="34"/>
      <c r="U1" s="34"/>
      <c r="V1" s="34"/>
    </row>
    <row r="2" spans="1:23" s="53" customFormat="1" ht="18" customHeight="1">
      <c r="A2" s="145"/>
      <c r="B2" s="155" t="s">
        <v>1218</v>
      </c>
      <c r="C2" s="156"/>
      <c r="D2" s="156"/>
      <c r="E2" s="156"/>
      <c r="F2" s="156"/>
      <c r="G2" s="156"/>
      <c r="H2" s="156"/>
      <c r="I2" s="156"/>
      <c r="J2" s="156"/>
      <c r="K2" s="156"/>
      <c r="L2" s="157"/>
      <c r="M2" s="163" t="s">
        <v>947</v>
      </c>
      <c r="N2" s="164"/>
      <c r="O2" s="165"/>
      <c r="P2" s="165"/>
      <c r="Q2" s="165"/>
      <c r="R2" s="166"/>
    </row>
    <row r="3" spans="1:23" ht="63.75">
      <c r="A3" s="47" t="s">
        <v>424</v>
      </c>
      <c r="B3" s="160" t="s">
        <v>217</v>
      </c>
      <c r="C3" s="161" t="s">
        <v>218</v>
      </c>
      <c r="D3" s="161" t="s">
        <v>219</v>
      </c>
      <c r="E3" s="161" t="s">
        <v>220</v>
      </c>
      <c r="F3" s="161" t="s">
        <v>221</v>
      </c>
      <c r="G3" s="161" t="s">
        <v>170</v>
      </c>
      <c r="H3" s="161" t="s">
        <v>223</v>
      </c>
      <c r="I3" s="161" t="s">
        <v>222</v>
      </c>
      <c r="J3" s="162" t="s">
        <v>630</v>
      </c>
      <c r="K3" s="160" t="s">
        <v>301</v>
      </c>
      <c r="L3" s="162" t="s">
        <v>302</v>
      </c>
      <c r="M3" s="151" t="s">
        <v>171</v>
      </c>
      <c r="N3" s="152" t="s">
        <v>172</v>
      </c>
      <c r="O3" s="159" t="s">
        <v>173</v>
      </c>
      <c r="P3" s="159" t="s">
        <v>174</v>
      </c>
      <c r="Q3" s="159" t="s">
        <v>175</v>
      </c>
      <c r="R3" s="159" t="s">
        <v>176</v>
      </c>
      <c r="S3" s="153" t="s">
        <v>177</v>
      </c>
      <c r="T3" s="159" t="s">
        <v>178</v>
      </c>
      <c r="U3" s="159" t="s">
        <v>179</v>
      </c>
      <c r="V3" s="159" t="s">
        <v>180</v>
      </c>
      <c r="W3" s="198" t="s">
        <v>629</v>
      </c>
    </row>
    <row r="4" spans="1:23">
      <c r="A4" s="441" t="s">
        <v>465</v>
      </c>
      <c r="B4" s="392">
        <v>100.62623720000001</v>
      </c>
      <c r="C4" s="392">
        <v>33.543783341000001</v>
      </c>
      <c r="D4" s="392">
        <v>18.811502153999999</v>
      </c>
      <c r="E4" s="392">
        <v>5.0285788554000002</v>
      </c>
      <c r="F4" s="392">
        <v>5.0971378092000004</v>
      </c>
      <c r="G4" s="392">
        <v>5.7961800399999999E-2</v>
      </c>
      <c r="H4" s="392">
        <v>0.87036666269999996</v>
      </c>
      <c r="I4" s="392">
        <v>0.13476000290000001</v>
      </c>
      <c r="J4" s="392">
        <v>10.401812231999999</v>
      </c>
      <c r="K4" s="398">
        <v>156.38846952</v>
      </c>
      <c r="L4" s="399">
        <v>1.5413972627000001</v>
      </c>
      <c r="M4" s="416">
        <v>47970</v>
      </c>
      <c r="N4" s="416">
        <v>399</v>
      </c>
      <c r="O4" s="416">
        <v>32448</v>
      </c>
      <c r="P4" s="416">
        <v>9866</v>
      </c>
      <c r="Q4" s="416">
        <v>5072</v>
      </c>
      <c r="R4" s="416">
        <v>1051</v>
      </c>
      <c r="S4" s="419">
        <v>1949</v>
      </c>
      <c r="T4" s="416">
        <v>23</v>
      </c>
      <c r="U4" s="416">
        <v>105</v>
      </c>
      <c r="V4" s="416">
        <v>6</v>
      </c>
      <c r="W4" s="420">
        <v>4975</v>
      </c>
    </row>
    <row r="5" spans="1:23">
      <c r="A5" s="441" t="s">
        <v>466</v>
      </c>
      <c r="B5" s="392">
        <v>86.685278103000002</v>
      </c>
      <c r="C5" s="392">
        <v>12.21122194</v>
      </c>
      <c r="D5" s="392">
        <v>17.777506810999999</v>
      </c>
      <c r="E5" s="392">
        <v>1.8737463549</v>
      </c>
      <c r="F5" s="392">
        <v>5.5144998423000002</v>
      </c>
      <c r="G5" s="392">
        <v>9.1469459500000003E-2</v>
      </c>
      <c r="H5" s="392">
        <v>0.50181596470000001</v>
      </c>
      <c r="I5" s="392">
        <v>5.1054248300000001E-2</v>
      </c>
      <c r="J5" s="392">
        <v>6.9921847847</v>
      </c>
      <c r="K5" s="398">
        <v>115.62193691</v>
      </c>
      <c r="L5" s="399">
        <v>2.6410551107</v>
      </c>
      <c r="M5" s="416">
        <v>32027</v>
      </c>
      <c r="N5" s="416">
        <v>555</v>
      </c>
      <c r="O5" s="416">
        <v>24781</v>
      </c>
      <c r="P5" s="416">
        <v>3788</v>
      </c>
      <c r="Q5" s="416">
        <v>3633</v>
      </c>
      <c r="R5" s="416">
        <v>415</v>
      </c>
      <c r="S5" s="419">
        <v>1708</v>
      </c>
      <c r="T5" s="416">
        <v>20</v>
      </c>
      <c r="U5" s="416">
        <v>99</v>
      </c>
      <c r="V5" s="416">
        <v>3</v>
      </c>
      <c r="W5" s="420">
        <v>3487</v>
      </c>
    </row>
    <row r="6" spans="1:23">
      <c r="A6" s="441" t="s">
        <v>467</v>
      </c>
      <c r="B6" s="392">
        <v>22.619239639</v>
      </c>
      <c r="C6" s="392">
        <v>7.4394070583999996</v>
      </c>
      <c r="D6" s="392">
        <v>20.171429447000001</v>
      </c>
      <c r="E6" s="392">
        <v>4.6130649621000002</v>
      </c>
      <c r="F6" s="392">
        <v>4.7992672966000001</v>
      </c>
      <c r="G6" s="392">
        <v>0.26589485149999997</v>
      </c>
      <c r="H6" s="392">
        <v>2.0124912878000001</v>
      </c>
      <c r="I6" s="392">
        <v>0.26983679900000002</v>
      </c>
      <c r="J6" s="392">
        <v>5.1999675563999999</v>
      </c>
      <c r="K6" s="398">
        <v>51.488838254999997</v>
      </c>
      <c r="L6" s="399">
        <v>3.2280603600000002</v>
      </c>
      <c r="M6" s="416">
        <v>22201</v>
      </c>
      <c r="N6" s="416">
        <v>945</v>
      </c>
      <c r="O6" s="416">
        <v>14619</v>
      </c>
      <c r="P6" s="416">
        <v>2942</v>
      </c>
      <c r="Q6" s="416">
        <v>4977</v>
      </c>
      <c r="R6" s="416">
        <v>656</v>
      </c>
      <c r="S6" s="419">
        <v>2461</v>
      </c>
      <c r="T6" s="416">
        <v>135</v>
      </c>
      <c r="U6" s="416">
        <v>281</v>
      </c>
      <c r="V6" s="416">
        <v>34</v>
      </c>
      <c r="W6" s="420">
        <v>3423</v>
      </c>
    </row>
    <row r="7" spans="1:23">
      <c r="A7" s="542" t="s">
        <v>181</v>
      </c>
      <c r="B7" s="544">
        <f>SUM(B4:B6)</f>
        <v>209.93075494200002</v>
      </c>
      <c r="C7" s="544">
        <f t="shared" ref="C7:J7" si="0">SUM(C4:C6)</f>
        <v>53.194412339400003</v>
      </c>
      <c r="D7" s="544">
        <f t="shared" si="0"/>
        <v>56.760438411999999</v>
      </c>
      <c r="E7" s="544">
        <f t="shared" si="0"/>
        <v>11.5153901724</v>
      </c>
      <c r="F7" s="544">
        <f t="shared" si="0"/>
        <v>15.410904948100001</v>
      </c>
      <c r="G7" s="544">
        <f t="shared" si="0"/>
        <v>0.41532611139999998</v>
      </c>
      <c r="H7" s="544">
        <f t="shared" si="0"/>
        <v>3.3846739152</v>
      </c>
      <c r="I7" s="544">
        <f t="shared" si="0"/>
        <v>0.45565105020000002</v>
      </c>
      <c r="J7" s="544">
        <f t="shared" si="0"/>
        <v>22.593964573099999</v>
      </c>
      <c r="K7" s="545">
        <f t="shared" ref="K7:W7" si="1">SUM(K4:K6)</f>
        <v>323.49924468500001</v>
      </c>
      <c r="L7" s="546">
        <f t="shared" si="1"/>
        <v>7.4105127334000009</v>
      </c>
      <c r="M7" s="547">
        <f t="shared" si="1"/>
        <v>102198</v>
      </c>
      <c r="N7" s="421">
        <f t="shared" si="1"/>
        <v>1899</v>
      </c>
      <c r="O7" s="421">
        <f t="shared" si="1"/>
        <v>71848</v>
      </c>
      <c r="P7" s="421">
        <f t="shared" si="1"/>
        <v>16596</v>
      </c>
      <c r="Q7" s="421">
        <f t="shared" si="1"/>
        <v>13682</v>
      </c>
      <c r="R7" s="548">
        <f t="shared" si="1"/>
        <v>2122</v>
      </c>
      <c r="S7" s="547">
        <f t="shared" si="1"/>
        <v>6118</v>
      </c>
      <c r="T7" s="421">
        <f t="shared" si="1"/>
        <v>178</v>
      </c>
      <c r="U7" s="421">
        <f t="shared" si="1"/>
        <v>485</v>
      </c>
      <c r="V7" s="548">
        <f t="shared" si="1"/>
        <v>43</v>
      </c>
      <c r="W7" s="782">
        <f t="shared" si="1"/>
        <v>11885</v>
      </c>
    </row>
    <row r="8" spans="1:23">
      <c r="A8" s="543" t="s">
        <v>468</v>
      </c>
      <c r="B8" s="422">
        <v>54.354372333000001</v>
      </c>
      <c r="C8" s="423">
        <v>22.983073439000002</v>
      </c>
      <c r="D8" s="423">
        <v>37.780509000000002</v>
      </c>
      <c r="E8" s="423">
        <v>8.7595379187999995</v>
      </c>
      <c r="F8" s="423">
        <v>13.190442327</v>
      </c>
      <c r="G8" s="423">
        <v>3.6488005075999999</v>
      </c>
      <c r="H8" s="423">
        <v>2.5172710098</v>
      </c>
      <c r="I8" s="423">
        <v>0.68713752679999995</v>
      </c>
      <c r="J8" s="424">
        <v>8.8352130611999993</v>
      </c>
      <c r="K8" s="422">
        <v>109.68288545999999</v>
      </c>
      <c r="L8" s="424">
        <v>14.009405150999999</v>
      </c>
      <c r="M8" s="425">
        <v>26455</v>
      </c>
      <c r="N8" s="426">
        <v>3406</v>
      </c>
      <c r="O8" s="426">
        <v>13159</v>
      </c>
      <c r="P8" s="426">
        <v>6708</v>
      </c>
      <c r="Q8" s="426">
        <v>8348</v>
      </c>
      <c r="R8" s="427">
        <v>1690</v>
      </c>
      <c r="S8" s="425">
        <v>4459</v>
      </c>
      <c r="T8" s="426">
        <v>1374</v>
      </c>
      <c r="U8" s="426">
        <v>308</v>
      </c>
      <c r="V8" s="427">
        <v>169</v>
      </c>
      <c r="W8" s="428">
        <v>5217</v>
      </c>
    </row>
    <row r="9" spans="1:23">
      <c r="A9" s="500" t="s">
        <v>454</v>
      </c>
      <c r="B9" s="398">
        <v>151.79636169</v>
      </c>
      <c r="C9" s="400">
        <v>129.01871911999999</v>
      </c>
      <c r="D9" s="400">
        <v>67.570601151999995</v>
      </c>
      <c r="E9" s="400">
        <v>57.110819589999998</v>
      </c>
      <c r="F9" s="400">
        <v>29.900550118999998</v>
      </c>
      <c r="G9" s="400">
        <v>32.301381667999998</v>
      </c>
      <c r="H9" s="400">
        <v>3.6093192841000001</v>
      </c>
      <c r="I9" s="400">
        <v>6.1906380937999996</v>
      </c>
      <c r="J9" s="399">
        <v>18.077598339000001</v>
      </c>
      <c r="K9" s="398">
        <v>323.97150396000001</v>
      </c>
      <c r="L9" s="399">
        <v>81.347737003999995</v>
      </c>
      <c r="M9" s="419">
        <v>65354</v>
      </c>
      <c r="N9" s="429">
        <v>16646</v>
      </c>
      <c r="O9" s="429">
        <v>29585</v>
      </c>
      <c r="P9" s="429">
        <v>28175</v>
      </c>
      <c r="Q9" s="429">
        <v>13319</v>
      </c>
      <c r="R9" s="430">
        <v>10957</v>
      </c>
      <c r="S9" s="419">
        <v>6834</v>
      </c>
      <c r="T9" s="429">
        <v>7813</v>
      </c>
      <c r="U9" s="429">
        <v>378</v>
      </c>
      <c r="V9" s="430">
        <v>703</v>
      </c>
      <c r="W9" s="420">
        <v>9243</v>
      </c>
    </row>
    <row r="10" spans="1:23">
      <c r="A10" s="500" t="s">
        <v>455</v>
      </c>
      <c r="B10" s="398">
        <v>548.67265777</v>
      </c>
      <c r="C10" s="400">
        <v>1105.942288</v>
      </c>
      <c r="D10" s="400">
        <v>206.73532972000001</v>
      </c>
      <c r="E10" s="400">
        <v>136.67503547999999</v>
      </c>
      <c r="F10" s="400">
        <v>53.853460867000003</v>
      </c>
      <c r="G10" s="400">
        <v>112.02674215</v>
      </c>
      <c r="H10" s="400">
        <v>4.2550846021000002</v>
      </c>
      <c r="I10" s="400">
        <v>15.856941548</v>
      </c>
      <c r="J10" s="399">
        <v>15.948519336</v>
      </c>
      <c r="K10" s="398">
        <v>1531.1955734000001</v>
      </c>
      <c r="L10" s="399">
        <v>466.55991876000002</v>
      </c>
      <c r="M10" s="419">
        <v>227536</v>
      </c>
      <c r="N10" s="429">
        <v>67762</v>
      </c>
      <c r="O10" s="429">
        <v>80563</v>
      </c>
      <c r="P10" s="429">
        <v>163641</v>
      </c>
      <c r="Q10" s="429">
        <v>31155</v>
      </c>
      <c r="R10" s="430">
        <v>19989</v>
      </c>
      <c r="S10" s="419">
        <v>7298</v>
      </c>
      <c r="T10" s="429">
        <v>15641</v>
      </c>
      <c r="U10" s="429">
        <v>255</v>
      </c>
      <c r="V10" s="430">
        <v>1199</v>
      </c>
      <c r="W10" s="420">
        <v>7280</v>
      </c>
    </row>
    <row r="11" spans="1:23">
      <c r="A11" s="500" t="s">
        <v>456</v>
      </c>
      <c r="B11" s="398">
        <v>1276.2308330000001</v>
      </c>
      <c r="C11" s="400">
        <v>4025.7917186</v>
      </c>
      <c r="D11" s="400">
        <v>317.13302856000001</v>
      </c>
      <c r="E11" s="400">
        <v>228.10330146000001</v>
      </c>
      <c r="F11" s="400">
        <v>101.37077185</v>
      </c>
      <c r="G11" s="400">
        <v>170.76498731000001</v>
      </c>
      <c r="H11" s="400">
        <v>8.7857551378000007</v>
      </c>
      <c r="I11" s="400">
        <v>12.542486240000001</v>
      </c>
      <c r="J11" s="399">
        <v>26.141714583999999</v>
      </c>
      <c r="K11" s="398">
        <v>4825.4172491999998</v>
      </c>
      <c r="L11" s="399">
        <v>1020.4776316</v>
      </c>
      <c r="M11" s="419">
        <v>550482</v>
      </c>
      <c r="N11" s="429">
        <v>105601</v>
      </c>
      <c r="O11" s="429">
        <v>153413</v>
      </c>
      <c r="P11" s="429">
        <v>442032</v>
      </c>
      <c r="Q11" s="429">
        <v>37078</v>
      </c>
      <c r="R11" s="430">
        <v>23717</v>
      </c>
      <c r="S11" s="419">
        <v>8612</v>
      </c>
      <c r="T11" s="429">
        <v>15834</v>
      </c>
      <c r="U11" s="429">
        <v>493</v>
      </c>
      <c r="V11" s="430">
        <v>779</v>
      </c>
      <c r="W11" s="420">
        <v>11283</v>
      </c>
    </row>
    <row r="12" spans="1:23">
      <c r="A12" s="500" t="s">
        <v>469</v>
      </c>
      <c r="B12" s="398">
        <v>2668.1660191999999</v>
      </c>
      <c r="C12" s="400">
        <v>4545.7784677</v>
      </c>
      <c r="D12" s="400">
        <v>767.38271963</v>
      </c>
      <c r="E12" s="400">
        <v>173.93086385000001</v>
      </c>
      <c r="F12" s="400">
        <v>334.43346068</v>
      </c>
      <c r="G12" s="400">
        <v>32.436666551000002</v>
      </c>
      <c r="H12" s="400">
        <v>30.907065084999999</v>
      </c>
      <c r="I12" s="400">
        <v>3.4643414659</v>
      </c>
      <c r="J12" s="399">
        <v>42.995221458000003</v>
      </c>
      <c r="K12" s="398">
        <v>7316.8221505000001</v>
      </c>
      <c r="L12" s="399">
        <v>814.93213354</v>
      </c>
      <c r="M12" s="419">
        <v>700422</v>
      </c>
      <c r="N12" s="429">
        <v>71273</v>
      </c>
      <c r="O12" s="429">
        <v>270193</v>
      </c>
      <c r="P12" s="429">
        <v>419082</v>
      </c>
      <c r="Q12" s="429">
        <v>70601</v>
      </c>
      <c r="R12" s="430">
        <v>13643</v>
      </c>
      <c r="S12" s="419">
        <v>15564</v>
      </c>
      <c r="T12" s="429">
        <v>2517</v>
      </c>
      <c r="U12" s="429">
        <v>901</v>
      </c>
      <c r="V12" s="430">
        <v>170</v>
      </c>
      <c r="W12" s="420">
        <v>18693</v>
      </c>
    </row>
    <row r="13" spans="1:23">
      <c r="A13" s="500" t="s">
        <v>470</v>
      </c>
      <c r="B13" s="398">
        <v>3882.3147767999999</v>
      </c>
      <c r="C13" s="400">
        <v>6348.9921093000003</v>
      </c>
      <c r="D13" s="400">
        <v>1353.6481309000001</v>
      </c>
      <c r="E13" s="400">
        <v>385.18310635</v>
      </c>
      <c r="F13" s="400">
        <v>480.77145390999999</v>
      </c>
      <c r="G13" s="400">
        <v>101.98537327</v>
      </c>
      <c r="H13" s="400">
        <v>50.632912388000001</v>
      </c>
      <c r="I13" s="400">
        <v>9.7324520102999994</v>
      </c>
      <c r="J13" s="399">
        <v>91.117019876000001</v>
      </c>
      <c r="K13" s="398">
        <v>10008.701464</v>
      </c>
      <c r="L13" s="399">
        <v>1841.6239648999999</v>
      </c>
      <c r="M13" s="419">
        <v>892829</v>
      </c>
      <c r="N13" s="429">
        <v>120725</v>
      </c>
      <c r="O13" s="429">
        <v>340927</v>
      </c>
      <c r="P13" s="429">
        <v>564778</v>
      </c>
      <c r="Q13" s="429">
        <v>89134</v>
      </c>
      <c r="R13" s="430">
        <v>25345</v>
      </c>
      <c r="S13" s="419">
        <v>16362</v>
      </c>
      <c r="T13" s="429">
        <v>5963</v>
      </c>
      <c r="U13" s="429">
        <v>1242</v>
      </c>
      <c r="V13" s="430">
        <v>377</v>
      </c>
      <c r="W13" s="420">
        <v>34868</v>
      </c>
    </row>
    <row r="14" spans="1:23">
      <c r="A14" s="246" t="s">
        <v>732</v>
      </c>
      <c r="B14" s="398">
        <v>5042.2833959</v>
      </c>
      <c r="C14" s="400">
        <v>938.28018575999999</v>
      </c>
      <c r="D14" s="400">
        <v>2283.9111852999999</v>
      </c>
      <c r="E14" s="400">
        <v>204.66285715999999</v>
      </c>
      <c r="F14" s="400">
        <v>813.44823809000002</v>
      </c>
      <c r="G14" s="400">
        <v>47.820496069999997</v>
      </c>
      <c r="H14" s="400">
        <v>69.015577605999994</v>
      </c>
      <c r="I14" s="400">
        <v>5.3462887847999996</v>
      </c>
      <c r="J14" s="399">
        <v>79.106838826000001</v>
      </c>
      <c r="K14" s="398">
        <v>4744.3247190000002</v>
      </c>
      <c r="L14" s="399">
        <v>3410.9404966000002</v>
      </c>
      <c r="M14" s="419">
        <v>385327</v>
      </c>
      <c r="N14" s="429">
        <v>179368</v>
      </c>
      <c r="O14" s="429">
        <v>371783</v>
      </c>
      <c r="P14" s="429">
        <v>83616</v>
      </c>
      <c r="Q14" s="429">
        <v>110891</v>
      </c>
      <c r="R14" s="430">
        <v>14289</v>
      </c>
      <c r="S14" s="419">
        <v>16310</v>
      </c>
      <c r="T14" s="429">
        <v>2567</v>
      </c>
      <c r="U14" s="429">
        <v>1490</v>
      </c>
      <c r="V14" s="430">
        <v>222</v>
      </c>
      <c r="W14" s="420">
        <v>24683</v>
      </c>
    </row>
    <row r="15" spans="1:23">
      <c r="A15" s="358" t="s">
        <v>1101</v>
      </c>
      <c r="B15" s="431">
        <v>4524.6006455999996</v>
      </c>
      <c r="C15" s="432">
        <v>49.565156512999998</v>
      </c>
      <c r="D15" s="432">
        <v>2521.6946641</v>
      </c>
      <c r="E15" s="432">
        <v>18.891930608999999</v>
      </c>
      <c r="F15" s="432">
        <v>637.80823727999996</v>
      </c>
      <c r="G15" s="432">
        <v>7.5748728205000004</v>
      </c>
      <c r="H15" s="432">
        <v>69.033481055999999</v>
      </c>
      <c r="I15" s="432">
        <v>0.55990211150000002</v>
      </c>
      <c r="J15" s="433">
        <v>41.739034748000002</v>
      </c>
      <c r="K15" s="431">
        <v>3753.1330023999999</v>
      </c>
      <c r="L15" s="433">
        <v>3258.4038845</v>
      </c>
      <c r="M15" s="434">
        <v>268944</v>
      </c>
      <c r="N15" s="435">
        <v>171469</v>
      </c>
      <c r="O15" s="435">
        <v>317305</v>
      </c>
      <c r="P15" s="435">
        <v>6947</v>
      </c>
      <c r="Q15" s="435">
        <v>122433</v>
      </c>
      <c r="R15" s="436">
        <v>1833</v>
      </c>
      <c r="S15" s="434">
        <v>14599</v>
      </c>
      <c r="T15" s="435">
        <v>557</v>
      </c>
      <c r="U15" s="435">
        <v>1588</v>
      </c>
      <c r="V15" s="436">
        <v>34</v>
      </c>
      <c r="W15" s="437">
        <v>20566</v>
      </c>
    </row>
    <row r="16" spans="1:23">
      <c r="B16" s="109"/>
      <c r="C16" s="109"/>
      <c r="D16" s="109"/>
      <c r="E16" s="109"/>
      <c r="F16" s="109"/>
      <c r="G16" s="109"/>
      <c r="H16" s="109"/>
      <c r="I16" s="109"/>
      <c r="J16" s="109"/>
      <c r="K16" s="109"/>
      <c r="L16" s="109"/>
      <c r="M16" s="790" t="s">
        <v>1323</v>
      </c>
      <c r="N16" s="261"/>
      <c r="O16" s="261"/>
      <c r="P16" s="261"/>
      <c r="Q16" s="261"/>
      <c r="R16" s="261"/>
      <c r="S16" s="261"/>
      <c r="T16" s="261"/>
      <c r="U16" s="261"/>
      <c r="V16" s="261"/>
      <c r="W16" s="322"/>
    </row>
    <row r="17" spans="1:21">
      <c r="M17" s="323"/>
    </row>
    <row r="18" spans="1:21" ht="14.25">
      <c r="B18" s="155" t="s">
        <v>1219</v>
      </c>
      <c r="C18" s="156"/>
      <c r="D18" s="156"/>
      <c r="E18" s="156"/>
      <c r="F18" s="156"/>
      <c r="G18" s="21"/>
      <c r="H18" s="190"/>
      <c r="K18" s="155" t="s">
        <v>154</v>
      </c>
      <c r="L18" s="21"/>
      <c r="M18" s="21"/>
      <c r="N18" s="21"/>
      <c r="O18" s="21"/>
      <c r="P18" s="156"/>
      <c r="Q18" s="156"/>
      <c r="R18" s="165"/>
      <c r="S18" s="165"/>
      <c r="T18" s="165"/>
      <c r="U18" s="190"/>
    </row>
    <row r="19" spans="1:21" ht="38.25">
      <c r="A19" s="246" t="s">
        <v>424</v>
      </c>
      <c r="B19" s="160" t="s">
        <v>215</v>
      </c>
      <c r="C19" s="161" t="s">
        <v>216</v>
      </c>
      <c r="D19" s="161" t="s">
        <v>143</v>
      </c>
      <c r="E19" s="161" t="s">
        <v>144</v>
      </c>
      <c r="F19" s="162" t="s">
        <v>145</v>
      </c>
      <c r="G19" s="342" t="s">
        <v>764</v>
      </c>
      <c r="H19" s="343" t="s">
        <v>406</v>
      </c>
      <c r="I19" s="508" t="s">
        <v>1089</v>
      </c>
      <c r="J19" s="508" t="s">
        <v>1090</v>
      </c>
      <c r="K19" s="171" t="s">
        <v>224</v>
      </c>
      <c r="L19" s="171" t="s">
        <v>225</v>
      </c>
      <c r="M19" s="171" t="s">
        <v>226</v>
      </c>
      <c r="N19" s="171" t="s">
        <v>227</v>
      </c>
      <c r="O19" s="171" t="s">
        <v>167</v>
      </c>
      <c r="P19" s="171" t="s">
        <v>168</v>
      </c>
      <c r="Q19" s="171" t="s">
        <v>152</v>
      </c>
      <c r="R19" s="172" t="s">
        <v>153</v>
      </c>
      <c r="S19" s="171" t="s">
        <v>155</v>
      </c>
      <c r="T19" s="172" t="s">
        <v>156</v>
      </c>
      <c r="U19" s="200" t="s">
        <v>631</v>
      </c>
    </row>
    <row r="20" spans="1:21">
      <c r="A20" s="246" t="s">
        <v>465</v>
      </c>
      <c r="B20" s="438">
        <f t="shared" ref="B20:C29" si="2">B4+D4</f>
        <v>119.437739354</v>
      </c>
      <c r="C20" s="439">
        <f t="shared" si="2"/>
        <v>38.5723621964</v>
      </c>
      <c r="D20" s="439">
        <f>F4+G4</f>
        <v>5.1550996096000006</v>
      </c>
      <c r="E20" s="439">
        <f>H4+I4</f>
        <v>1.0051266656</v>
      </c>
      <c r="F20" s="440">
        <f>J4</f>
        <v>10.401812231999999</v>
      </c>
      <c r="G20" s="296"/>
      <c r="H20" s="441"/>
      <c r="K20" s="12"/>
      <c r="L20" s="49"/>
      <c r="M20" s="49"/>
      <c r="N20" s="16"/>
      <c r="O20" s="12"/>
      <c r="P20" s="16"/>
      <c r="Q20" s="12"/>
      <c r="R20" s="16"/>
      <c r="S20" s="12"/>
      <c r="T20" s="16"/>
      <c r="U20" s="199"/>
    </row>
    <row r="21" spans="1:21">
      <c r="A21" s="246" t="s">
        <v>466</v>
      </c>
      <c r="B21" s="438">
        <f t="shared" si="2"/>
        <v>104.462784914</v>
      </c>
      <c r="C21" s="439">
        <f t="shared" si="2"/>
        <v>14.084968294899999</v>
      </c>
      <c r="D21" s="439">
        <f>F5+G5</f>
        <v>5.6059693018000001</v>
      </c>
      <c r="E21" s="439">
        <f>H5+I5</f>
        <v>0.55287021300000005</v>
      </c>
      <c r="F21" s="440">
        <f>J5</f>
        <v>6.9921847847</v>
      </c>
      <c r="G21" s="296"/>
      <c r="H21" s="441"/>
      <c r="K21" s="12"/>
      <c r="L21" s="49"/>
      <c r="M21" s="49"/>
      <c r="N21" s="16"/>
      <c r="O21" s="12"/>
      <c r="P21" s="16"/>
      <c r="Q21" s="12"/>
      <c r="R21" s="16"/>
      <c r="S21" s="12"/>
      <c r="T21" s="16"/>
      <c r="U21" s="199"/>
    </row>
    <row r="22" spans="1:21">
      <c r="A22" s="246" t="s">
        <v>467</v>
      </c>
      <c r="B22" s="438">
        <f t="shared" si="2"/>
        <v>42.790669086000001</v>
      </c>
      <c r="C22" s="439">
        <f t="shared" si="2"/>
        <v>12.0524720205</v>
      </c>
      <c r="D22" s="439">
        <f>F6+G6</f>
        <v>5.0651621480999998</v>
      </c>
      <c r="E22" s="439">
        <f>H6+I6</f>
        <v>2.2823280868000002</v>
      </c>
      <c r="F22" s="440">
        <f>J6</f>
        <v>5.1999675563999999</v>
      </c>
      <c r="G22" s="296"/>
      <c r="H22" s="441"/>
      <c r="K22" s="12"/>
      <c r="L22" s="49"/>
      <c r="M22" s="49"/>
      <c r="N22" s="16"/>
      <c r="O22" s="12"/>
      <c r="P22" s="16"/>
      <c r="Q22" s="12"/>
      <c r="R22" s="16"/>
      <c r="S22" s="12"/>
      <c r="T22" s="16"/>
      <c r="U22" s="199"/>
    </row>
    <row r="23" spans="1:21">
      <c r="A23" s="549" t="s">
        <v>181</v>
      </c>
      <c r="B23" s="550">
        <f t="shared" si="2"/>
        <v>266.69119335400001</v>
      </c>
      <c r="C23" s="551">
        <f t="shared" si="2"/>
        <v>64.709802511800007</v>
      </c>
      <c r="D23" s="551">
        <f t="shared" ref="D23:D29" si="3">F7+G7</f>
        <v>15.826231059500001</v>
      </c>
      <c r="E23" s="551">
        <f t="shared" ref="E23:E29" si="4">H7+I7</f>
        <v>3.8403249654000002</v>
      </c>
      <c r="F23" s="551">
        <f t="shared" ref="F23:F29" si="5">J7</f>
        <v>22.593964573099999</v>
      </c>
      <c r="G23" s="442">
        <f t="shared" ref="G23:H25" si="6">D23/SUM(D$23:D$31)</f>
        <v>5.2945374582584678E-3</v>
      </c>
      <c r="H23" s="442">
        <f t="shared" si="6"/>
        <v>1.2931389427647483E-2</v>
      </c>
      <c r="I23" s="299">
        <f>(S7+T7)/SUM(S$7:T$15)</f>
        <v>4.2368775235531626E-2</v>
      </c>
      <c r="J23" s="299">
        <f>(U7+V7)/SUM(U$7:V$15)</f>
        <v>4.8726467331118496E-2</v>
      </c>
      <c r="K23" s="447">
        <f t="shared" ref="K23:N30" si="7">B7/O7*1000000</f>
        <v>2921.8733290001114</v>
      </c>
      <c r="L23" s="448">
        <f t="shared" si="7"/>
        <v>3205.2550216558211</v>
      </c>
      <c r="M23" s="448">
        <f t="shared" si="7"/>
        <v>4148.5483417629002</v>
      </c>
      <c r="N23" s="449">
        <f t="shared" si="7"/>
        <v>5426.6683187558901</v>
      </c>
      <c r="O23" s="447">
        <f t="shared" ref="O23:P30" si="8">K7/M7*1000000</f>
        <v>3165.4165901974598</v>
      </c>
      <c r="P23" s="448">
        <f t="shared" si="8"/>
        <v>3902.3237142706694</v>
      </c>
      <c r="Q23" s="447">
        <f t="shared" ref="Q23:U30" si="9">F7/S7*1000000</f>
        <v>2518.9449081562602</v>
      </c>
      <c r="R23" s="449">
        <f t="shared" si="9"/>
        <v>2333.2927606741573</v>
      </c>
      <c r="S23" s="447">
        <f t="shared" si="9"/>
        <v>6978.7091035051544</v>
      </c>
      <c r="T23" s="449">
        <f t="shared" si="9"/>
        <v>10596.536051162791</v>
      </c>
      <c r="U23" s="449">
        <f t="shared" si="9"/>
        <v>1901.0487650904499</v>
      </c>
    </row>
    <row r="24" spans="1:21">
      <c r="A24" s="543" t="s">
        <v>468</v>
      </c>
      <c r="B24" s="550">
        <f t="shared" si="2"/>
        <v>92.13488133300001</v>
      </c>
      <c r="C24" s="551">
        <f t="shared" si="2"/>
        <v>31.742611357800001</v>
      </c>
      <c r="D24" s="551">
        <f t="shared" si="3"/>
        <v>16.8392428346</v>
      </c>
      <c r="E24" s="551">
        <f t="shared" si="4"/>
        <v>3.2044085365999999</v>
      </c>
      <c r="F24" s="551">
        <f t="shared" si="5"/>
        <v>8.8352130611999993</v>
      </c>
      <c r="G24" s="552">
        <f t="shared" si="6"/>
        <v>5.6334323454087691E-3</v>
      </c>
      <c r="H24" s="552">
        <f t="shared" si="6"/>
        <v>1.079009069424846E-2</v>
      </c>
      <c r="I24" s="299">
        <f t="shared" ref="I24:I31" si="10">(S8+T8)/SUM(S$7:T$15)</f>
        <v>3.9253028263795425E-2</v>
      </c>
      <c r="J24" s="299">
        <f t="shared" ref="J24:J31" si="11">(U8+V8)/SUM(U$7:V$15)</f>
        <v>4.4019933554817273E-2</v>
      </c>
      <c r="K24" s="447">
        <f t="shared" si="7"/>
        <v>4130.5853281404361</v>
      </c>
      <c r="L24" s="448">
        <f t="shared" si="7"/>
        <v>3426.218461389386</v>
      </c>
      <c r="M24" s="448">
        <f t="shared" si="7"/>
        <v>4525.6958552946817</v>
      </c>
      <c r="N24" s="449">
        <f t="shared" si="7"/>
        <v>5183.1585318343186</v>
      </c>
      <c r="O24" s="447">
        <f t="shared" si="8"/>
        <v>4146.0172164052155</v>
      </c>
      <c r="P24" s="449">
        <f t="shared" si="8"/>
        <v>4113.1547712859656</v>
      </c>
      <c r="Q24" s="447">
        <f t="shared" si="9"/>
        <v>2958.1615445167076</v>
      </c>
      <c r="R24" s="449">
        <f t="shared" si="9"/>
        <v>2655.6044451237262</v>
      </c>
      <c r="S24" s="447">
        <f t="shared" si="9"/>
        <v>8172.9578240259743</v>
      </c>
      <c r="T24" s="448">
        <f t="shared" si="9"/>
        <v>4065.9025254437861</v>
      </c>
      <c r="U24" s="449">
        <f t="shared" si="9"/>
        <v>1693.542852443933</v>
      </c>
    </row>
    <row r="25" spans="1:21">
      <c r="A25" s="500" t="s">
        <v>454</v>
      </c>
      <c r="B25" s="438">
        <f t="shared" si="2"/>
        <v>219.36696284199999</v>
      </c>
      <c r="C25" s="439">
        <f t="shared" si="2"/>
        <v>186.12953870999999</v>
      </c>
      <c r="D25" s="439">
        <f t="shared" si="3"/>
        <v>62.201931786999992</v>
      </c>
      <c r="E25" s="439">
        <f t="shared" si="4"/>
        <v>9.7999573779000002</v>
      </c>
      <c r="F25" s="439">
        <f t="shared" si="5"/>
        <v>18.077598339000001</v>
      </c>
      <c r="G25" s="443">
        <f t="shared" si="6"/>
        <v>2.0809152639321701E-2</v>
      </c>
      <c r="H25" s="443">
        <f t="shared" si="6"/>
        <v>3.2999047312333989E-2</v>
      </c>
      <c r="I25" s="299">
        <f t="shared" si="10"/>
        <v>9.856662180349933E-2</v>
      </c>
      <c r="J25" s="299">
        <f t="shared" si="11"/>
        <v>9.9760059062384637E-2</v>
      </c>
      <c r="K25" s="450">
        <f t="shared" si="7"/>
        <v>5130.8555582220724</v>
      </c>
      <c r="L25" s="451">
        <f t="shared" si="7"/>
        <v>4579.1914505767518</v>
      </c>
      <c r="M25" s="451">
        <f t="shared" si="7"/>
        <v>5073.2488288910572</v>
      </c>
      <c r="N25" s="452">
        <f t="shared" si="7"/>
        <v>5212.2679191384495</v>
      </c>
      <c r="O25" s="450">
        <f t="shared" si="8"/>
        <v>4957.1794222235822</v>
      </c>
      <c r="P25" s="452">
        <f t="shared" si="8"/>
        <v>4886.924006007449</v>
      </c>
      <c r="Q25" s="450">
        <f t="shared" si="9"/>
        <v>4375.2634063505993</v>
      </c>
      <c r="R25" s="452">
        <f t="shared" si="9"/>
        <v>4134.3122575195184</v>
      </c>
      <c r="S25" s="450">
        <f t="shared" si="9"/>
        <v>9548.4637145502638</v>
      </c>
      <c r="T25" s="451">
        <f t="shared" si="9"/>
        <v>8806.0285829302975</v>
      </c>
      <c r="U25" s="452">
        <f t="shared" si="9"/>
        <v>1955.8150318078547</v>
      </c>
    </row>
    <row r="26" spans="1:21">
      <c r="A26" s="246" t="s">
        <v>455</v>
      </c>
      <c r="B26" s="438">
        <f t="shared" si="2"/>
        <v>755.40798748999998</v>
      </c>
      <c r="C26" s="439">
        <f t="shared" si="2"/>
        <v>1242.6173234799999</v>
      </c>
      <c r="D26" s="439">
        <f t="shared" si="3"/>
        <v>165.88020301700001</v>
      </c>
      <c r="E26" s="439">
        <f t="shared" si="4"/>
        <v>20.1120261501</v>
      </c>
      <c r="F26" s="439">
        <f t="shared" si="5"/>
        <v>15.948519336</v>
      </c>
      <c r="G26" s="443">
        <f t="shared" ref="G26:G31" si="12">D26/SUM(D$23:D$31)</f>
        <v>5.549387881139483E-2</v>
      </c>
      <c r="H26" s="443">
        <f t="shared" ref="H26:H31" si="13">E26/SUM(E$23:E$31)</f>
        <v>6.7722509076490051E-2</v>
      </c>
      <c r="I26" s="299">
        <f t="shared" si="10"/>
        <v>0.15436742934051145</v>
      </c>
      <c r="J26" s="299">
        <f t="shared" si="11"/>
        <v>0.13418235511258766</v>
      </c>
      <c r="K26" s="450">
        <f t="shared" si="7"/>
        <v>6810.4794728349243</v>
      </c>
      <c r="L26" s="451">
        <f t="shared" si="7"/>
        <v>6758.3447180107678</v>
      </c>
      <c r="M26" s="451">
        <f t="shared" si="7"/>
        <v>6635.7030884288242</v>
      </c>
      <c r="N26" s="452">
        <f t="shared" si="7"/>
        <v>6837.5124058232032</v>
      </c>
      <c r="O26" s="450">
        <f t="shared" si="8"/>
        <v>6729.4651105759094</v>
      </c>
      <c r="P26" s="452">
        <f t="shared" si="8"/>
        <v>6885.2737339511823</v>
      </c>
      <c r="Q26" s="450">
        <f t="shared" si="9"/>
        <v>7379.2081209920534</v>
      </c>
      <c r="R26" s="452">
        <f t="shared" si="9"/>
        <v>7162.3772233233176</v>
      </c>
      <c r="S26" s="450">
        <f t="shared" si="9"/>
        <v>16686.606282745099</v>
      </c>
      <c r="T26" s="451">
        <f t="shared" si="9"/>
        <v>13225.138905754795</v>
      </c>
      <c r="U26" s="452">
        <f t="shared" si="9"/>
        <v>2190.7306780219783</v>
      </c>
    </row>
    <row r="27" spans="1:21">
      <c r="A27" s="246" t="s">
        <v>456</v>
      </c>
      <c r="B27" s="438">
        <f t="shared" si="2"/>
        <v>1593.36386156</v>
      </c>
      <c r="C27" s="439">
        <f t="shared" si="2"/>
        <v>4253.8950200600002</v>
      </c>
      <c r="D27" s="439">
        <f t="shared" si="3"/>
        <v>272.13575916000002</v>
      </c>
      <c r="E27" s="439">
        <f t="shared" si="4"/>
        <v>21.328241377800001</v>
      </c>
      <c r="F27" s="439">
        <f t="shared" si="5"/>
        <v>26.141714583999999</v>
      </c>
      <c r="G27" s="443">
        <f t="shared" si="12"/>
        <v>9.1040814783209995E-2</v>
      </c>
      <c r="H27" s="443">
        <f t="shared" si="13"/>
        <v>7.1817827279746713E-2</v>
      </c>
      <c r="I27" s="299">
        <f t="shared" si="10"/>
        <v>0.16450874831763124</v>
      </c>
      <c r="J27" s="299">
        <f t="shared" si="11"/>
        <v>0.11738648947951273</v>
      </c>
      <c r="K27" s="450">
        <f t="shared" si="7"/>
        <v>8318.9223403492542</v>
      </c>
      <c r="L27" s="451">
        <f t="shared" si="7"/>
        <v>9107.4666960763025</v>
      </c>
      <c r="M27" s="451">
        <f t="shared" si="7"/>
        <v>8553.1320071201262</v>
      </c>
      <c r="N27" s="452">
        <f t="shared" si="7"/>
        <v>9617.7130944048567</v>
      </c>
      <c r="O27" s="450">
        <f t="shared" si="8"/>
        <v>8765.8038758760504</v>
      </c>
      <c r="P27" s="452">
        <f t="shared" si="8"/>
        <v>9663.5224249770363</v>
      </c>
      <c r="Q27" s="450">
        <f t="shared" si="9"/>
        <v>11770.874576172782</v>
      </c>
      <c r="R27" s="452">
        <f t="shared" si="9"/>
        <v>10784.703000505244</v>
      </c>
      <c r="S27" s="450">
        <f t="shared" si="9"/>
        <v>17821.00433630832</v>
      </c>
      <c r="T27" s="451">
        <f t="shared" si="9"/>
        <v>16100.752554557126</v>
      </c>
      <c r="U27" s="452">
        <f t="shared" si="9"/>
        <v>2316.9116887352657</v>
      </c>
    </row>
    <row r="28" spans="1:21">
      <c r="A28" s="246" t="s">
        <v>469</v>
      </c>
      <c r="B28" s="438">
        <f t="shared" si="2"/>
        <v>3435.5487388299998</v>
      </c>
      <c r="C28" s="439">
        <f t="shared" si="2"/>
        <v>4719.7093315499997</v>
      </c>
      <c r="D28" s="439">
        <f t="shared" si="3"/>
        <v>366.87012723099997</v>
      </c>
      <c r="E28" s="439">
        <f t="shared" si="4"/>
        <v>34.371406550899998</v>
      </c>
      <c r="F28" s="439">
        <f t="shared" si="5"/>
        <v>42.995221458000003</v>
      </c>
      <c r="G28" s="443">
        <f t="shared" si="12"/>
        <v>0.1227334305709262</v>
      </c>
      <c r="H28" s="443">
        <f t="shared" si="13"/>
        <v>0.11573761264741995</v>
      </c>
      <c r="I28" s="299">
        <f t="shared" si="10"/>
        <v>0.12167563930013459</v>
      </c>
      <c r="J28" s="299">
        <f t="shared" si="11"/>
        <v>9.8837209302325577E-2</v>
      </c>
      <c r="K28" s="450">
        <f t="shared" si="7"/>
        <v>9875.0375442739078</v>
      </c>
      <c r="L28" s="451">
        <f t="shared" si="7"/>
        <v>10846.990488019052</v>
      </c>
      <c r="M28" s="451">
        <f t="shared" si="7"/>
        <v>10869.289664877269</v>
      </c>
      <c r="N28" s="452">
        <f t="shared" si="7"/>
        <v>12748.725635857216</v>
      </c>
      <c r="O28" s="450">
        <f t="shared" si="8"/>
        <v>10446.305442290506</v>
      </c>
      <c r="P28" s="452">
        <f t="shared" si="8"/>
        <v>11433.953019235896</v>
      </c>
      <c r="Q28" s="450">
        <f t="shared" si="9"/>
        <v>21487.629187869443</v>
      </c>
      <c r="R28" s="452">
        <f t="shared" si="9"/>
        <v>12887.034783869687</v>
      </c>
      <c r="S28" s="450">
        <f t="shared" si="9"/>
        <v>34303.068906770255</v>
      </c>
      <c r="T28" s="451">
        <f t="shared" si="9"/>
        <v>20378.479211176469</v>
      </c>
      <c r="U28" s="452">
        <f t="shared" si="9"/>
        <v>2300.070692665704</v>
      </c>
    </row>
    <row r="29" spans="1:21">
      <c r="A29" s="246" t="s">
        <v>470</v>
      </c>
      <c r="B29" s="438">
        <f t="shared" si="2"/>
        <v>5235.9629077</v>
      </c>
      <c r="C29" s="439">
        <f t="shared" si="2"/>
        <v>6734.1752156500006</v>
      </c>
      <c r="D29" s="439">
        <f t="shared" si="3"/>
        <v>582.75682717999996</v>
      </c>
      <c r="E29" s="439">
        <f t="shared" si="4"/>
        <v>60.365364398300002</v>
      </c>
      <c r="F29" s="439">
        <f t="shared" si="5"/>
        <v>91.117019876000001</v>
      </c>
      <c r="G29" s="443">
        <f t="shared" si="12"/>
        <v>0.19495657803556951</v>
      </c>
      <c r="H29" s="443">
        <f t="shared" si="13"/>
        <v>0.20326614075873078</v>
      </c>
      <c r="I29" s="299">
        <f t="shared" si="10"/>
        <v>0.15023553162853298</v>
      </c>
      <c r="J29" s="299">
        <f t="shared" si="11"/>
        <v>0.1494093761535622</v>
      </c>
      <c r="K29" s="450">
        <f t="shared" si="7"/>
        <v>11387.525120626995</v>
      </c>
      <c r="L29" s="451">
        <f t="shared" si="7"/>
        <v>11241.571217894465</v>
      </c>
      <c r="M29" s="451">
        <f t="shared" si="7"/>
        <v>15186.664245966747</v>
      </c>
      <c r="N29" s="452">
        <f t="shared" si="7"/>
        <v>15197.597409745513</v>
      </c>
      <c r="O29" s="450">
        <f t="shared" si="8"/>
        <v>11210.098981999912</v>
      </c>
      <c r="P29" s="452">
        <f t="shared" si="8"/>
        <v>15254.702546282873</v>
      </c>
      <c r="Q29" s="450">
        <f t="shared" si="9"/>
        <v>29383.416080552499</v>
      </c>
      <c r="R29" s="452">
        <f t="shared" si="9"/>
        <v>17103.030902230421</v>
      </c>
      <c r="S29" s="450">
        <f t="shared" si="9"/>
        <v>40767.240247987123</v>
      </c>
      <c r="T29" s="451">
        <f t="shared" si="9"/>
        <v>25815.522573740054</v>
      </c>
      <c r="U29" s="452">
        <f t="shared" si="9"/>
        <v>2613.1989180910864</v>
      </c>
    </row>
    <row r="30" spans="1:21">
      <c r="A30" s="246" t="s">
        <v>732</v>
      </c>
      <c r="B30" s="438">
        <f>B14+D14</f>
        <v>7326.1945811999994</v>
      </c>
      <c r="C30" s="439">
        <f>C14+E14</f>
        <v>1142.9430429199999</v>
      </c>
      <c r="D30" s="439">
        <f>F14+G14</f>
        <v>861.26873416000001</v>
      </c>
      <c r="E30" s="439">
        <f>H14+I14</f>
        <v>74.361866390799989</v>
      </c>
      <c r="F30" s="439">
        <f>J14</f>
        <v>79.106838826000001</v>
      </c>
      <c r="G30" s="443">
        <f t="shared" si="12"/>
        <v>0.28813048144521652</v>
      </c>
      <c r="H30" s="443">
        <f t="shared" si="13"/>
        <v>0.25039606323158309</v>
      </c>
      <c r="I30" s="299">
        <f t="shared" si="10"/>
        <v>0.12703230148048453</v>
      </c>
      <c r="J30" s="299">
        <f t="shared" si="11"/>
        <v>0.15799187892211147</v>
      </c>
      <c r="K30" s="450">
        <f t="shared" si="7"/>
        <v>13562.436679191895</v>
      </c>
      <c r="L30" s="451">
        <f t="shared" si="7"/>
        <v>11221.299580941446</v>
      </c>
      <c r="M30" s="451">
        <f t="shared" si="7"/>
        <v>20596.001346367153</v>
      </c>
      <c r="N30" s="452">
        <f t="shared" si="7"/>
        <v>14323.105686892015</v>
      </c>
      <c r="O30" s="450">
        <f t="shared" si="8"/>
        <v>12312.463748971653</v>
      </c>
      <c r="P30" s="452">
        <f t="shared" si="8"/>
        <v>19016.438253200129</v>
      </c>
      <c r="Q30" s="450">
        <f t="shared" si="9"/>
        <v>49874.202212752913</v>
      </c>
      <c r="R30" s="452">
        <f t="shared" si="9"/>
        <v>18628.94276197896</v>
      </c>
      <c r="S30" s="450">
        <f t="shared" si="9"/>
        <v>46319.179601342279</v>
      </c>
      <c r="T30" s="451">
        <f t="shared" si="9"/>
        <v>24082.381913513513</v>
      </c>
      <c r="U30" s="452">
        <f t="shared" si="9"/>
        <v>3204.9118351091843</v>
      </c>
    </row>
    <row r="31" spans="1:21">
      <c r="A31" s="358" t="s">
        <v>1101</v>
      </c>
      <c r="B31" s="444">
        <f>B15+D15</f>
        <v>7046.2953096999991</v>
      </c>
      <c r="C31" s="445">
        <f>C15+E15</f>
        <v>68.45708712199999</v>
      </c>
      <c r="D31" s="445">
        <f>F15+G15</f>
        <v>645.38311010049995</v>
      </c>
      <c r="E31" s="445">
        <f>H15+I15</f>
        <v>69.593383167499994</v>
      </c>
      <c r="F31" s="445">
        <f>J15</f>
        <v>41.739034748000002</v>
      </c>
      <c r="G31" s="446">
        <f t="shared" si="12"/>
        <v>0.21590769391069406</v>
      </c>
      <c r="H31" s="446">
        <f t="shared" si="13"/>
        <v>0.23433931957179929</v>
      </c>
      <c r="I31" s="299">
        <f t="shared" si="10"/>
        <v>0.10199192462987887</v>
      </c>
      <c r="J31" s="299">
        <f t="shared" si="11"/>
        <v>0.14968623108157991</v>
      </c>
      <c r="K31" s="453">
        <f t="shared" ref="K31" si="14">B15/O15*1000000</f>
        <v>14259.468478593149</v>
      </c>
      <c r="L31" s="454">
        <f t="shared" ref="L31" si="15">C15/P15*1000000</f>
        <v>7134.7569473153872</v>
      </c>
      <c r="M31" s="454">
        <f t="shared" ref="M31" si="16">D15/Q15*1000000</f>
        <v>20596.527603668943</v>
      </c>
      <c r="N31" s="455">
        <f t="shared" ref="N31" si="17">E15/R15*1000000</f>
        <v>10306.563343698854</v>
      </c>
      <c r="O31" s="453">
        <f t="shared" ref="O31" si="18">K15/M15*1000000</f>
        <v>13955.07244035933</v>
      </c>
      <c r="P31" s="455">
        <f t="shared" ref="P31" si="19">L15/N15*1000000</f>
        <v>19002.874481684736</v>
      </c>
      <c r="Q31" s="453">
        <f t="shared" ref="Q31" si="20">F15/S15*1000000</f>
        <v>43688.488066305908</v>
      </c>
      <c r="R31" s="455">
        <f t="shared" ref="R31" si="21">G15/T15*1000000</f>
        <v>13599.412604129264</v>
      </c>
      <c r="S31" s="453">
        <f t="shared" ref="S31" si="22">H15/U15*1000000</f>
        <v>43471.965400503774</v>
      </c>
      <c r="T31" s="454">
        <f t="shared" ref="T31" si="23">I15/V15*1000000</f>
        <v>16467.709161764706</v>
      </c>
      <c r="U31" s="455">
        <f t="shared" ref="U31" si="24">J15/W15*1000000</f>
        <v>2029.5164226393076</v>
      </c>
    </row>
    <row r="32" spans="1:21">
      <c r="F32" s="246" t="s">
        <v>1122</v>
      </c>
      <c r="G32" s="623">
        <f>SUM(G29:G31)</f>
        <v>0.69899475339148009</v>
      </c>
      <c r="H32" s="623">
        <f>SUM(H29:H31)</f>
        <v>0.68800152356211319</v>
      </c>
      <c r="I32" s="623">
        <f>SUM(I29:I31)</f>
        <v>0.37925975773889636</v>
      </c>
      <c r="J32" s="623">
        <f>SUM(J29:J31)</f>
        <v>0.45708748615725359</v>
      </c>
    </row>
    <row r="33" spans="1:37">
      <c r="A33" s="14"/>
      <c r="I33" s="241"/>
    </row>
    <row r="35" spans="1:37">
      <c r="P35" s="1"/>
      <c r="Q35" s="1"/>
      <c r="R35" s="1"/>
      <c r="S35" s="1"/>
      <c r="T35" s="1"/>
      <c r="U35" s="1"/>
      <c r="V35" s="1"/>
      <c r="W35" s="1"/>
      <c r="X35" s="1"/>
      <c r="Y35" s="1"/>
      <c r="Z35" s="1"/>
      <c r="AA35" s="1"/>
      <c r="AB35" s="1"/>
      <c r="AC35" s="1"/>
      <c r="AD35" s="1"/>
      <c r="AE35" s="1"/>
      <c r="AF35" s="1"/>
      <c r="AG35" s="1"/>
      <c r="AH35" s="1"/>
      <c r="AI35" s="1"/>
      <c r="AJ35" s="1"/>
      <c r="AK35" s="1"/>
    </row>
    <row r="36" spans="1:37">
      <c r="P36" s="1"/>
      <c r="Q36" s="1"/>
      <c r="R36" s="1"/>
      <c r="S36" s="1"/>
      <c r="T36" s="1"/>
      <c r="U36" s="1"/>
      <c r="V36" s="1"/>
      <c r="W36" s="1"/>
      <c r="X36" s="1"/>
      <c r="Y36" s="1"/>
      <c r="Z36" s="1"/>
      <c r="AA36" s="1"/>
      <c r="AB36" s="1"/>
      <c r="AC36" s="1"/>
      <c r="AD36" s="1"/>
      <c r="AE36" s="1"/>
      <c r="AF36" s="1"/>
      <c r="AG36" s="1"/>
      <c r="AH36" s="1"/>
      <c r="AI36" s="1"/>
      <c r="AJ36" s="1"/>
      <c r="AK36" s="1"/>
    </row>
    <row r="37" spans="1:37">
      <c r="P37" s="1"/>
      <c r="Q37" s="1"/>
      <c r="R37" s="1"/>
      <c r="S37" s="1"/>
      <c r="T37" s="1"/>
      <c r="U37" s="1"/>
      <c r="V37" s="1"/>
      <c r="W37" s="1"/>
      <c r="X37" s="1"/>
      <c r="Y37" s="1"/>
      <c r="Z37" s="1"/>
      <c r="AA37" s="1"/>
      <c r="AB37" s="1"/>
      <c r="AC37" s="1"/>
      <c r="AD37" s="1"/>
      <c r="AE37" s="1"/>
      <c r="AF37" s="1"/>
      <c r="AG37" s="1"/>
      <c r="AH37" s="1"/>
      <c r="AI37" s="1"/>
      <c r="AJ37" s="1"/>
      <c r="AK37" s="1"/>
    </row>
    <row r="38" spans="1:37">
      <c r="P38" s="1"/>
      <c r="Q38" s="1"/>
      <c r="R38" s="1"/>
      <c r="S38" s="1"/>
      <c r="T38" s="1"/>
      <c r="U38" s="1"/>
      <c r="V38" s="1"/>
      <c r="W38" s="1"/>
      <c r="X38" s="1"/>
      <c r="Y38" s="1"/>
      <c r="Z38" s="1"/>
      <c r="AA38" s="1"/>
      <c r="AB38" s="1"/>
      <c r="AC38" s="1"/>
      <c r="AD38" s="1"/>
      <c r="AE38" s="1"/>
      <c r="AF38" s="1"/>
      <c r="AG38" s="1"/>
      <c r="AH38" s="1"/>
      <c r="AI38" s="1"/>
      <c r="AJ38" s="1"/>
      <c r="AK38" s="1"/>
    </row>
    <row r="39" spans="1:37">
      <c r="P39" s="1"/>
      <c r="Q39" s="1"/>
      <c r="R39" s="1"/>
      <c r="S39" s="1"/>
      <c r="T39" s="1"/>
      <c r="U39" s="1"/>
      <c r="V39" s="1"/>
      <c r="W39" s="1"/>
      <c r="X39" s="1"/>
      <c r="Y39" s="1"/>
      <c r="Z39" s="1"/>
      <c r="AA39" s="1"/>
      <c r="AB39" s="1"/>
      <c r="AC39" s="1"/>
      <c r="AD39" s="1"/>
      <c r="AE39" s="1"/>
      <c r="AF39" s="1"/>
      <c r="AG39" s="1"/>
      <c r="AH39" s="1"/>
      <c r="AI39" s="1"/>
      <c r="AJ39" s="1"/>
      <c r="AK39" s="1"/>
    </row>
    <row r="40" spans="1:37">
      <c r="P40" s="1"/>
      <c r="Q40" s="1"/>
      <c r="R40" s="1"/>
      <c r="S40" s="1"/>
      <c r="T40" s="1"/>
      <c r="U40" s="1"/>
      <c r="V40" s="1"/>
      <c r="W40" s="1"/>
      <c r="X40" s="1"/>
      <c r="Y40" s="1"/>
      <c r="Z40" s="1"/>
      <c r="AA40" s="1"/>
      <c r="AB40" s="1"/>
      <c r="AC40" s="1"/>
      <c r="AD40" s="1"/>
      <c r="AE40" s="1"/>
      <c r="AF40" s="1"/>
      <c r="AG40" s="1"/>
      <c r="AH40" s="1"/>
      <c r="AI40" s="1"/>
      <c r="AJ40" s="1"/>
      <c r="AK40" s="1"/>
    </row>
    <row r="41" spans="1:37">
      <c r="P41" s="1"/>
      <c r="Q41" s="1"/>
      <c r="R41" s="1"/>
      <c r="S41" s="1"/>
      <c r="T41" s="1"/>
      <c r="U41" s="1"/>
      <c r="V41" s="1"/>
      <c r="W41" s="1"/>
      <c r="X41" s="1"/>
      <c r="Y41" s="1"/>
      <c r="Z41" s="1"/>
      <c r="AA41" s="1"/>
      <c r="AB41" s="1"/>
      <c r="AC41" s="1"/>
      <c r="AD41" s="1"/>
      <c r="AE41" s="1"/>
      <c r="AF41" s="1"/>
      <c r="AG41" s="1"/>
      <c r="AH41" s="1"/>
      <c r="AI41" s="1"/>
      <c r="AJ41" s="1"/>
      <c r="AK41" s="1"/>
    </row>
    <row r="42" spans="1:37">
      <c r="P42" s="1"/>
      <c r="Q42" s="1"/>
      <c r="R42" s="1"/>
      <c r="S42" s="1"/>
      <c r="T42" s="1"/>
      <c r="U42" s="1"/>
      <c r="V42" s="1"/>
      <c r="W42" s="1"/>
      <c r="X42" s="1"/>
      <c r="Y42" s="1"/>
      <c r="Z42" s="1"/>
      <c r="AA42" s="1"/>
      <c r="AB42" s="1"/>
      <c r="AC42" s="1"/>
      <c r="AD42" s="1"/>
      <c r="AE42" s="1"/>
      <c r="AF42" s="1"/>
      <c r="AG42" s="1"/>
      <c r="AH42" s="1"/>
      <c r="AI42" s="1"/>
      <c r="AJ42" s="1"/>
      <c r="AK42" s="1"/>
    </row>
    <row r="43" spans="1:37">
      <c r="P43" s="1"/>
      <c r="Q43" s="1"/>
      <c r="R43" s="1"/>
      <c r="S43" s="1"/>
      <c r="T43" s="1"/>
      <c r="U43" s="1"/>
      <c r="V43" s="1"/>
      <c r="W43" s="1"/>
      <c r="X43" s="1"/>
      <c r="Y43" s="1"/>
      <c r="Z43" s="1"/>
      <c r="AA43" s="1"/>
      <c r="AB43" s="1"/>
      <c r="AC43" s="1"/>
      <c r="AD43" s="1"/>
      <c r="AE43" s="1"/>
      <c r="AF43" s="1"/>
      <c r="AG43" s="1"/>
      <c r="AH43" s="1"/>
      <c r="AI43" s="1"/>
      <c r="AJ43" s="1"/>
      <c r="AK43" s="1"/>
    </row>
    <row r="44" spans="1:37">
      <c r="P44" s="1"/>
      <c r="Q44" s="1"/>
      <c r="R44" s="1"/>
      <c r="S44" s="1"/>
      <c r="T44" s="1"/>
      <c r="U44" s="1"/>
      <c r="V44" s="1"/>
      <c r="W44" s="1"/>
      <c r="X44" s="1"/>
      <c r="Y44" s="1"/>
      <c r="Z44" s="1"/>
      <c r="AA44" s="1"/>
      <c r="AB44" s="1"/>
      <c r="AC44" s="1"/>
      <c r="AD44" s="1"/>
      <c r="AE44" s="1"/>
      <c r="AF44" s="1"/>
      <c r="AG44" s="1"/>
      <c r="AH44" s="1"/>
      <c r="AI44" s="1"/>
      <c r="AJ44" s="1"/>
      <c r="AK44" s="1"/>
    </row>
    <row r="45" spans="1:37">
      <c r="P45" s="1"/>
      <c r="Q45" s="1"/>
      <c r="R45" s="1"/>
      <c r="S45" s="1"/>
      <c r="T45" s="1"/>
      <c r="U45" s="1"/>
      <c r="V45" s="1"/>
      <c r="W45" s="1"/>
      <c r="X45" s="1"/>
      <c r="Y45" s="1"/>
      <c r="Z45" s="1"/>
      <c r="AA45" s="1"/>
      <c r="AB45" s="1"/>
      <c r="AC45" s="1"/>
      <c r="AD45" s="1"/>
      <c r="AE45" s="1"/>
      <c r="AF45" s="1"/>
      <c r="AG45" s="1"/>
      <c r="AH45" s="1"/>
      <c r="AI45" s="1"/>
      <c r="AJ45" s="1"/>
      <c r="AK45" s="1"/>
    </row>
    <row r="51" spans="7:7">
      <c r="G51" s="246" t="s">
        <v>1121</v>
      </c>
    </row>
    <row r="53" spans="7:7">
      <c r="G53" s="368">
        <f>SUM(B10:C11)/SUM(B7:C15)</f>
        <v>0.19553257189622575</v>
      </c>
    </row>
    <row r="82" spans="7:7">
      <c r="G82" t="s">
        <v>1186</v>
      </c>
    </row>
    <row r="84" spans="7:7">
      <c r="G84" s="723">
        <f>SUM(D30:D31)/SUM(D23:D31)</f>
        <v>0.50403817535591056</v>
      </c>
    </row>
    <row r="95" spans="7:7">
      <c r="G95" t="s">
        <v>1189</v>
      </c>
    </row>
    <row r="97" spans="7:7">
      <c r="G97" s="723">
        <f>SUM(E30:E31)/SUM(E23:E31)</f>
        <v>0.48473538280338241</v>
      </c>
    </row>
  </sheetData>
  <mergeCells count="1">
    <mergeCell ref="M1:N1"/>
  </mergeCells>
  <phoneticPr fontId="0" type="noConversion"/>
  <hyperlinks>
    <hyperlink ref="M1:N1" location="Contents!A1" display="Back to Contents"/>
  </hyperlinks>
  <pageMargins left="0.75" right="0.75" top="1" bottom="1" header="0.5" footer="0.5"/>
  <pageSetup paperSize="9" orientation="portrait" horizontalDpi="4294967292" verticalDpi="4294967292"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U16"/>
  <sheetViews>
    <sheetView workbookViewId="0">
      <selection activeCell="J12" sqref="J12"/>
    </sheetView>
  </sheetViews>
  <sheetFormatPr defaultColWidth="8.85546875" defaultRowHeight="12.75"/>
  <cols>
    <col min="1" max="2" width="8.85546875" customWidth="1"/>
    <col min="3" max="3" width="11" customWidth="1"/>
    <col min="4" max="4" width="11.42578125" customWidth="1"/>
  </cols>
  <sheetData>
    <row r="1" spans="1:21" ht="28.5" customHeight="1">
      <c r="A1" s="33" t="s">
        <v>362</v>
      </c>
      <c r="B1" s="29"/>
      <c r="C1" s="29"/>
      <c r="D1" s="29"/>
      <c r="E1" s="29"/>
      <c r="F1" s="29"/>
      <c r="G1" s="29"/>
      <c r="H1" s="29"/>
      <c r="I1" s="29"/>
      <c r="J1" s="29"/>
      <c r="K1" s="29"/>
      <c r="L1" s="29"/>
      <c r="M1" s="792" t="s">
        <v>549</v>
      </c>
      <c r="N1" s="792"/>
      <c r="O1" s="29"/>
      <c r="P1" s="29"/>
      <c r="Q1" s="29"/>
      <c r="R1" s="29"/>
      <c r="S1" s="29"/>
      <c r="T1" s="29"/>
      <c r="U1" s="29"/>
    </row>
    <row r="2" spans="1:21" ht="51">
      <c r="A2" s="9" t="s">
        <v>11</v>
      </c>
      <c r="B2" s="9" t="s">
        <v>12</v>
      </c>
      <c r="C2" s="9" t="s">
        <v>463</v>
      </c>
      <c r="D2" s="9" t="s">
        <v>464</v>
      </c>
      <c r="E2" s="9" t="s">
        <v>764</v>
      </c>
      <c r="F2" s="9" t="s">
        <v>407</v>
      </c>
    </row>
    <row r="3" spans="1:21">
      <c r="A3" s="8">
        <f>'1.3a,c'!A3</f>
        <v>18358.349816999998</v>
      </c>
      <c r="B3" s="8">
        <f>'1.3a,c'!B3</f>
        <v>17219.546130999999</v>
      </c>
      <c r="C3" s="8">
        <f>'1.3a,c'!C3</f>
        <v>7612.6166068000002</v>
      </c>
      <c r="D3" s="8">
        <f>'1.3a,c'!D3</f>
        <v>1224.8328426</v>
      </c>
      <c r="E3" s="8">
        <f>'1.3a,c'!E3</f>
        <v>2989.1621664999998</v>
      </c>
      <c r="F3" s="8">
        <f>'1.3a,c'!F3</f>
        <v>700.71928693999996</v>
      </c>
    </row>
    <row r="5" spans="1:21">
      <c r="A5" s="14" t="s">
        <v>610</v>
      </c>
    </row>
    <row r="8" spans="1:21" ht="51">
      <c r="A8" s="9" t="s">
        <v>11</v>
      </c>
      <c r="B8" s="9" t="s">
        <v>463</v>
      </c>
      <c r="C8" s="9" t="s">
        <v>12</v>
      </c>
      <c r="D8" s="9" t="s">
        <v>464</v>
      </c>
    </row>
    <row r="9" spans="1:21">
      <c r="A9" s="8">
        <f>A3</f>
        <v>18358.349816999998</v>
      </c>
      <c r="B9" s="8">
        <f>C3</f>
        <v>7612.6166068000002</v>
      </c>
      <c r="C9" s="8">
        <f>B3</f>
        <v>17219.546130999999</v>
      </c>
      <c r="D9" s="8">
        <f>D3</f>
        <v>1224.8328426</v>
      </c>
      <c r="E9" s="8">
        <f>SUM(A9:D9)</f>
        <v>44415.345397399993</v>
      </c>
    </row>
    <row r="11" spans="1:21">
      <c r="A11" s="789">
        <f>A9/$E9</f>
        <v>0.41333349212397813</v>
      </c>
      <c r="B11" s="789">
        <f t="shared" ref="B11:D11" si="0">B9/$E9</f>
        <v>0.17139609156896551</v>
      </c>
      <c r="C11" s="789">
        <f t="shared" si="0"/>
        <v>0.38769362203379387</v>
      </c>
      <c r="D11" s="789">
        <f t="shared" si="0"/>
        <v>2.7576794273262591E-2</v>
      </c>
    </row>
    <row r="15" spans="1:21">
      <c r="D15" s="143"/>
      <c r="E15" s="143"/>
      <c r="F15" s="143"/>
      <c r="G15" s="143"/>
      <c r="H15" s="143"/>
      <c r="I15" s="648"/>
    </row>
    <row r="16" spans="1:21">
      <c r="D16" s="8"/>
      <c r="E16" s="8"/>
      <c r="F16" s="8"/>
      <c r="G16" s="8"/>
      <c r="H16" s="8"/>
      <c r="I16" s="178"/>
    </row>
  </sheetData>
  <mergeCells count="1">
    <mergeCell ref="M1:N1"/>
  </mergeCells>
  <phoneticPr fontId="0" type="noConversion"/>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Y51"/>
  <sheetViews>
    <sheetView zoomScale="85" zoomScaleNormal="85" workbookViewId="0">
      <selection activeCell="H23" sqref="H23"/>
    </sheetView>
  </sheetViews>
  <sheetFormatPr defaultColWidth="8.85546875" defaultRowHeight="12.75"/>
  <cols>
    <col min="1" max="13" width="8.85546875" customWidth="1"/>
    <col min="14" max="14" width="10.42578125" bestFit="1" customWidth="1"/>
    <col min="19" max="19" width="13.5703125" customWidth="1"/>
    <col min="20" max="20" width="12.42578125" customWidth="1"/>
  </cols>
  <sheetData>
    <row r="1" spans="1:23" ht="27" customHeight="1">
      <c r="A1" s="33" t="s">
        <v>332</v>
      </c>
      <c r="B1" s="34"/>
      <c r="C1" s="34"/>
      <c r="D1" s="34"/>
      <c r="E1" s="34"/>
      <c r="F1" s="34"/>
      <c r="G1" s="34"/>
      <c r="H1" s="33"/>
      <c r="I1" s="33" t="s">
        <v>512</v>
      </c>
      <c r="J1" s="34"/>
      <c r="K1" s="29"/>
      <c r="L1" s="29"/>
      <c r="M1" s="792" t="s">
        <v>549</v>
      </c>
      <c r="N1" s="792"/>
      <c r="O1" s="29"/>
      <c r="P1" s="29"/>
      <c r="Q1" s="29"/>
      <c r="R1" s="29"/>
      <c r="S1" s="29"/>
    </row>
    <row r="2" spans="1:23" ht="63.75">
      <c r="A2" s="4" t="s">
        <v>448</v>
      </c>
      <c r="B2" s="4" t="s">
        <v>191</v>
      </c>
      <c r="C2" s="4" t="s">
        <v>229</v>
      </c>
      <c r="D2" s="4" t="s">
        <v>405</v>
      </c>
      <c r="E2" s="4" t="s">
        <v>143</v>
      </c>
      <c r="F2" s="4" t="s">
        <v>406</v>
      </c>
      <c r="G2" s="4" t="s">
        <v>407</v>
      </c>
      <c r="H2" s="4" t="s">
        <v>460</v>
      </c>
      <c r="J2" s="4" t="s">
        <v>191</v>
      </c>
      <c r="K2" s="4" t="s">
        <v>229</v>
      </c>
      <c r="L2" s="4" t="s">
        <v>405</v>
      </c>
      <c r="M2" s="4" t="s">
        <v>143</v>
      </c>
      <c r="N2" s="4" t="s">
        <v>406</v>
      </c>
      <c r="O2" s="4" t="s">
        <v>474</v>
      </c>
      <c r="P2" s="4" t="s">
        <v>703</v>
      </c>
      <c r="R2" s="4" t="s">
        <v>142</v>
      </c>
      <c r="S2" s="201" t="s">
        <v>812</v>
      </c>
      <c r="T2" s="201" t="s">
        <v>813</v>
      </c>
      <c r="U2" s="201" t="s">
        <v>1096</v>
      </c>
      <c r="V2" s="201" t="s">
        <v>1135</v>
      </c>
      <c r="W2" s="201" t="s">
        <v>980</v>
      </c>
    </row>
    <row r="3" spans="1:23">
      <c r="A3">
        <v>2000</v>
      </c>
      <c r="B3">
        <v>2147723</v>
      </c>
      <c r="C3">
        <v>347206</v>
      </c>
      <c r="D3">
        <v>77944</v>
      </c>
      <c r="E3">
        <v>95575</v>
      </c>
      <c r="F3">
        <v>4640</v>
      </c>
      <c r="G3">
        <v>12326</v>
      </c>
      <c r="H3">
        <f>SUM(B3:G3)</f>
        <v>2685414</v>
      </c>
      <c r="J3" s="6"/>
      <c r="K3" s="6"/>
      <c r="L3" s="6"/>
      <c r="M3" s="6"/>
      <c r="N3" s="6"/>
      <c r="O3" s="6"/>
      <c r="P3" s="6"/>
      <c r="R3">
        <f t="shared" ref="R3:R12" si="0">B3+C3</f>
        <v>2494929</v>
      </c>
      <c r="U3" s="3">
        <f>B3/'1.4 to 1.7'!E3</f>
        <v>556.72222510238998</v>
      </c>
      <c r="V3" s="3">
        <f>C3/'1.4 to 1.7'!E3</f>
        <v>90.001036860386748</v>
      </c>
      <c r="W3" s="1">
        <f t="shared" ref="W3" si="1">SUM(U3:V3)</f>
        <v>646.72326196277675</v>
      </c>
    </row>
    <row r="4" spans="1:23">
      <c r="A4">
        <v>2001</v>
      </c>
      <c r="B4">
        <v>2213694</v>
      </c>
      <c r="C4">
        <v>349773</v>
      </c>
      <c r="D4">
        <v>78471</v>
      </c>
      <c r="E4">
        <v>97764</v>
      </c>
      <c r="F4">
        <v>4962</v>
      </c>
      <c r="G4">
        <v>12526</v>
      </c>
      <c r="H4">
        <f t="shared" ref="H4:H12" si="2">SUM(B4:G4)</f>
        <v>2757190</v>
      </c>
      <c r="J4" s="169">
        <f t="shared" ref="J4:J18" si="3">B4/B$3-1</f>
        <v>3.0716717193045806E-2</v>
      </c>
      <c r="K4" s="169">
        <f t="shared" ref="K4:K18" si="4">C4/C$3-1</f>
        <v>7.39330541522909E-3</v>
      </c>
      <c r="L4" s="169">
        <f t="shared" ref="L4:L18" si="5">D4/D$3-1</f>
        <v>6.7612644975880709E-3</v>
      </c>
      <c r="M4" s="169">
        <f t="shared" ref="M4:M18" si="6">E4/E$3-1</f>
        <v>2.2903478943238298E-2</v>
      </c>
      <c r="N4" s="169">
        <f t="shared" ref="N4:N18" si="7">F4/F$3-1</f>
        <v>6.9396551724137945E-2</v>
      </c>
      <c r="O4" s="169">
        <f t="shared" ref="O4:O18" si="8">G4/G$3-1</f>
        <v>1.6225864027259451E-2</v>
      </c>
      <c r="P4" s="169">
        <f t="shared" ref="P4:P18" si="9">H4/H$3-1</f>
        <v>2.6728094811451886E-2</v>
      </c>
      <c r="R4">
        <f t="shared" si="0"/>
        <v>2563467</v>
      </c>
      <c r="S4">
        <f>R4-R3</f>
        <v>68538</v>
      </c>
      <c r="T4">
        <f>B4-B3</f>
        <v>65971</v>
      </c>
      <c r="U4" s="3">
        <f>B4/'1.4 to 1.7'!E4</f>
        <v>570.46617703904133</v>
      </c>
      <c r="V4" s="3">
        <f>C4/'1.4 to 1.7'!E4</f>
        <v>90.136064940085035</v>
      </c>
      <c r="W4" s="1">
        <f t="shared" ref="W4:W18" si="10">SUM(U4:V4)</f>
        <v>660.60224197912635</v>
      </c>
    </row>
    <row r="5" spans="1:23">
      <c r="A5">
        <v>2002</v>
      </c>
      <c r="B5">
        <v>2292381</v>
      </c>
      <c r="C5">
        <v>355373</v>
      </c>
      <c r="D5">
        <v>79975</v>
      </c>
      <c r="E5">
        <v>101532</v>
      </c>
      <c r="F5">
        <v>5417</v>
      </c>
      <c r="G5">
        <v>13139</v>
      </c>
      <c r="H5">
        <f t="shared" si="2"/>
        <v>2847817</v>
      </c>
      <c r="J5" s="169">
        <f t="shared" si="3"/>
        <v>6.7354123413494227E-2</v>
      </c>
      <c r="K5" s="169">
        <f t="shared" si="4"/>
        <v>2.3522058950594227E-2</v>
      </c>
      <c r="L5" s="169">
        <f t="shared" si="5"/>
        <v>2.6057169249717793E-2</v>
      </c>
      <c r="M5" s="169">
        <f t="shared" si="6"/>
        <v>6.2328014648182162E-2</v>
      </c>
      <c r="N5" s="169">
        <f t="shared" si="7"/>
        <v>0.16745689655172424</v>
      </c>
      <c r="O5" s="169">
        <f t="shared" si="8"/>
        <v>6.5958137270809569E-2</v>
      </c>
      <c r="P5" s="169">
        <f t="shared" si="9"/>
        <v>6.0475963855107562E-2</v>
      </c>
      <c r="R5">
        <f t="shared" si="0"/>
        <v>2647754</v>
      </c>
      <c r="S5">
        <f t="shared" ref="S5:S15" si="11">R5-R4</f>
        <v>84287</v>
      </c>
      <c r="T5">
        <f t="shared" ref="T5:T15" si="12">B5-B4</f>
        <v>78687</v>
      </c>
      <c r="U5" s="3">
        <f>B5/'1.4 to 1.7'!E5</f>
        <v>580.5700899075598</v>
      </c>
      <c r="V5" s="3">
        <f>C5/'1.4 to 1.7'!E5</f>
        <v>90.002026085855391</v>
      </c>
      <c r="W5" s="1">
        <f t="shared" si="10"/>
        <v>670.5721159934152</v>
      </c>
    </row>
    <row r="6" spans="1:23">
      <c r="A6">
        <v>2003</v>
      </c>
      <c r="B6">
        <v>2395163</v>
      </c>
      <c r="C6">
        <v>364051</v>
      </c>
      <c r="D6">
        <v>82782</v>
      </c>
      <c r="E6">
        <v>106665</v>
      </c>
      <c r="F6">
        <v>5841</v>
      </c>
      <c r="G6">
        <v>13777</v>
      </c>
      <c r="H6">
        <f t="shared" si="2"/>
        <v>2968279</v>
      </c>
      <c r="J6" s="169">
        <f t="shared" si="3"/>
        <v>0.11521038793177696</v>
      </c>
      <c r="K6" s="169">
        <f t="shared" si="4"/>
        <v>4.8515866661290374E-2</v>
      </c>
      <c r="L6" s="169">
        <f t="shared" si="5"/>
        <v>6.2070204249204508E-2</v>
      </c>
      <c r="M6" s="169">
        <f t="shared" si="6"/>
        <v>0.1160345278577033</v>
      </c>
      <c r="N6" s="169">
        <f t="shared" si="7"/>
        <v>0.25883620689655173</v>
      </c>
      <c r="O6" s="169">
        <f t="shared" si="8"/>
        <v>0.11771864351776729</v>
      </c>
      <c r="P6" s="169">
        <f t="shared" si="9"/>
        <v>0.10533385168916221</v>
      </c>
      <c r="R6">
        <f t="shared" si="0"/>
        <v>2759214</v>
      </c>
      <c r="S6">
        <f t="shared" si="11"/>
        <v>111460</v>
      </c>
      <c r="T6">
        <f t="shared" si="12"/>
        <v>102782</v>
      </c>
      <c r="U6" s="3">
        <f>B6/'1.4 to 1.7'!E6</f>
        <v>594.74647397695674</v>
      </c>
      <c r="V6" s="3">
        <f>C6/'1.4 to 1.7'!E6</f>
        <v>90.398043305522449</v>
      </c>
      <c r="W6" s="1">
        <f t="shared" si="10"/>
        <v>685.14451728247923</v>
      </c>
    </row>
    <row r="7" spans="1:23">
      <c r="A7">
        <v>2004</v>
      </c>
      <c r="B7">
        <v>2490925</v>
      </c>
      <c r="C7">
        <v>375790</v>
      </c>
      <c r="D7">
        <v>87634</v>
      </c>
      <c r="E7">
        <v>113522</v>
      </c>
      <c r="F7">
        <v>6317</v>
      </c>
      <c r="G7">
        <v>14429</v>
      </c>
      <c r="H7">
        <f t="shared" si="2"/>
        <v>3088617</v>
      </c>
      <c r="J7" s="169">
        <f t="shared" si="3"/>
        <v>0.1597980745189207</v>
      </c>
      <c r="K7" s="169">
        <f t="shared" si="4"/>
        <v>8.2325766259799593E-2</v>
      </c>
      <c r="L7" s="169">
        <f t="shared" si="5"/>
        <v>0.12432002463306979</v>
      </c>
      <c r="M7" s="169">
        <f t="shared" si="6"/>
        <v>0.18777923097044202</v>
      </c>
      <c r="N7" s="169">
        <f t="shared" si="7"/>
        <v>0.36142241379310347</v>
      </c>
      <c r="O7" s="169">
        <f t="shared" si="8"/>
        <v>0.17061496024663314</v>
      </c>
      <c r="P7" s="169">
        <f t="shared" si="9"/>
        <v>0.15014556414765101</v>
      </c>
      <c r="R7">
        <f t="shared" si="0"/>
        <v>2866715</v>
      </c>
      <c r="S7">
        <f t="shared" si="11"/>
        <v>107501</v>
      </c>
      <c r="T7">
        <f t="shared" si="12"/>
        <v>95762</v>
      </c>
      <c r="U7" s="3">
        <f>B7/'1.4 to 1.7'!E7</f>
        <v>609.40061162079508</v>
      </c>
      <c r="V7" s="3">
        <f>C7/'1.4 to 1.7'!E7</f>
        <v>91.93639143730887</v>
      </c>
      <c r="W7" s="1">
        <f t="shared" si="10"/>
        <v>701.33700305810396</v>
      </c>
    </row>
    <row r="8" spans="1:23">
      <c r="A8">
        <v>2005</v>
      </c>
      <c r="B8">
        <v>2578662</v>
      </c>
      <c r="C8">
        <v>388223</v>
      </c>
      <c r="D8">
        <v>96551</v>
      </c>
      <c r="E8">
        <v>119559</v>
      </c>
      <c r="F8">
        <v>6697</v>
      </c>
      <c r="G8">
        <v>15043</v>
      </c>
      <c r="H8">
        <f t="shared" si="2"/>
        <v>3204735</v>
      </c>
      <c r="J8" s="169">
        <f t="shared" si="3"/>
        <v>0.20064924573606557</v>
      </c>
      <c r="K8" s="169">
        <f t="shared" si="4"/>
        <v>0.11813447924287024</v>
      </c>
      <c r="L8" s="169">
        <f t="shared" si="5"/>
        <v>0.23872267268808378</v>
      </c>
      <c r="M8" s="169">
        <f t="shared" si="6"/>
        <v>0.25094428459325147</v>
      </c>
      <c r="N8" s="169">
        <f t="shared" si="7"/>
        <v>0.44331896551724137</v>
      </c>
      <c r="O8" s="169">
        <f t="shared" si="8"/>
        <v>0.22042836281031963</v>
      </c>
      <c r="P8" s="169">
        <f t="shared" si="9"/>
        <v>0.19338582430865414</v>
      </c>
      <c r="R8">
        <f t="shared" si="0"/>
        <v>2966885</v>
      </c>
      <c r="S8">
        <f t="shared" si="11"/>
        <v>100170</v>
      </c>
      <c r="T8">
        <f t="shared" si="12"/>
        <v>87737</v>
      </c>
      <c r="U8" s="3">
        <f>B8/'1.4 to 1.7'!E8</f>
        <v>623.78431989162777</v>
      </c>
      <c r="V8" s="3">
        <f>C8/'1.4 to 1.7'!E8</f>
        <v>93.912044316505003</v>
      </c>
      <c r="W8" s="1">
        <f t="shared" si="10"/>
        <v>717.69636420813276</v>
      </c>
    </row>
    <row r="9" spans="1:23">
      <c r="A9">
        <v>2006</v>
      </c>
      <c r="B9">
        <v>2631722</v>
      </c>
      <c r="C9">
        <v>397670</v>
      </c>
      <c r="D9">
        <v>107169</v>
      </c>
      <c r="E9">
        <v>124035</v>
      </c>
      <c r="F9">
        <v>7003</v>
      </c>
      <c r="G9">
        <v>15350</v>
      </c>
      <c r="H9">
        <f t="shared" si="2"/>
        <v>3282949</v>
      </c>
      <c r="J9" s="169">
        <f t="shared" si="3"/>
        <v>0.22535448007028847</v>
      </c>
      <c r="K9" s="169">
        <f t="shared" si="4"/>
        <v>0.14534311043011927</v>
      </c>
      <c r="L9" s="169">
        <f t="shared" si="5"/>
        <v>0.37494868110438273</v>
      </c>
      <c r="M9" s="169">
        <f t="shared" si="6"/>
        <v>0.29777661522364629</v>
      </c>
      <c r="N9" s="169">
        <f t="shared" si="7"/>
        <v>0.50926724137931045</v>
      </c>
      <c r="O9" s="169">
        <f t="shared" si="8"/>
        <v>0.24533506409216299</v>
      </c>
      <c r="P9" s="169">
        <f t="shared" si="9"/>
        <v>0.22251131482892395</v>
      </c>
      <c r="R9">
        <f t="shared" si="0"/>
        <v>3029392</v>
      </c>
      <c r="S9">
        <f t="shared" si="11"/>
        <v>62507</v>
      </c>
      <c r="T9">
        <f t="shared" si="12"/>
        <v>53060</v>
      </c>
      <c r="U9" s="3">
        <f>B9/'1.4 to 1.7'!E9</f>
        <v>628.9064665678917</v>
      </c>
      <c r="V9" s="3">
        <f>C9/'1.4 to 1.7'!E9</f>
        <v>95.031783205085304</v>
      </c>
      <c r="W9" s="1">
        <f t="shared" si="10"/>
        <v>723.93824977297697</v>
      </c>
    </row>
    <row r="10" spans="1:23">
      <c r="A10">
        <v>2007</v>
      </c>
      <c r="B10">
        <v>2679461</v>
      </c>
      <c r="C10">
        <v>408968</v>
      </c>
      <c r="D10">
        <v>118882</v>
      </c>
      <c r="E10">
        <v>128423</v>
      </c>
      <c r="F10">
        <v>7511</v>
      </c>
      <c r="G10">
        <v>15579</v>
      </c>
      <c r="H10">
        <f t="shared" si="2"/>
        <v>3358824</v>
      </c>
      <c r="J10" s="169">
        <f t="shared" si="3"/>
        <v>0.24758220683021048</v>
      </c>
      <c r="K10" s="169">
        <f t="shared" si="4"/>
        <v>0.17788287068771846</v>
      </c>
      <c r="L10" s="169">
        <f t="shared" si="5"/>
        <v>0.52522323719593556</v>
      </c>
      <c r="M10" s="169">
        <f t="shared" si="6"/>
        <v>0.34368820298195124</v>
      </c>
      <c r="N10" s="169">
        <f t="shared" si="7"/>
        <v>0.61874999999999991</v>
      </c>
      <c r="O10" s="169">
        <f t="shared" si="8"/>
        <v>0.26391367840337487</v>
      </c>
      <c r="P10" s="169">
        <f t="shared" si="9"/>
        <v>0.25076580370847856</v>
      </c>
      <c r="R10">
        <f t="shared" si="0"/>
        <v>3088429</v>
      </c>
      <c r="S10">
        <f t="shared" si="11"/>
        <v>59037</v>
      </c>
      <c r="T10">
        <f t="shared" si="12"/>
        <v>47739</v>
      </c>
      <c r="U10" s="3">
        <f>B10/'1.4 to 1.7'!E10</f>
        <v>634.37212936218566</v>
      </c>
      <c r="V10" s="3">
        <f>C10/'1.4 to 1.7'!E10</f>
        <v>96.824660258534962</v>
      </c>
      <c r="W10" s="1">
        <f t="shared" si="10"/>
        <v>731.19678962072066</v>
      </c>
    </row>
    <row r="11" spans="1:23">
      <c r="A11">
        <v>2008</v>
      </c>
      <c r="B11">
        <v>2693042</v>
      </c>
      <c r="C11">
        <v>415346</v>
      </c>
      <c r="D11">
        <v>132726</v>
      </c>
      <c r="E11">
        <v>130778</v>
      </c>
      <c r="F11">
        <v>8016</v>
      </c>
      <c r="G11">
        <v>15895</v>
      </c>
      <c r="H11">
        <f t="shared" si="2"/>
        <v>3395803</v>
      </c>
      <c r="J11" s="169">
        <f t="shared" si="3"/>
        <v>0.25390564798160664</v>
      </c>
      <c r="K11" s="169">
        <f t="shared" si="4"/>
        <v>0.19625236891067543</v>
      </c>
      <c r="L11" s="169">
        <f t="shared" si="5"/>
        <v>0.70283793492764035</v>
      </c>
      <c r="M11" s="169">
        <f t="shared" si="6"/>
        <v>0.36832853779754116</v>
      </c>
      <c r="N11" s="169">
        <f t="shared" si="7"/>
        <v>0.72758620689655173</v>
      </c>
      <c r="O11" s="169">
        <f t="shared" si="8"/>
        <v>0.28955054356644494</v>
      </c>
      <c r="P11" s="169">
        <f t="shared" si="9"/>
        <v>0.26453611994277226</v>
      </c>
      <c r="R11">
        <f t="shared" si="0"/>
        <v>3108388</v>
      </c>
      <c r="S11">
        <f t="shared" si="11"/>
        <v>19959</v>
      </c>
      <c r="T11">
        <f t="shared" si="12"/>
        <v>13581</v>
      </c>
      <c r="U11" s="3">
        <f>B11/'1.4 to 1.7'!E11</f>
        <v>632.19916428001306</v>
      </c>
      <c r="V11" s="3">
        <f>C11/'1.4 to 1.7'!E11</f>
        <v>97.503638668482083</v>
      </c>
      <c r="W11" s="1">
        <f t="shared" si="10"/>
        <v>729.7028029484951</v>
      </c>
    </row>
    <row r="12" spans="1:23">
      <c r="A12">
        <v>2009</v>
      </c>
      <c r="B12">
        <v>2684878</v>
      </c>
      <c r="C12">
        <v>414724</v>
      </c>
      <c r="D12">
        <v>137551</v>
      </c>
      <c r="E12">
        <v>129887</v>
      </c>
      <c r="F12">
        <v>8398</v>
      </c>
      <c r="G12">
        <v>15837</v>
      </c>
      <c r="H12">
        <f t="shared" si="2"/>
        <v>3391275</v>
      </c>
      <c r="J12" s="169">
        <f t="shared" si="3"/>
        <v>0.25010441290613361</v>
      </c>
      <c r="K12" s="169">
        <f t="shared" si="4"/>
        <v>0.19446092521442604</v>
      </c>
      <c r="L12" s="169">
        <f t="shared" si="5"/>
        <v>0.76474135276608846</v>
      </c>
      <c r="M12" s="169">
        <f t="shared" si="6"/>
        <v>0.35900601621763006</v>
      </c>
      <c r="N12" s="169">
        <f t="shared" si="7"/>
        <v>0.80991379310344835</v>
      </c>
      <c r="O12" s="169">
        <f t="shared" si="8"/>
        <v>0.28484504299853963</v>
      </c>
      <c r="P12" s="169">
        <f t="shared" si="9"/>
        <v>0.26284997397049392</v>
      </c>
      <c r="R12">
        <f t="shared" si="0"/>
        <v>3099602</v>
      </c>
      <c r="S12">
        <f t="shared" si="11"/>
        <v>-8786</v>
      </c>
      <c r="T12">
        <f t="shared" si="12"/>
        <v>-8164</v>
      </c>
      <c r="U12" s="3">
        <f>B12/'1.4 to 1.7'!E12</f>
        <v>624.01292241900239</v>
      </c>
      <c r="V12" s="3">
        <f>C12/'1.4 to 1.7'!E12</f>
        <v>96.389160042764829</v>
      </c>
      <c r="W12" s="1">
        <f t="shared" si="10"/>
        <v>720.40208246176724</v>
      </c>
    </row>
    <row r="13" spans="1:23">
      <c r="A13">
        <v>2010</v>
      </c>
      <c r="B13">
        <v>2705396</v>
      </c>
      <c r="C13">
        <v>416725</v>
      </c>
      <c r="D13">
        <v>139321</v>
      </c>
      <c r="E13">
        <v>128493</v>
      </c>
      <c r="F13">
        <v>8550</v>
      </c>
      <c r="G13">
        <v>15567</v>
      </c>
      <c r="H13">
        <f t="shared" ref="H13:H20" si="13">SUM(B13:G13)</f>
        <v>3414052</v>
      </c>
      <c r="J13" s="169">
        <f t="shared" si="3"/>
        <v>0.25965778640914117</v>
      </c>
      <c r="K13" s="169">
        <f t="shared" si="4"/>
        <v>0.20022407446875912</v>
      </c>
      <c r="L13" s="169">
        <f t="shared" si="5"/>
        <v>0.78744996407677315</v>
      </c>
      <c r="M13" s="169">
        <f t="shared" si="6"/>
        <v>0.34442061208475017</v>
      </c>
      <c r="N13" s="169">
        <f t="shared" si="7"/>
        <v>0.84267241379310343</v>
      </c>
      <c r="O13" s="169">
        <f t="shared" si="8"/>
        <v>0.26294012656173948</v>
      </c>
      <c r="P13" s="169">
        <f t="shared" si="9"/>
        <v>0.27133172017424512</v>
      </c>
      <c r="R13">
        <f t="shared" ref="R13:R18" si="14">B13+C13</f>
        <v>3122121</v>
      </c>
      <c r="S13">
        <f t="shared" si="11"/>
        <v>22519</v>
      </c>
      <c r="T13">
        <f t="shared" si="12"/>
        <v>20518</v>
      </c>
      <c r="U13" s="3">
        <f>B13/'1.4 to 1.7'!E13</f>
        <v>621.83005033672748</v>
      </c>
      <c r="V13" s="3">
        <f>C13/'1.4 to 1.7'!E13</f>
        <v>95.783437148045152</v>
      </c>
      <c r="W13" s="1">
        <f t="shared" si="10"/>
        <v>717.61348748477258</v>
      </c>
    </row>
    <row r="14" spans="1:23">
      <c r="A14">
        <v>2011</v>
      </c>
      <c r="B14">
        <v>2698383</v>
      </c>
      <c r="C14">
        <v>418870</v>
      </c>
      <c r="D14">
        <v>139814</v>
      </c>
      <c r="E14">
        <v>127240</v>
      </c>
      <c r="F14">
        <v>8663</v>
      </c>
      <c r="G14">
        <v>15796</v>
      </c>
      <c r="H14">
        <f t="shared" si="13"/>
        <v>3408766</v>
      </c>
      <c r="J14" s="169">
        <f t="shared" si="3"/>
        <v>0.25639246774374524</v>
      </c>
      <c r="K14" s="169">
        <f t="shared" si="4"/>
        <v>0.20640196309971603</v>
      </c>
      <c r="L14" s="169">
        <f t="shared" si="5"/>
        <v>0.79377501796161343</v>
      </c>
      <c r="M14" s="169">
        <f t="shared" si="6"/>
        <v>0.33131048914465078</v>
      </c>
      <c r="N14" s="169">
        <f t="shared" si="7"/>
        <v>0.86702586206896548</v>
      </c>
      <c r="O14" s="169">
        <f t="shared" si="8"/>
        <v>0.28151874087295159</v>
      </c>
      <c r="P14" s="169">
        <f t="shared" si="9"/>
        <v>0.26936330859971691</v>
      </c>
      <c r="R14">
        <f t="shared" si="14"/>
        <v>3117253</v>
      </c>
      <c r="S14">
        <f t="shared" si="11"/>
        <v>-4868</v>
      </c>
      <c r="T14">
        <f t="shared" si="12"/>
        <v>-7013</v>
      </c>
      <c r="U14" s="3">
        <f>B14/'1.4 to 1.7'!E14</f>
        <v>615.50707116788317</v>
      </c>
      <c r="V14" s="3">
        <f>C14/'1.4 to 1.7'!E14</f>
        <v>95.545164233576642</v>
      </c>
      <c r="W14" s="1">
        <f t="shared" si="10"/>
        <v>711.05223540145982</v>
      </c>
    </row>
    <row r="15" spans="1:23">
      <c r="A15">
        <v>2012</v>
      </c>
      <c r="B15">
        <v>2736566</v>
      </c>
      <c r="C15">
        <v>428878</v>
      </c>
      <c r="D15">
        <v>142580</v>
      </c>
      <c r="E15">
        <v>127221</v>
      </c>
      <c r="F15">
        <v>8797</v>
      </c>
      <c r="G15">
        <v>16123</v>
      </c>
      <c r="H15">
        <f t="shared" si="13"/>
        <v>3460165</v>
      </c>
      <c r="J15" s="169">
        <f t="shared" si="3"/>
        <v>0.27417083115466934</v>
      </c>
      <c r="K15" s="169">
        <f t="shared" si="4"/>
        <v>0.23522634977506152</v>
      </c>
      <c r="L15" s="169">
        <f t="shared" si="5"/>
        <v>0.82926203428102219</v>
      </c>
      <c r="M15" s="169">
        <f t="shared" si="6"/>
        <v>0.33111169238817673</v>
      </c>
      <c r="N15" s="169">
        <f t="shared" si="7"/>
        <v>0.89590517241379319</v>
      </c>
      <c r="O15" s="169">
        <f t="shared" si="8"/>
        <v>0.30804802855752067</v>
      </c>
      <c r="P15" s="169">
        <f t="shared" si="9"/>
        <v>0.28850337415385496</v>
      </c>
      <c r="R15">
        <f t="shared" si="14"/>
        <v>3165444</v>
      </c>
      <c r="S15">
        <f t="shared" si="11"/>
        <v>48191</v>
      </c>
      <c r="T15">
        <f t="shared" si="12"/>
        <v>38183</v>
      </c>
      <c r="U15" s="3">
        <f>B15/'1.4 to 1.7'!E15</f>
        <v>620.80397450148587</v>
      </c>
      <c r="V15" s="3">
        <f>C15/'1.4 to 1.7'!E15</f>
        <v>97.293164855606719</v>
      </c>
      <c r="W15" s="1">
        <f t="shared" si="10"/>
        <v>718.0971393570926</v>
      </c>
    </row>
    <row r="16" spans="1:23">
      <c r="A16">
        <v>2013</v>
      </c>
      <c r="B16">
        <v>2794773</v>
      </c>
      <c r="C16">
        <v>448393</v>
      </c>
      <c r="D16">
        <v>146602</v>
      </c>
      <c r="E16">
        <v>129168</v>
      </c>
      <c r="F16">
        <v>9060</v>
      </c>
      <c r="G16">
        <v>17654</v>
      </c>
      <c r="H16">
        <f t="shared" si="13"/>
        <v>3545650</v>
      </c>
      <c r="J16" s="169">
        <f t="shared" si="3"/>
        <v>0.30127255702900224</v>
      </c>
      <c r="K16" s="169">
        <f t="shared" si="4"/>
        <v>0.29143217571124924</v>
      </c>
      <c r="L16" s="169">
        <f t="shared" si="5"/>
        <v>0.88086318382428419</v>
      </c>
      <c r="M16" s="169">
        <f t="shared" si="6"/>
        <v>0.35148312843316765</v>
      </c>
      <c r="N16" s="169">
        <f t="shared" si="7"/>
        <v>0.95258620689655182</v>
      </c>
      <c r="O16" s="169">
        <f t="shared" si="8"/>
        <v>0.43225701768619174</v>
      </c>
      <c r="P16" s="169">
        <f t="shared" si="9"/>
        <v>0.32033645463976868</v>
      </c>
      <c r="R16">
        <f t="shared" si="14"/>
        <v>3243166</v>
      </c>
      <c r="S16">
        <f>R16-R15</f>
        <v>77722</v>
      </c>
      <c r="T16">
        <f>B16-B15</f>
        <v>58207</v>
      </c>
      <c r="U16" s="3">
        <f>B16/'1.4 to 1.7'!E17</f>
        <v>619.72481539792011</v>
      </c>
      <c r="V16" s="3">
        <f>C16/'1.4 to 1.7'!E16</f>
        <v>100.94167173183854</v>
      </c>
      <c r="W16" s="1">
        <f t="shared" si="10"/>
        <v>720.66648712975871</v>
      </c>
    </row>
    <row r="17" spans="1:25">
      <c r="A17">
        <v>2014</v>
      </c>
      <c r="B17">
        <v>2884155</v>
      </c>
      <c r="C17">
        <v>474661</v>
      </c>
      <c r="D17">
        <v>151811</v>
      </c>
      <c r="E17">
        <v>132678</v>
      </c>
      <c r="F17">
        <v>9289</v>
      </c>
      <c r="G17">
        <v>22127</v>
      </c>
      <c r="H17">
        <f t="shared" si="13"/>
        <v>3674721</v>
      </c>
      <c r="J17" s="169">
        <f t="shared" si="3"/>
        <v>0.34288965569582297</v>
      </c>
      <c r="K17" s="169">
        <f t="shared" si="4"/>
        <v>0.36708755033035145</v>
      </c>
      <c r="L17" s="169">
        <f t="shared" si="5"/>
        <v>0.94769321564199949</v>
      </c>
      <c r="M17" s="169">
        <f t="shared" si="6"/>
        <v>0.3882082134449385</v>
      </c>
      <c r="N17" s="169">
        <f t="shared" si="7"/>
        <v>1.0019396551724138</v>
      </c>
      <c r="O17" s="169">
        <f t="shared" si="8"/>
        <v>0.79514846665584948</v>
      </c>
      <c r="P17" s="169">
        <f t="shared" si="9"/>
        <v>0.36840017963710614</v>
      </c>
      <c r="R17">
        <f t="shared" si="14"/>
        <v>3358816</v>
      </c>
      <c r="S17">
        <f>R17-R16</f>
        <v>115650</v>
      </c>
      <c r="T17">
        <f>B17-B16</f>
        <v>89382</v>
      </c>
      <c r="U17" s="3">
        <f>B17/'1.4 to 1.7'!E17</f>
        <v>639.54475907488302</v>
      </c>
      <c r="V17" s="3">
        <f>C17/'1.4 to 1.7'!E17</f>
        <v>105.25334279442092</v>
      </c>
      <c r="W17" s="1">
        <f t="shared" si="10"/>
        <v>744.79810186930399</v>
      </c>
    </row>
    <row r="18" spans="1:25">
      <c r="A18">
        <v>2015</v>
      </c>
      <c r="B18">
        <v>2979497</v>
      </c>
      <c r="C18">
        <v>503225</v>
      </c>
      <c r="D18">
        <v>157644</v>
      </c>
      <c r="E18">
        <v>136132</v>
      </c>
      <c r="F18">
        <v>9526</v>
      </c>
      <c r="G18">
        <v>24799</v>
      </c>
      <c r="H18">
        <f t="shared" si="13"/>
        <v>3810823</v>
      </c>
      <c r="J18" s="169">
        <f t="shared" si="3"/>
        <v>0.38728178633836863</v>
      </c>
      <c r="K18" s="169">
        <f t="shared" si="4"/>
        <v>0.44935571389895346</v>
      </c>
      <c r="L18" s="169">
        <f t="shared" si="5"/>
        <v>1.0225289951760237</v>
      </c>
      <c r="M18" s="169">
        <f t="shared" si="6"/>
        <v>0.4243473711744703</v>
      </c>
      <c r="N18" s="169">
        <f t="shared" si="7"/>
        <v>1.0530172413793104</v>
      </c>
      <c r="O18" s="169">
        <f t="shared" si="8"/>
        <v>1.0119260100600358</v>
      </c>
      <c r="P18" s="169">
        <f t="shared" si="9"/>
        <v>0.419082122905444</v>
      </c>
      <c r="R18">
        <f t="shared" si="14"/>
        <v>3482722</v>
      </c>
      <c r="S18">
        <f>R18-R17</f>
        <v>123906</v>
      </c>
      <c r="T18">
        <f>B18-B17</f>
        <v>95342</v>
      </c>
      <c r="U18" s="3">
        <f>B18/'1.4 to 1.7'!E18</f>
        <v>648.32277998999064</v>
      </c>
      <c r="V18" s="3">
        <f>C18/'1.4 to 1.7'!E18</f>
        <v>109.4990969819614</v>
      </c>
      <c r="W18" s="1">
        <f t="shared" si="10"/>
        <v>757.82187697195207</v>
      </c>
    </row>
    <row r="19" spans="1:25">
      <c r="A19">
        <v>2016</v>
      </c>
      <c r="B19">
        <v>3096571</v>
      </c>
      <c r="C19">
        <v>540414</v>
      </c>
      <c r="D19">
        <v>163509</v>
      </c>
      <c r="E19">
        <v>139620</v>
      </c>
      <c r="F19">
        <v>10154</v>
      </c>
      <c r="G19">
        <v>27698</v>
      </c>
      <c r="H19">
        <f t="shared" si="13"/>
        <v>3977966</v>
      </c>
      <c r="J19" s="169">
        <f t="shared" ref="J19" si="15">B19/B$3-1</f>
        <v>0.4417925402856886</v>
      </c>
      <c r="K19" s="169">
        <f t="shared" ref="K19" si="16">C19/C$3-1</f>
        <v>0.55646503804657743</v>
      </c>
      <c r="L19" s="169">
        <f t="shared" ref="L19" si="17">D19/D$3-1</f>
        <v>1.0977753258749874</v>
      </c>
      <c r="M19" s="169">
        <f t="shared" ref="M19" si="18">E19/E$3-1</f>
        <v>0.46084227046821868</v>
      </c>
      <c r="N19" s="169">
        <f t="shared" ref="N19" si="19">F19/F$3-1</f>
        <v>1.1883620689655174</v>
      </c>
      <c r="O19" s="169">
        <f t="shared" ref="O19" si="20">G19/G$3-1</f>
        <v>1.2471199091351615</v>
      </c>
      <c r="P19" s="169">
        <f t="shared" ref="P19" si="21">H19/H$3-1</f>
        <v>0.48132317772976529</v>
      </c>
      <c r="R19">
        <f t="shared" ref="R19" si="22">B19+C19</f>
        <v>3636985</v>
      </c>
      <c r="S19">
        <f>R19-R18</f>
        <v>154263</v>
      </c>
      <c r="T19">
        <f>B19-B18</f>
        <v>117074</v>
      </c>
      <c r="U19" s="3">
        <f>B19/'1.4 to 1.7'!E19</f>
        <v>659.8276155976987</v>
      </c>
      <c r="V19" s="3">
        <f>C19/'1.4 to 1.7'!E19</f>
        <v>115.15320690389943</v>
      </c>
      <c r="W19" s="1">
        <f t="shared" ref="W19" si="23">SUM(U19:V19)</f>
        <v>774.98082250159814</v>
      </c>
    </row>
    <row r="20" spans="1:25">
      <c r="A20">
        <v>2017</v>
      </c>
      <c r="B20">
        <v>3218344</v>
      </c>
      <c r="C20">
        <v>580679</v>
      </c>
      <c r="D20">
        <v>170547</v>
      </c>
      <c r="E20">
        <v>144148</v>
      </c>
      <c r="F20">
        <v>10711</v>
      </c>
      <c r="G20">
        <v>30468</v>
      </c>
      <c r="H20">
        <f t="shared" si="13"/>
        <v>4154897</v>
      </c>
      <c r="J20" s="169">
        <f t="shared" ref="J20" si="24">B20/B$3-1</f>
        <v>0.49849119276554754</v>
      </c>
      <c r="K20" s="169">
        <f t="shared" ref="K20" si="25">C20/C$3-1</f>
        <v>0.67243365610041295</v>
      </c>
      <c r="L20" s="169">
        <f t="shared" ref="L20" si="26">D20/D$3-1</f>
        <v>1.1880709227137434</v>
      </c>
      <c r="M20" s="169">
        <f t="shared" ref="M20" si="27">E20/E$3-1</f>
        <v>0.50821867643212126</v>
      </c>
      <c r="N20" s="169">
        <f t="shared" ref="N20" si="28">F20/F$3-1</f>
        <v>1.3084051724137931</v>
      </c>
      <c r="O20" s="169">
        <f t="shared" ref="O20" si="29">G20/G$3-1</f>
        <v>1.4718481259127048</v>
      </c>
      <c r="P20" s="169">
        <f t="shared" ref="P20" si="30">H20/H$3-1</f>
        <v>0.54720910816730672</v>
      </c>
      <c r="R20">
        <f>B20+C20</f>
        <v>3799023</v>
      </c>
      <c r="S20">
        <f>R20-R19</f>
        <v>162038</v>
      </c>
      <c r="T20">
        <f>B20-B19</f>
        <v>121773</v>
      </c>
      <c r="U20" s="3">
        <f>B20/'1.4 to 1.7'!E20</f>
        <v>671.34149648511652</v>
      </c>
      <c r="V20" s="3">
        <f>C20/'1.4 to 1.7'!E20</f>
        <v>121.12872608940529</v>
      </c>
      <c r="W20" s="1">
        <f t="shared" ref="W20" si="31">SUM(U20:V20)</f>
        <v>792.47022257452181</v>
      </c>
      <c r="Y20">
        <f>R20/R19-1</f>
        <v>4.4552837033971837E-2</v>
      </c>
    </row>
    <row r="22" spans="1:25">
      <c r="S22" t="s">
        <v>1210</v>
      </c>
    </row>
    <row r="23" spans="1:25">
      <c r="S23" t="s">
        <v>791</v>
      </c>
      <c r="T23" s="13">
        <f>R9/R3-1</f>
        <v>0.21421972328671468</v>
      </c>
    </row>
    <row r="24" spans="1:25">
      <c r="S24" s="204" t="s">
        <v>1312</v>
      </c>
      <c r="T24" s="13">
        <f>R15/R9-1</f>
        <v>4.4910661941406138E-2</v>
      </c>
      <c r="W24" t="s">
        <v>940</v>
      </c>
    </row>
    <row r="25" spans="1:25">
      <c r="S25" s="204" t="s">
        <v>1208</v>
      </c>
      <c r="T25" s="13">
        <f>R20/R15-1</f>
        <v>0.20015485979218073</v>
      </c>
    </row>
    <row r="26" spans="1:25">
      <c r="W26" t="s">
        <v>941</v>
      </c>
    </row>
    <row r="27" spans="1:25">
      <c r="S27" s="204" t="s">
        <v>993</v>
      </c>
      <c r="T27" s="129">
        <f t="shared" ref="T27:T39" si="32">R4/R3-1</f>
        <v>2.7470922018221655E-2</v>
      </c>
      <c r="U27">
        <v>2001</v>
      </c>
    </row>
    <row r="28" spans="1:25">
      <c r="S28" s="7" t="s">
        <v>927</v>
      </c>
      <c r="T28" s="129">
        <f t="shared" si="32"/>
        <v>3.2880079985426081E-2</v>
      </c>
      <c r="U28">
        <v>2002</v>
      </c>
    </row>
    <row r="29" spans="1:25">
      <c r="S29" s="7" t="s">
        <v>926</v>
      </c>
      <c r="T29" s="129">
        <f t="shared" si="32"/>
        <v>4.2096055751402961E-2</v>
      </c>
      <c r="U29">
        <v>2003</v>
      </c>
    </row>
    <row r="30" spans="1:25">
      <c r="S30" s="7" t="s">
        <v>925</v>
      </c>
      <c r="T30" s="129">
        <f t="shared" si="32"/>
        <v>3.8960733020345639E-2</v>
      </c>
      <c r="U30">
        <v>2004</v>
      </c>
    </row>
    <row r="31" spans="1:25">
      <c r="S31" s="7" t="s">
        <v>924</v>
      </c>
      <c r="T31" s="129">
        <f t="shared" si="32"/>
        <v>3.4942434110122544E-2</v>
      </c>
      <c r="U31">
        <v>2005</v>
      </c>
    </row>
    <row r="32" spans="1:25">
      <c r="S32" s="7" t="s">
        <v>923</v>
      </c>
      <c r="T32" s="129">
        <f t="shared" si="32"/>
        <v>2.1068224754245524E-2</v>
      </c>
      <c r="U32">
        <v>2006</v>
      </c>
    </row>
    <row r="33" spans="19:23">
      <c r="S33" s="7" t="s">
        <v>922</v>
      </c>
      <c r="T33" s="129">
        <f t="shared" si="32"/>
        <v>1.9488068893031896E-2</v>
      </c>
      <c r="U33">
        <v>2007</v>
      </c>
    </row>
    <row r="34" spans="19:23">
      <c r="S34" t="s">
        <v>916</v>
      </c>
      <c r="T34" s="129">
        <f t="shared" si="32"/>
        <v>6.4625089325349716E-3</v>
      </c>
      <c r="U34">
        <v>2008</v>
      </c>
    </row>
    <row r="35" spans="19:23">
      <c r="S35" t="s">
        <v>917</v>
      </c>
      <c r="T35" s="129">
        <f t="shared" si="32"/>
        <v>-2.826545463436303E-3</v>
      </c>
      <c r="U35">
        <v>2009</v>
      </c>
    </row>
    <row r="36" spans="19:23">
      <c r="S36" t="s">
        <v>918</v>
      </c>
      <c r="T36" s="129">
        <f t="shared" si="32"/>
        <v>7.2651262968601582E-3</v>
      </c>
      <c r="U36">
        <v>2010</v>
      </c>
    </row>
    <row r="37" spans="19:23">
      <c r="S37" t="s">
        <v>919</v>
      </c>
      <c r="T37" s="129">
        <f t="shared" si="32"/>
        <v>-1.5591964565114802E-3</v>
      </c>
      <c r="U37">
        <v>2011</v>
      </c>
    </row>
    <row r="38" spans="19:23">
      <c r="S38" t="s">
        <v>920</v>
      </c>
      <c r="T38" s="129">
        <f t="shared" si="32"/>
        <v>1.5459444581495285E-2</v>
      </c>
      <c r="U38">
        <v>2012</v>
      </c>
      <c r="W38" t="s">
        <v>942</v>
      </c>
    </row>
    <row r="39" spans="19:23">
      <c r="S39" t="s">
        <v>921</v>
      </c>
      <c r="T39" s="129">
        <f t="shared" si="32"/>
        <v>2.4553269620312346E-2</v>
      </c>
      <c r="U39">
        <v>2013</v>
      </c>
    </row>
    <row r="40" spans="19:23">
      <c r="S40" s="204" t="s">
        <v>1043</v>
      </c>
      <c r="T40" s="129">
        <f t="shared" ref="T40" si="33">R17/R16-1</f>
        <v>3.5659599292789723E-2</v>
      </c>
      <c r="U40">
        <v>2014</v>
      </c>
    </row>
    <row r="41" spans="19:23">
      <c r="S41" t="s">
        <v>1097</v>
      </c>
      <c r="T41" s="129">
        <f t="shared" ref="T41:T43" si="34">R18/R17-1</f>
        <v>3.688978497184725E-2</v>
      </c>
      <c r="U41">
        <v>2015</v>
      </c>
    </row>
    <row r="42" spans="19:23">
      <c r="S42" s="7" t="s">
        <v>1139</v>
      </c>
      <c r="T42" s="129">
        <f t="shared" si="34"/>
        <v>4.4293802376417002E-2</v>
      </c>
      <c r="U42">
        <v>2016</v>
      </c>
    </row>
    <row r="43" spans="19:23">
      <c r="S43" s="7" t="s">
        <v>1209</v>
      </c>
      <c r="T43" s="129">
        <f t="shared" si="34"/>
        <v>4.4552837033971837E-2</v>
      </c>
      <c r="U43">
        <v>2017</v>
      </c>
    </row>
    <row r="45" spans="19:23">
      <c r="S45" s="204"/>
    </row>
    <row r="46" spans="19:23">
      <c r="S46" s="204"/>
      <c r="T46" s="13"/>
    </row>
    <row r="47" spans="19:23">
      <c r="S47" s="204"/>
      <c r="T47" s="13"/>
    </row>
    <row r="51" spans="20:20">
      <c r="T51" s="13"/>
    </row>
  </sheetData>
  <mergeCells count="1">
    <mergeCell ref="M1:N1"/>
  </mergeCells>
  <phoneticPr fontId="0" type="noConversion"/>
  <hyperlinks>
    <hyperlink ref="M1:N1" location="Contents!A1" display="Back to Contents"/>
  </hyperlinks>
  <pageMargins left="0.75" right="0.75" top="1" bottom="1" header="0.5" footer="0.5"/>
  <pageSetup paperSize="9"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U51"/>
  <sheetViews>
    <sheetView zoomScaleNormal="100" workbookViewId="0">
      <selection activeCell="M1" sqref="M1:N1"/>
    </sheetView>
  </sheetViews>
  <sheetFormatPr defaultColWidth="8.85546875" defaultRowHeight="12.75"/>
  <cols>
    <col min="1" max="1" width="8.85546875" customWidth="1"/>
    <col min="2" max="2" width="10" customWidth="1"/>
    <col min="3" max="3" width="11.42578125" customWidth="1"/>
    <col min="4" max="4" width="9.5703125" bestFit="1" customWidth="1"/>
  </cols>
  <sheetData>
    <row r="1" spans="1:21" ht="26.25" customHeight="1">
      <c r="A1" s="33" t="s">
        <v>363</v>
      </c>
      <c r="B1" s="34"/>
      <c r="C1" s="34"/>
      <c r="D1" s="34"/>
      <c r="E1" s="34"/>
      <c r="F1" s="34"/>
      <c r="G1" s="34"/>
      <c r="H1" s="34"/>
      <c r="I1" s="34"/>
      <c r="J1" s="34"/>
      <c r="K1" s="34"/>
      <c r="L1" s="34"/>
      <c r="M1" s="792" t="s">
        <v>549</v>
      </c>
      <c r="N1" s="792"/>
      <c r="O1" s="34"/>
      <c r="P1" s="34"/>
      <c r="Q1" s="34"/>
      <c r="R1" s="34"/>
      <c r="S1" s="34"/>
      <c r="T1" s="34"/>
      <c r="U1" s="34"/>
    </row>
    <row r="2" spans="1:21" ht="33.75">
      <c r="A2" s="410" t="s">
        <v>38</v>
      </c>
      <c r="B2" s="410" t="s">
        <v>228</v>
      </c>
      <c r="C2" s="410" t="s">
        <v>229</v>
      </c>
      <c r="D2" s="410" t="s">
        <v>425</v>
      </c>
    </row>
    <row r="3" spans="1:21">
      <c r="A3" s="246" t="s">
        <v>617</v>
      </c>
      <c r="B3" s="456">
        <v>3170.8186543000002</v>
      </c>
      <c r="C3" s="456">
        <v>3893.5294804999999</v>
      </c>
      <c r="D3" s="456">
        <v>3262.1777059999999</v>
      </c>
    </row>
    <row r="4" spans="1:21">
      <c r="A4" s="246" t="s">
        <v>618</v>
      </c>
      <c r="B4" s="456">
        <v>3461.6717435999999</v>
      </c>
      <c r="C4" s="456">
        <v>4854.5585885</v>
      </c>
      <c r="D4" s="456">
        <v>3634.5388358999999</v>
      </c>
    </row>
    <row r="5" spans="1:21">
      <c r="A5" s="246" t="s">
        <v>467</v>
      </c>
      <c r="B5" s="456">
        <v>1711.6705595999999</v>
      </c>
      <c r="C5" s="456">
        <v>4399.8747397999996</v>
      </c>
      <c r="D5" s="456">
        <v>2364.540015</v>
      </c>
    </row>
    <row r="6" spans="1:21">
      <c r="A6" s="246">
        <v>1980</v>
      </c>
      <c r="B6" s="456">
        <v>4179.7122301999998</v>
      </c>
      <c r="C6" s="456">
        <v>4855.7563250000003</v>
      </c>
      <c r="D6" s="456">
        <v>4375.4092049999999</v>
      </c>
    </row>
    <row r="7" spans="1:21">
      <c r="A7" s="246">
        <v>1981</v>
      </c>
      <c r="B7" s="456">
        <v>3869.4479660000002</v>
      </c>
      <c r="C7" s="456">
        <v>5180.9116457999999</v>
      </c>
      <c r="D7" s="456">
        <v>4266.7984073999996</v>
      </c>
    </row>
    <row r="8" spans="1:21">
      <c r="A8" s="246">
        <v>1982</v>
      </c>
      <c r="B8" s="456">
        <v>4096.0688324000002</v>
      </c>
      <c r="C8" s="456">
        <v>4882.0404306</v>
      </c>
      <c r="D8" s="456">
        <v>4371.36121</v>
      </c>
    </row>
    <row r="9" spans="1:21">
      <c r="A9" s="246">
        <v>1983</v>
      </c>
      <c r="B9" s="456">
        <v>3551.1200672</v>
      </c>
      <c r="C9" s="456">
        <v>4309.7501000000002</v>
      </c>
      <c r="D9" s="456">
        <v>3816.0095796000001</v>
      </c>
    </row>
    <row r="10" spans="1:21">
      <c r="A10" s="246">
        <v>1984</v>
      </c>
      <c r="B10" s="456">
        <v>3796.4624961</v>
      </c>
      <c r="C10" s="456">
        <v>4292.0279842</v>
      </c>
      <c r="D10" s="456">
        <v>3978.9303857999998</v>
      </c>
    </row>
    <row r="11" spans="1:21">
      <c r="A11" s="246">
        <v>1985</v>
      </c>
      <c r="B11" s="456">
        <v>4122.9389087</v>
      </c>
      <c r="C11" s="456">
        <v>4436.0673161000004</v>
      </c>
      <c r="D11" s="456">
        <v>4238.2306181000004</v>
      </c>
    </row>
    <row r="12" spans="1:21">
      <c r="A12" s="246">
        <v>1986</v>
      </c>
      <c r="B12" s="456">
        <v>4171.1830243000004</v>
      </c>
      <c r="C12" s="456">
        <v>4816.5432633</v>
      </c>
      <c r="D12" s="456">
        <v>4378.5848327000003</v>
      </c>
    </row>
    <row r="13" spans="1:21">
      <c r="A13" s="246">
        <v>1987</v>
      </c>
      <c r="B13" s="456">
        <v>4545.6122531999999</v>
      </c>
      <c r="C13" s="456">
        <v>5024.0059662000003</v>
      </c>
      <c r="D13" s="456">
        <v>4685.0234088999996</v>
      </c>
    </row>
    <row r="14" spans="1:21">
      <c r="A14" s="246">
        <v>1988</v>
      </c>
      <c r="B14" s="456">
        <v>5000.8099732000001</v>
      </c>
      <c r="C14" s="456">
        <v>5291.8425747000001</v>
      </c>
      <c r="D14" s="456">
        <v>5086.7825085000004</v>
      </c>
    </row>
    <row r="15" spans="1:21">
      <c r="A15" s="246">
        <v>1989</v>
      </c>
      <c r="B15" s="456">
        <v>5370.4042928999997</v>
      </c>
      <c r="C15" s="456">
        <v>5552.6486779999996</v>
      </c>
      <c r="D15" s="456">
        <v>5418.6588168999997</v>
      </c>
    </row>
    <row r="16" spans="1:21">
      <c r="A16" s="246">
        <v>1990</v>
      </c>
      <c r="B16" s="456">
        <v>5753.4700763000001</v>
      </c>
      <c r="C16" s="456">
        <v>6007.4310759999998</v>
      </c>
      <c r="D16" s="456">
        <v>5818.7758565000004</v>
      </c>
    </row>
    <row r="17" spans="1:4">
      <c r="A17" s="246">
        <v>1991</v>
      </c>
      <c r="B17" s="456">
        <v>6243.1121531999997</v>
      </c>
      <c r="C17" s="456">
        <v>6404.8279892</v>
      </c>
      <c r="D17" s="456">
        <v>6275.0268217000003</v>
      </c>
    </row>
    <row r="18" spans="1:4">
      <c r="A18" s="246">
        <v>1992</v>
      </c>
      <c r="B18" s="456">
        <v>6538.8011858</v>
      </c>
      <c r="C18" s="456">
        <v>6721.6282806999998</v>
      </c>
      <c r="D18" s="456">
        <v>6569.2343762999999</v>
      </c>
    </row>
    <row r="19" spans="1:4">
      <c r="A19" s="246">
        <v>1993</v>
      </c>
      <c r="B19" s="456">
        <v>7020.8146085999997</v>
      </c>
      <c r="C19" s="456">
        <v>7011.4535136000004</v>
      </c>
      <c r="D19" s="456">
        <v>7019.3175709999996</v>
      </c>
    </row>
    <row r="20" spans="1:4">
      <c r="A20" s="246">
        <v>1994</v>
      </c>
      <c r="B20" s="456">
        <v>7437.3973678000002</v>
      </c>
      <c r="C20" s="456">
        <v>7359.9858341999998</v>
      </c>
      <c r="D20" s="456">
        <v>7427.0687047000001</v>
      </c>
    </row>
    <row r="21" spans="1:4">
      <c r="A21" s="246">
        <v>1995</v>
      </c>
      <c r="B21" s="456">
        <v>8129.1679365999998</v>
      </c>
      <c r="C21" s="456">
        <v>8035.1598697999998</v>
      </c>
      <c r="D21" s="456">
        <v>8119.3872300000003</v>
      </c>
    </row>
    <row r="22" spans="1:4">
      <c r="A22" s="246">
        <v>1996</v>
      </c>
      <c r="B22" s="456">
        <v>8754.2861642999997</v>
      </c>
      <c r="C22" s="456">
        <v>8317.0391516</v>
      </c>
      <c r="D22" s="456">
        <v>8719.3839991999994</v>
      </c>
    </row>
    <row r="23" spans="1:4">
      <c r="A23" s="246">
        <v>1997</v>
      </c>
      <c r="B23" s="456">
        <v>8940.3764295000001</v>
      </c>
      <c r="C23" s="456">
        <v>9009.0878453999994</v>
      </c>
      <c r="D23" s="456">
        <v>8946.3979639000008</v>
      </c>
    </row>
    <row r="24" spans="1:4">
      <c r="A24" s="246">
        <v>1998</v>
      </c>
      <c r="B24" s="456">
        <v>9242.2605820000008</v>
      </c>
      <c r="C24" s="456">
        <v>9418.5573478999995</v>
      </c>
      <c r="D24" s="456">
        <v>9258.0422268999992</v>
      </c>
    </row>
    <row r="25" spans="1:4">
      <c r="A25" s="246">
        <v>1999</v>
      </c>
      <c r="B25" s="456">
        <v>9405.1814971999993</v>
      </c>
      <c r="C25" s="456">
        <v>9988.3560235000004</v>
      </c>
      <c r="D25" s="456">
        <v>9469.1174274999994</v>
      </c>
    </row>
    <row r="26" spans="1:4">
      <c r="A26" s="246">
        <v>2000</v>
      </c>
      <c r="B26" s="456">
        <v>9723.2178356000004</v>
      </c>
      <c r="C26" s="456">
        <v>10191.411447</v>
      </c>
      <c r="D26" s="456">
        <v>9774.8431529000009</v>
      </c>
    </row>
    <row r="27" spans="1:4">
      <c r="A27" s="246">
        <v>2001</v>
      </c>
      <c r="B27" s="456">
        <v>10058.195576</v>
      </c>
      <c r="C27" s="456">
        <v>10437.156895</v>
      </c>
      <c r="D27" s="456">
        <v>10098.839733999999</v>
      </c>
    </row>
    <row r="28" spans="1:4">
      <c r="A28" s="246">
        <v>2002</v>
      </c>
      <c r="B28" s="456">
        <v>10277.649162</v>
      </c>
      <c r="C28" s="456">
        <v>10910.076142</v>
      </c>
      <c r="D28" s="456">
        <v>10349.537469999999</v>
      </c>
    </row>
    <row r="29" spans="1:4">
      <c r="A29" s="246">
        <v>2003</v>
      </c>
      <c r="B29" s="456">
        <v>10399.903896</v>
      </c>
      <c r="C29" s="456">
        <v>11465.420033</v>
      </c>
      <c r="D29" s="456">
        <v>10543.202213</v>
      </c>
    </row>
    <row r="30" spans="1:4">
      <c r="A30" s="246">
        <v>2004</v>
      </c>
      <c r="B30" s="456">
        <v>11245.018877</v>
      </c>
      <c r="C30" s="456">
        <v>12273.154009</v>
      </c>
      <c r="D30" s="456">
        <v>11339.03681</v>
      </c>
    </row>
    <row r="31" spans="1:4">
      <c r="A31" s="246">
        <v>2005</v>
      </c>
      <c r="B31" s="456">
        <v>11481.63672</v>
      </c>
      <c r="C31" s="456">
        <v>13695.436970000001</v>
      </c>
      <c r="D31" s="456">
        <v>11670.728716</v>
      </c>
    </row>
    <row r="32" spans="1:4">
      <c r="A32" s="246">
        <v>2006</v>
      </c>
      <c r="B32" s="456">
        <v>11078.534766999999</v>
      </c>
      <c r="C32" s="456">
        <v>14587.315402</v>
      </c>
      <c r="D32" s="456">
        <v>11399.230987000001</v>
      </c>
    </row>
    <row r="33" spans="1:19">
      <c r="A33" s="246">
        <v>2007</v>
      </c>
      <c r="B33" s="456">
        <v>11371.820924</v>
      </c>
      <c r="C33" s="456">
        <v>15590.723655</v>
      </c>
      <c r="D33" s="456">
        <v>11860.722642999999</v>
      </c>
    </row>
    <row r="34" spans="1:19">
      <c r="A34" s="246">
        <v>2008</v>
      </c>
      <c r="B34" s="456">
        <v>10955.078618</v>
      </c>
      <c r="C34" s="456">
        <v>15829.006651</v>
      </c>
      <c r="D34" s="456">
        <v>11684.942795999999</v>
      </c>
    </row>
    <row r="35" spans="1:19">
      <c r="A35" s="246">
        <v>2009</v>
      </c>
      <c r="B35" s="456">
        <v>11729.743483</v>
      </c>
      <c r="C35" s="456">
        <v>16453.810197999999</v>
      </c>
      <c r="D35" s="456">
        <v>12487.532842000001</v>
      </c>
    </row>
    <row r="36" spans="1:19">
      <c r="A36" s="246">
        <v>2010</v>
      </c>
      <c r="B36" s="456">
        <v>12331.621284999999</v>
      </c>
      <c r="C36" s="456">
        <v>17411.204398000002</v>
      </c>
      <c r="D36" s="456">
        <v>13247.977763999999</v>
      </c>
    </row>
    <row r="37" spans="1:19">
      <c r="A37" s="246">
        <v>2011</v>
      </c>
      <c r="B37" s="456">
        <v>12950.928467</v>
      </c>
      <c r="C37" s="456">
        <v>18303.590057000001</v>
      </c>
      <c r="D37" s="456">
        <v>14023.674202</v>
      </c>
    </row>
    <row r="38" spans="1:19">
      <c r="A38" s="246">
        <v>2012</v>
      </c>
      <c r="B38" s="456">
        <v>12596.516449000001</v>
      </c>
      <c r="C38" s="456">
        <v>19173.101799</v>
      </c>
      <c r="D38" s="456">
        <v>13917.115464</v>
      </c>
    </row>
    <row r="39" spans="1:19">
      <c r="A39" s="246">
        <v>2013</v>
      </c>
      <c r="B39" s="456">
        <v>13339.722761999999</v>
      </c>
      <c r="C39" s="456">
        <v>20780.680801999999</v>
      </c>
      <c r="D39" s="456">
        <v>15096.630375999999</v>
      </c>
    </row>
    <row r="40" spans="1:19">
      <c r="A40" s="246">
        <v>2014</v>
      </c>
      <c r="B40" s="781">
        <v>14359.320674000001</v>
      </c>
      <c r="C40" s="781">
        <v>22130.959257999999</v>
      </c>
      <c r="D40" s="781">
        <v>16320.889319</v>
      </c>
    </row>
    <row r="41" spans="1:19">
      <c r="A41" s="246">
        <v>2015</v>
      </c>
      <c r="B41" s="456">
        <v>15046.390912000001</v>
      </c>
      <c r="C41" s="456">
        <v>22036.265437999999</v>
      </c>
      <c r="D41" s="456">
        <v>16874.590788000001</v>
      </c>
    </row>
    <row r="42" spans="1:19">
      <c r="A42" s="246">
        <v>2016</v>
      </c>
      <c r="B42" s="456">
        <v>15560.96096</v>
      </c>
      <c r="C42" s="456">
        <v>20693.983316999998</v>
      </c>
      <c r="D42" s="456">
        <v>16967.803242999998</v>
      </c>
    </row>
    <row r="43" spans="1:19">
      <c r="A43" s="246"/>
      <c r="B43" s="456"/>
      <c r="C43" s="456"/>
      <c r="D43" s="456"/>
    </row>
    <row r="44" spans="1:19">
      <c r="A44" s="246"/>
      <c r="B44" s="456"/>
      <c r="C44" s="456"/>
      <c r="D44" s="456"/>
    </row>
    <row r="45" spans="1:19">
      <c r="A45" s="772" t="s">
        <v>1324</v>
      </c>
      <c r="B45" s="757"/>
      <c r="C45" s="757"/>
      <c r="D45" s="757"/>
      <c r="E45" s="757"/>
      <c r="F45" s="757"/>
      <c r="G45" s="757"/>
      <c r="H45" s="757"/>
      <c r="I45" s="757"/>
      <c r="J45" s="757"/>
      <c r="K45" s="757"/>
      <c r="L45" s="757"/>
      <c r="M45" s="757"/>
      <c r="N45" s="757"/>
      <c r="O45" s="757"/>
      <c r="P45" s="757"/>
      <c r="Q45" s="757"/>
      <c r="R45" s="757"/>
      <c r="S45" s="757"/>
    </row>
    <row r="46" spans="1:19">
      <c r="B46" s="5"/>
      <c r="C46" s="5"/>
      <c r="D46" s="5"/>
    </row>
    <row r="47" spans="1:19">
      <c r="B47" s="5"/>
      <c r="C47" s="5"/>
      <c r="D47" s="5"/>
    </row>
    <row r="48" spans="1:19">
      <c r="B48" s="5"/>
      <c r="C48" s="5"/>
      <c r="D48" s="5"/>
    </row>
    <row r="49" spans="2:4">
      <c r="B49" s="5"/>
      <c r="C49" s="5"/>
      <c r="D49" s="5"/>
    </row>
    <row r="50" spans="2:4">
      <c r="B50" s="5"/>
      <c r="C50" s="5"/>
      <c r="D50" s="5"/>
    </row>
    <row r="51" spans="2:4">
      <c r="B51" s="5"/>
      <c r="C51" s="5"/>
      <c r="D51" s="5"/>
    </row>
  </sheetData>
  <mergeCells count="1">
    <mergeCell ref="M1:N1"/>
  </mergeCells>
  <phoneticPr fontId="0" type="noConversion"/>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T218"/>
  <sheetViews>
    <sheetView workbookViewId="0">
      <pane ySplit="2" topLeftCell="A3" activePane="bottomLeft" state="frozen"/>
      <selection pane="bottomLeft"/>
    </sheetView>
  </sheetViews>
  <sheetFormatPr defaultColWidth="8.85546875" defaultRowHeight="12.75"/>
  <cols>
    <col min="1" max="2" width="8.85546875" customWidth="1"/>
    <col min="3" max="3" width="11.7109375" customWidth="1"/>
    <col min="4" max="4" width="15.28515625" customWidth="1"/>
    <col min="5" max="5" width="14.28515625" customWidth="1"/>
  </cols>
  <sheetData>
    <row r="1" spans="1:20" ht="30.75" customHeight="1">
      <c r="A1" s="33" t="s">
        <v>369</v>
      </c>
      <c r="B1" s="34"/>
      <c r="C1" s="34"/>
      <c r="D1" s="34"/>
      <c r="E1" s="34"/>
      <c r="F1" s="34"/>
      <c r="G1" s="34"/>
      <c r="H1" s="34"/>
      <c r="I1" s="34"/>
      <c r="J1" s="34"/>
      <c r="K1" s="34"/>
      <c r="L1" s="34"/>
      <c r="M1" s="793" t="s">
        <v>549</v>
      </c>
      <c r="N1" s="793"/>
      <c r="O1" s="34"/>
      <c r="P1" s="34"/>
      <c r="Q1" s="34"/>
      <c r="R1" s="34"/>
      <c r="S1" s="34"/>
      <c r="T1" s="34"/>
    </row>
    <row r="2" spans="1:20" ht="20.25" customHeight="1">
      <c r="A2" s="246" t="s">
        <v>402</v>
      </c>
      <c r="B2" s="246" t="s">
        <v>448</v>
      </c>
      <c r="C2" s="246" t="s">
        <v>504</v>
      </c>
      <c r="D2" s="246" t="s">
        <v>230</v>
      </c>
      <c r="E2" s="246" t="s">
        <v>231</v>
      </c>
      <c r="F2" s="246"/>
    </row>
    <row r="3" spans="1:20">
      <c r="A3" s="246">
        <v>2000</v>
      </c>
      <c r="B3" s="246">
        <v>200001</v>
      </c>
      <c r="C3" s="467">
        <v>2070.3318098</v>
      </c>
      <c r="D3" s="467">
        <v>2001.6060597999999</v>
      </c>
      <c r="E3" s="467">
        <v>2109.6467005</v>
      </c>
    </row>
    <row r="4" spans="1:20">
      <c r="A4" s="246"/>
      <c r="B4" s="246">
        <v>200002</v>
      </c>
      <c r="C4" s="467">
        <v>2072.205238</v>
      </c>
      <c r="D4" s="467">
        <v>2002.8334328000001</v>
      </c>
      <c r="E4" s="467">
        <v>2112.2974095</v>
      </c>
    </row>
    <row r="5" spans="1:20">
      <c r="A5" s="246"/>
      <c r="B5" s="246">
        <v>200003</v>
      </c>
      <c r="C5" s="467">
        <v>2074.5316902</v>
      </c>
      <c r="D5" s="467">
        <v>2004.2582964000001</v>
      </c>
      <c r="E5" s="467">
        <v>2115.5523852000001</v>
      </c>
    </row>
    <row r="6" spans="1:20">
      <c r="A6" s="246"/>
      <c r="B6" s="246">
        <v>200004</v>
      </c>
      <c r="C6" s="467">
        <v>2076.7794383999999</v>
      </c>
      <c r="D6" s="467">
        <v>2005.5823668</v>
      </c>
      <c r="E6" s="467">
        <v>2118.7017780000001</v>
      </c>
    </row>
    <row r="7" spans="1:20">
      <c r="A7" s="246"/>
      <c r="B7" s="246">
        <v>200005</v>
      </c>
      <c r="C7" s="467">
        <v>2078.6490832999998</v>
      </c>
      <c r="D7" s="467">
        <v>2006.9516685999999</v>
      </c>
      <c r="E7" s="467">
        <v>2121.2774893999999</v>
      </c>
    </row>
    <row r="8" spans="1:20">
      <c r="A8" s="246"/>
      <c r="B8" s="246">
        <v>200006</v>
      </c>
      <c r="C8" s="467">
        <v>2080.6342356999999</v>
      </c>
      <c r="D8" s="467">
        <v>2008.2961158000001</v>
      </c>
      <c r="E8" s="467">
        <v>2124.0587753</v>
      </c>
    </row>
    <row r="9" spans="1:20">
      <c r="A9" s="246"/>
      <c r="B9" s="246">
        <v>200007</v>
      </c>
      <c r="C9" s="467">
        <v>2082.7708188000001</v>
      </c>
      <c r="D9" s="467">
        <v>2009.7804954999999</v>
      </c>
      <c r="E9" s="467">
        <v>2126.9914767999999</v>
      </c>
    </row>
    <row r="10" spans="1:20">
      <c r="A10" s="246"/>
      <c r="B10" s="246">
        <v>200008</v>
      </c>
      <c r="C10" s="467">
        <v>2084.6677165000001</v>
      </c>
      <c r="D10" s="467">
        <v>2010.9705426999999</v>
      </c>
      <c r="E10" s="467">
        <v>2129.7079527000001</v>
      </c>
    </row>
    <row r="11" spans="1:20">
      <c r="A11" s="246"/>
      <c r="B11" s="246">
        <v>200009</v>
      </c>
      <c r="C11" s="467">
        <v>2086.9804260999999</v>
      </c>
      <c r="D11" s="467">
        <v>2012.2420821000001</v>
      </c>
      <c r="E11" s="467">
        <v>2133.0317820999999</v>
      </c>
    </row>
    <row r="12" spans="1:20">
      <c r="A12" s="246"/>
      <c r="B12" s="246">
        <v>200010</v>
      </c>
      <c r="C12" s="467">
        <v>2088.5822595</v>
      </c>
      <c r="D12" s="467">
        <v>2013.3130936</v>
      </c>
      <c r="E12" s="467">
        <v>2135.2338049999998</v>
      </c>
    </row>
    <row r="13" spans="1:20">
      <c r="A13" s="246"/>
      <c r="B13" s="246">
        <v>200011</v>
      </c>
      <c r="C13" s="467">
        <v>2090.4357292</v>
      </c>
      <c r="D13" s="467">
        <v>2014.1008279</v>
      </c>
      <c r="E13" s="467">
        <v>2138.0873405000002</v>
      </c>
    </row>
    <row r="14" spans="1:20">
      <c r="A14" s="246"/>
      <c r="B14" s="246">
        <v>200012</v>
      </c>
      <c r="C14" s="467">
        <v>2092.6639653000002</v>
      </c>
      <c r="D14" s="467">
        <v>2015.0606418</v>
      </c>
      <c r="E14" s="467">
        <v>2141.4170242</v>
      </c>
    </row>
    <row r="15" spans="1:20">
      <c r="A15" s="246"/>
      <c r="B15" s="246">
        <v>200101</v>
      </c>
      <c r="C15" s="467">
        <v>2094.4044733000001</v>
      </c>
      <c r="D15" s="467">
        <v>2015.7291712000001</v>
      </c>
      <c r="E15" s="467">
        <v>2144.1830490000002</v>
      </c>
    </row>
    <row r="16" spans="1:20">
      <c r="A16" s="246"/>
      <c r="B16" s="246">
        <v>200102</v>
      </c>
      <c r="C16" s="467">
        <v>2096.4243798000002</v>
      </c>
      <c r="D16" s="467">
        <v>2016.5030059000001</v>
      </c>
      <c r="E16" s="467">
        <v>2147.3868259000001</v>
      </c>
    </row>
    <row r="17" spans="1:13">
      <c r="A17" s="246"/>
      <c r="B17" s="246">
        <v>200103</v>
      </c>
      <c r="C17" s="467">
        <v>2098.1814359999998</v>
      </c>
      <c r="D17" s="467">
        <v>2017.2659507999999</v>
      </c>
      <c r="E17" s="467">
        <v>2150.2149712999999</v>
      </c>
    </row>
    <row r="18" spans="1:13">
      <c r="A18" s="246"/>
      <c r="B18" s="246">
        <v>200104</v>
      </c>
      <c r="C18" s="467">
        <v>2100.2517806000001</v>
      </c>
      <c r="D18" s="467">
        <v>2018.3688817</v>
      </c>
      <c r="E18" s="467">
        <v>2153.3521615999998</v>
      </c>
    </row>
    <row r="19" spans="1:13">
      <c r="A19" s="246"/>
      <c r="B19" s="246">
        <v>200105</v>
      </c>
      <c r="C19" s="467">
        <v>2102.1013204999999</v>
      </c>
      <c r="D19" s="467">
        <v>2019.3504660999999</v>
      </c>
      <c r="E19" s="467">
        <v>2156.2744185000001</v>
      </c>
    </row>
    <row r="20" spans="1:13">
      <c r="A20" s="246"/>
      <c r="B20" s="246">
        <v>200106</v>
      </c>
      <c r="C20" s="467">
        <v>2104.4559838</v>
      </c>
      <c r="D20" s="467">
        <v>2020.6424861999999</v>
      </c>
      <c r="E20" s="467">
        <v>2159.7630258999998</v>
      </c>
    </row>
    <row r="21" spans="1:13">
      <c r="A21" s="246"/>
      <c r="B21" s="246">
        <v>200107</v>
      </c>
      <c r="C21" s="467">
        <v>2106.3906044</v>
      </c>
      <c r="D21" s="467">
        <v>2021.591193</v>
      </c>
      <c r="E21" s="467">
        <v>2162.8259085</v>
      </c>
    </row>
    <row r="22" spans="1:13">
      <c r="A22" s="246"/>
      <c r="B22" s="246">
        <v>200108</v>
      </c>
      <c r="C22" s="467">
        <v>2108.2566922000001</v>
      </c>
      <c r="D22" s="467">
        <v>2022.5919423</v>
      </c>
      <c r="E22" s="467">
        <v>2165.7849246000001</v>
      </c>
    </row>
    <row r="23" spans="1:13">
      <c r="A23" s="246"/>
      <c r="B23" s="246">
        <v>200109</v>
      </c>
      <c r="C23" s="467">
        <v>2110.2998044000001</v>
      </c>
      <c r="D23" s="467">
        <v>2023.6570164</v>
      </c>
      <c r="E23" s="467">
        <v>2169.0064751999998</v>
      </c>
    </row>
    <row r="24" spans="1:13">
      <c r="A24" s="246"/>
      <c r="B24" s="246">
        <v>200110</v>
      </c>
      <c r="C24" s="467">
        <v>2111.7769825999999</v>
      </c>
      <c r="D24" s="467">
        <v>2024.6699031000001</v>
      </c>
      <c r="E24" s="467">
        <v>2171.2421531999998</v>
      </c>
    </row>
    <row r="25" spans="1:13">
      <c r="A25" s="246"/>
      <c r="B25" s="246">
        <v>200111</v>
      </c>
      <c r="C25" s="467">
        <v>2114.1221867999998</v>
      </c>
      <c r="D25" s="467">
        <v>2025.6664206999999</v>
      </c>
      <c r="E25" s="467">
        <v>2174.9767219</v>
      </c>
    </row>
    <row r="26" spans="1:13">
      <c r="A26" s="246"/>
      <c r="B26" s="246">
        <v>200112</v>
      </c>
      <c r="C26" s="467">
        <v>2116.4761878999998</v>
      </c>
      <c r="D26" s="467">
        <v>2026.7939948000001</v>
      </c>
      <c r="E26" s="467">
        <v>2178.6268476999999</v>
      </c>
    </row>
    <row r="27" spans="1:13">
      <c r="A27" s="246">
        <v>2002</v>
      </c>
      <c r="B27" s="246">
        <v>200201</v>
      </c>
      <c r="C27" s="467">
        <v>2118.3767074000002</v>
      </c>
      <c r="D27" s="467">
        <v>2027.5971138</v>
      </c>
      <c r="E27" s="467">
        <v>2181.7558309999999</v>
      </c>
    </row>
    <row r="28" spans="1:13">
      <c r="A28" s="246"/>
      <c r="B28" s="246">
        <v>200202</v>
      </c>
      <c r="C28" s="467">
        <v>2120.3509499000002</v>
      </c>
      <c r="D28" s="467">
        <v>2028.3661248999999</v>
      </c>
      <c r="E28" s="467">
        <v>2185.1747097000002</v>
      </c>
    </row>
    <row r="29" spans="1:13">
      <c r="A29" s="246"/>
      <c r="B29" s="246">
        <v>200203</v>
      </c>
      <c r="C29" s="467">
        <v>2122.6834613999999</v>
      </c>
      <c r="D29" s="467">
        <v>2029.5826887999999</v>
      </c>
      <c r="E29" s="467">
        <v>2188.8499493999998</v>
      </c>
      <c r="G29" s="17"/>
      <c r="H29" s="17"/>
      <c r="I29" s="17"/>
      <c r="J29" s="17"/>
      <c r="K29" s="17"/>
      <c r="L29" s="17"/>
      <c r="M29" s="17"/>
    </row>
    <row r="30" spans="1:13">
      <c r="A30" s="246"/>
      <c r="B30" s="246">
        <v>200204</v>
      </c>
      <c r="C30" s="467">
        <v>2124.4651358000001</v>
      </c>
      <c r="D30" s="467">
        <v>2030.5904101000001</v>
      </c>
      <c r="E30" s="467">
        <v>2191.6964254999998</v>
      </c>
      <c r="G30" s="17"/>
      <c r="H30" s="17"/>
      <c r="I30" s="17"/>
      <c r="J30" s="17"/>
      <c r="K30" s="17"/>
      <c r="L30" s="17"/>
      <c r="M30" s="17"/>
    </row>
    <row r="31" spans="1:13">
      <c r="A31" s="246"/>
      <c r="B31" s="246">
        <v>200205</v>
      </c>
      <c r="C31" s="467">
        <v>2126.7878586000002</v>
      </c>
      <c r="D31" s="467">
        <v>2032.0203570000001</v>
      </c>
      <c r="E31" s="467">
        <v>2195.1479512999999</v>
      </c>
    </row>
    <row r="32" spans="1:13">
      <c r="A32" s="246"/>
      <c r="B32" s="246">
        <v>200206</v>
      </c>
      <c r="C32" s="467">
        <v>2129.5722885999999</v>
      </c>
      <c r="D32" s="467">
        <v>2033.6350801999999</v>
      </c>
      <c r="E32" s="467">
        <v>2199.1717649000002</v>
      </c>
    </row>
    <row r="33" spans="1:5">
      <c r="A33" s="246"/>
      <c r="B33" s="246">
        <v>200207</v>
      </c>
      <c r="C33" s="467">
        <v>2131.5519027</v>
      </c>
      <c r="D33" s="467">
        <v>2035.0033807</v>
      </c>
      <c r="E33" s="467">
        <v>2202.1031419999999</v>
      </c>
    </row>
    <row r="34" spans="1:5">
      <c r="A34" s="246"/>
      <c r="B34" s="246">
        <v>200208</v>
      </c>
      <c r="C34" s="467">
        <v>2133.9310755000001</v>
      </c>
      <c r="D34" s="467">
        <v>2036.6506861</v>
      </c>
      <c r="E34" s="467">
        <v>2205.5349262</v>
      </c>
    </row>
    <row r="35" spans="1:5">
      <c r="A35" s="246"/>
      <c r="B35" s="246">
        <v>200209</v>
      </c>
      <c r="C35" s="467">
        <v>2136.4714623999998</v>
      </c>
      <c r="D35" s="467">
        <v>2038.4966265</v>
      </c>
      <c r="E35" s="467">
        <v>2209.1265493999999</v>
      </c>
    </row>
    <row r="36" spans="1:5">
      <c r="A36" s="246"/>
      <c r="B36" s="246">
        <v>200210</v>
      </c>
      <c r="C36" s="467">
        <v>2138.4317452999999</v>
      </c>
      <c r="D36" s="467">
        <v>2040.0608514</v>
      </c>
      <c r="E36" s="467">
        <v>2211.7464577000001</v>
      </c>
    </row>
    <row r="37" spans="1:5">
      <c r="A37" s="246"/>
      <c r="B37" s="246">
        <v>200211</v>
      </c>
      <c r="C37" s="467">
        <v>2141.1102768999999</v>
      </c>
      <c r="D37" s="467">
        <v>2041.7727173000001</v>
      </c>
      <c r="E37" s="467">
        <v>2215.6607217000001</v>
      </c>
    </row>
    <row r="38" spans="1:5">
      <c r="A38" s="246"/>
      <c r="B38" s="246">
        <v>200212</v>
      </c>
      <c r="C38" s="467">
        <v>2143.5052876999998</v>
      </c>
      <c r="D38" s="467">
        <v>2043.5014798</v>
      </c>
      <c r="E38" s="467">
        <v>2219.0878318999999</v>
      </c>
    </row>
    <row r="39" spans="1:5">
      <c r="A39" s="246"/>
      <c r="B39" s="246">
        <v>200301</v>
      </c>
      <c r="C39" s="467">
        <v>2145.8415553999998</v>
      </c>
      <c r="D39" s="467">
        <v>2044.8676433000001</v>
      </c>
      <c r="E39" s="467">
        <v>2222.6669407999998</v>
      </c>
    </row>
    <row r="40" spans="1:5">
      <c r="A40" s="246"/>
      <c r="B40" s="246">
        <v>200302</v>
      </c>
      <c r="C40" s="467">
        <v>2148.5572413</v>
      </c>
      <c r="D40" s="467">
        <v>2046.7116550999999</v>
      </c>
      <c r="E40" s="467">
        <v>2226.6547122000002</v>
      </c>
    </row>
    <row r="41" spans="1:5">
      <c r="A41" s="246"/>
      <c r="B41" s="246">
        <v>200303</v>
      </c>
      <c r="C41" s="467">
        <v>2150.7772135</v>
      </c>
      <c r="D41" s="467">
        <v>2048.0621531000002</v>
      </c>
      <c r="E41" s="467">
        <v>2230.1565249</v>
      </c>
    </row>
    <row r="42" spans="1:5">
      <c r="A42" s="246"/>
      <c r="B42" s="246">
        <v>200304</v>
      </c>
      <c r="C42" s="467">
        <v>2152.8989780000002</v>
      </c>
      <c r="D42" s="467">
        <v>2049.5821219999998</v>
      </c>
      <c r="E42" s="467">
        <v>2233.3368851999999</v>
      </c>
    </row>
    <row r="43" spans="1:5">
      <c r="A43" s="246"/>
      <c r="B43" s="246">
        <v>200305</v>
      </c>
      <c r="C43" s="467">
        <v>2155.4239189</v>
      </c>
      <c r="D43" s="467">
        <v>2051.4363024999998</v>
      </c>
      <c r="E43" s="467">
        <v>2237.0278935000001</v>
      </c>
    </row>
    <row r="44" spans="1:5">
      <c r="A44" s="246"/>
      <c r="B44" s="246">
        <v>200306</v>
      </c>
      <c r="C44" s="467">
        <v>2158.188247</v>
      </c>
      <c r="D44" s="467">
        <v>2053.3992970999998</v>
      </c>
      <c r="E44" s="467">
        <v>2241.0029610000001</v>
      </c>
    </row>
    <row r="45" spans="1:5">
      <c r="A45" s="246"/>
      <c r="B45" s="246">
        <v>200307</v>
      </c>
      <c r="C45" s="467">
        <v>2160.5916842000001</v>
      </c>
      <c r="D45" s="467">
        <v>2055.0985747999998</v>
      </c>
      <c r="E45" s="467">
        <v>2244.5832449999998</v>
      </c>
    </row>
    <row r="46" spans="1:5">
      <c r="A46" s="246"/>
      <c r="B46" s="246">
        <v>200308</v>
      </c>
      <c r="C46" s="467">
        <v>2163.3859410999999</v>
      </c>
      <c r="D46" s="467">
        <v>2057.0172914</v>
      </c>
      <c r="E46" s="467">
        <v>2248.7365902000001</v>
      </c>
    </row>
    <row r="47" spans="1:5">
      <c r="A47" s="246"/>
      <c r="B47" s="246">
        <v>200309</v>
      </c>
      <c r="C47" s="467">
        <v>2165.9617186999999</v>
      </c>
      <c r="D47" s="467">
        <v>2058.8927838</v>
      </c>
      <c r="E47" s="467">
        <v>2252.4610767999998</v>
      </c>
    </row>
    <row r="48" spans="1:5">
      <c r="A48" s="246"/>
      <c r="B48" s="246">
        <v>200310</v>
      </c>
      <c r="C48" s="467">
        <v>2168.3872629000002</v>
      </c>
      <c r="D48" s="467">
        <v>2060.7849845000001</v>
      </c>
      <c r="E48" s="467">
        <v>2255.794034</v>
      </c>
    </row>
    <row r="49" spans="1:5">
      <c r="A49" s="246"/>
      <c r="B49" s="246">
        <v>200311</v>
      </c>
      <c r="C49" s="467">
        <v>2171.6263236999998</v>
      </c>
      <c r="D49" s="467">
        <v>2062.7808285999999</v>
      </c>
      <c r="E49" s="467">
        <v>2260.5787547999998</v>
      </c>
    </row>
    <row r="50" spans="1:5">
      <c r="A50" s="246"/>
      <c r="B50" s="246">
        <v>200312</v>
      </c>
      <c r="C50" s="467">
        <v>2173.9173353000001</v>
      </c>
      <c r="D50" s="467">
        <v>2064.6051002999998</v>
      </c>
      <c r="E50" s="467">
        <v>2263.7671435000002</v>
      </c>
    </row>
    <row r="51" spans="1:5">
      <c r="A51" s="246">
        <v>2004</v>
      </c>
      <c r="B51" s="246">
        <v>200401</v>
      </c>
      <c r="C51" s="467">
        <v>2176.1599919</v>
      </c>
      <c r="D51" s="467">
        <v>2066.3515931000002</v>
      </c>
      <c r="E51" s="467">
        <v>2266.9940255000001</v>
      </c>
    </row>
    <row r="52" spans="1:5">
      <c r="A52" s="246"/>
      <c r="B52" s="246">
        <v>200402</v>
      </c>
      <c r="C52" s="467">
        <v>2178.7283674999999</v>
      </c>
      <c r="D52" s="467">
        <v>2068.1581848999999</v>
      </c>
      <c r="E52" s="467">
        <v>2270.8073220000001</v>
      </c>
    </row>
    <row r="53" spans="1:5">
      <c r="A53" s="246"/>
      <c r="B53" s="246">
        <v>200403</v>
      </c>
      <c r="C53" s="467">
        <v>2180.8894565999999</v>
      </c>
      <c r="D53" s="467">
        <v>2069.8308007000001</v>
      </c>
      <c r="E53" s="467">
        <v>2274.0678895000001</v>
      </c>
    </row>
    <row r="54" spans="1:5">
      <c r="A54" s="246"/>
      <c r="B54" s="246">
        <v>200404</v>
      </c>
      <c r="C54" s="467">
        <v>2183.5582290000002</v>
      </c>
      <c r="D54" s="467">
        <v>2071.8628404000001</v>
      </c>
      <c r="E54" s="467">
        <v>2277.8612312999999</v>
      </c>
    </row>
    <row r="55" spans="1:5">
      <c r="A55" s="246"/>
      <c r="B55" s="246">
        <v>200405</v>
      </c>
      <c r="C55" s="467">
        <v>2186.2295663999998</v>
      </c>
      <c r="D55" s="467">
        <v>2073.8542957999998</v>
      </c>
      <c r="E55" s="467">
        <v>2281.697381</v>
      </c>
    </row>
    <row r="56" spans="1:5">
      <c r="A56" s="246"/>
      <c r="B56" s="246">
        <v>200406</v>
      </c>
      <c r="C56" s="467">
        <v>2188.7214921</v>
      </c>
      <c r="D56" s="467">
        <v>2075.5759493</v>
      </c>
      <c r="E56" s="467">
        <v>2285.3702742</v>
      </c>
    </row>
    <row r="57" spans="1:5">
      <c r="A57" s="246"/>
      <c r="B57" s="246">
        <v>200407</v>
      </c>
      <c r="C57" s="467">
        <v>2191.4740975999998</v>
      </c>
      <c r="D57" s="467">
        <v>2077.3251868000002</v>
      </c>
      <c r="E57" s="467">
        <v>2289.4254403999998</v>
      </c>
    </row>
    <row r="58" spans="1:5">
      <c r="A58" s="246"/>
      <c r="B58" s="246">
        <v>200408</v>
      </c>
      <c r="C58" s="467">
        <v>2194.2128947000001</v>
      </c>
      <c r="D58" s="467">
        <v>2079.341089</v>
      </c>
      <c r="E58" s="467">
        <v>2293.3212641999999</v>
      </c>
    </row>
    <row r="59" spans="1:5">
      <c r="A59" s="246"/>
      <c r="B59" s="246">
        <v>200409</v>
      </c>
      <c r="C59" s="467">
        <v>2196.9999220999998</v>
      </c>
      <c r="D59" s="467">
        <v>2081.2880209999998</v>
      </c>
      <c r="E59" s="467">
        <v>2297.3261069</v>
      </c>
    </row>
    <row r="60" spans="1:5">
      <c r="A60" s="246"/>
      <c r="B60" s="246">
        <v>200410</v>
      </c>
      <c r="C60" s="467">
        <v>2199.3991577000002</v>
      </c>
      <c r="D60" s="467">
        <v>2082.9025494000002</v>
      </c>
      <c r="E60" s="467">
        <v>2300.7141879000001</v>
      </c>
    </row>
    <row r="61" spans="1:5">
      <c r="A61" s="246"/>
      <c r="B61" s="246">
        <v>200411</v>
      </c>
      <c r="C61" s="467">
        <v>2201.8838526</v>
      </c>
      <c r="D61" s="467">
        <v>2084.6163967000002</v>
      </c>
      <c r="E61" s="467">
        <v>2304.3107706999999</v>
      </c>
    </row>
    <row r="62" spans="1:5">
      <c r="A62" s="246"/>
      <c r="B62" s="246">
        <v>200412</v>
      </c>
      <c r="C62" s="467">
        <v>2204.4973786999999</v>
      </c>
      <c r="D62" s="467">
        <v>2086.4446367</v>
      </c>
      <c r="E62" s="467">
        <v>2308.0573070999999</v>
      </c>
    </row>
    <row r="63" spans="1:5">
      <c r="A63" s="246"/>
      <c r="B63" s="246">
        <v>200501</v>
      </c>
      <c r="C63" s="467">
        <v>2206.8172921999999</v>
      </c>
      <c r="D63" s="467">
        <v>2087.9054967000002</v>
      </c>
      <c r="E63" s="467">
        <v>2311.5345557000001</v>
      </c>
    </row>
    <row r="64" spans="1:5">
      <c r="A64" s="246"/>
      <c r="B64" s="246">
        <v>200502</v>
      </c>
      <c r="C64" s="467">
        <v>2209.1061536000002</v>
      </c>
      <c r="D64" s="467">
        <v>2089.3940736</v>
      </c>
      <c r="E64" s="467">
        <v>2315.0996083999999</v>
      </c>
    </row>
    <row r="65" spans="1:5">
      <c r="A65" s="246"/>
      <c r="B65" s="246">
        <v>200503</v>
      </c>
      <c r="C65" s="467">
        <v>2211.0084187000002</v>
      </c>
      <c r="D65" s="467">
        <v>2090.9040028999998</v>
      </c>
      <c r="E65" s="467">
        <v>2317.8625987</v>
      </c>
    </row>
    <row r="66" spans="1:5">
      <c r="A66" s="246"/>
      <c r="B66" s="246">
        <v>200504</v>
      </c>
      <c r="C66" s="467">
        <v>2213.3374746999998</v>
      </c>
      <c r="D66" s="467">
        <v>2092.5082907000001</v>
      </c>
      <c r="E66" s="467">
        <v>2321.3351369000002</v>
      </c>
    </row>
    <row r="67" spans="1:5">
      <c r="A67" s="246"/>
      <c r="B67" s="246">
        <v>200505</v>
      </c>
      <c r="C67" s="467">
        <v>2215.6793517000001</v>
      </c>
      <c r="D67" s="467">
        <v>2094.0240666999998</v>
      </c>
      <c r="E67" s="467">
        <v>2324.9328647000002</v>
      </c>
    </row>
    <row r="68" spans="1:5">
      <c r="A68" s="246"/>
      <c r="B68" s="246">
        <v>200506</v>
      </c>
      <c r="C68" s="467">
        <v>2218.0014996</v>
      </c>
      <c r="D68" s="467">
        <v>2095.4152815000002</v>
      </c>
      <c r="E68" s="467">
        <v>2328.4542368000002</v>
      </c>
    </row>
    <row r="69" spans="1:5">
      <c r="A69" s="246"/>
      <c r="B69" s="246">
        <v>200507</v>
      </c>
      <c r="C69" s="467">
        <v>2220.0646001</v>
      </c>
      <c r="D69" s="467">
        <v>2096.6576260000002</v>
      </c>
      <c r="E69" s="467">
        <v>2331.6768618000001</v>
      </c>
    </row>
    <row r="70" spans="1:5">
      <c r="A70" s="246"/>
      <c r="B70" s="246">
        <v>200508</v>
      </c>
      <c r="C70" s="467">
        <v>2222.1019110000002</v>
      </c>
      <c r="D70" s="467">
        <v>2098.0062579</v>
      </c>
      <c r="E70" s="467">
        <v>2334.7986283999999</v>
      </c>
    </row>
    <row r="71" spans="1:5">
      <c r="A71" s="246"/>
      <c r="B71" s="246">
        <v>200509</v>
      </c>
      <c r="C71" s="467">
        <v>2223.8782101000002</v>
      </c>
      <c r="D71" s="467">
        <v>2099.2130447999998</v>
      </c>
      <c r="E71" s="467">
        <v>2337.4433399999998</v>
      </c>
    </row>
    <row r="72" spans="1:5">
      <c r="A72" s="246"/>
      <c r="B72" s="246">
        <v>200510</v>
      </c>
      <c r="C72" s="467">
        <v>2225.5916126000002</v>
      </c>
      <c r="D72" s="467">
        <v>2100.3886670000002</v>
      </c>
      <c r="E72" s="467">
        <v>2339.8968122000001</v>
      </c>
    </row>
    <row r="73" spans="1:5">
      <c r="A73" s="246"/>
      <c r="B73" s="246">
        <v>200511</v>
      </c>
      <c r="C73" s="467">
        <v>2227.4245391999998</v>
      </c>
      <c r="D73" s="467">
        <v>2101.4999975000001</v>
      </c>
      <c r="E73" s="467">
        <v>2342.8381733000001</v>
      </c>
    </row>
    <row r="74" spans="1:5">
      <c r="A74" s="246"/>
      <c r="B74" s="246">
        <v>200512</v>
      </c>
      <c r="C74" s="467">
        <v>2229.0928002999999</v>
      </c>
      <c r="D74" s="467">
        <v>2102.7986514999998</v>
      </c>
      <c r="E74" s="467">
        <v>2345.2416621000002</v>
      </c>
    </row>
    <row r="75" spans="1:5">
      <c r="A75" s="246">
        <v>2006</v>
      </c>
      <c r="B75" s="246">
        <v>200601</v>
      </c>
      <c r="C75" s="467">
        <v>2230.7764354000001</v>
      </c>
      <c r="D75" s="467">
        <v>2103.6526869999998</v>
      </c>
      <c r="E75" s="467">
        <v>2348.0380258</v>
      </c>
    </row>
    <row r="76" spans="1:5">
      <c r="A76" s="246"/>
      <c r="B76" s="246">
        <v>200602</v>
      </c>
      <c r="C76" s="467">
        <v>2232.5784303</v>
      </c>
      <c r="D76" s="467">
        <v>2104.3938050000002</v>
      </c>
      <c r="E76" s="467">
        <v>2351.0791396</v>
      </c>
    </row>
    <row r="77" spans="1:5">
      <c r="A77" s="246"/>
      <c r="B77" s="246">
        <v>200603</v>
      </c>
      <c r="C77" s="467">
        <v>2234.0179827000002</v>
      </c>
      <c r="D77" s="467">
        <v>2105.2615354999998</v>
      </c>
      <c r="E77" s="467">
        <v>2353.4185002999998</v>
      </c>
    </row>
    <row r="78" spans="1:5">
      <c r="A78" s="246"/>
      <c r="B78" s="246">
        <v>200604</v>
      </c>
      <c r="C78" s="467">
        <v>2235.6829472999998</v>
      </c>
      <c r="D78" s="467">
        <v>2106.0333793</v>
      </c>
      <c r="E78" s="467">
        <v>2356.0935304</v>
      </c>
    </row>
    <row r="79" spans="1:5">
      <c r="A79" s="246"/>
      <c r="B79" s="246">
        <v>200605</v>
      </c>
      <c r="C79" s="467">
        <v>2236.7332233000002</v>
      </c>
      <c r="D79" s="467">
        <v>2106.5566431000002</v>
      </c>
      <c r="E79" s="467">
        <v>2358.004246</v>
      </c>
    </row>
    <row r="80" spans="1:5">
      <c r="A80" s="246"/>
      <c r="B80" s="246">
        <v>200606</v>
      </c>
      <c r="C80" s="467">
        <v>2238.1268897999998</v>
      </c>
      <c r="D80" s="467">
        <v>2107.1370026999998</v>
      </c>
      <c r="E80" s="467">
        <v>2360.2903366</v>
      </c>
    </row>
    <row r="81" spans="1:5">
      <c r="A81" s="246"/>
      <c r="B81" s="246">
        <v>200607</v>
      </c>
      <c r="C81" s="467">
        <v>2239.6386136000001</v>
      </c>
      <c r="D81" s="467">
        <v>2107.7156153999999</v>
      </c>
      <c r="E81" s="467">
        <v>2362.8328365000002</v>
      </c>
    </row>
    <row r="82" spans="1:5">
      <c r="A82" s="246"/>
      <c r="B82" s="246">
        <v>200608</v>
      </c>
      <c r="C82" s="467">
        <v>2240.8326474</v>
      </c>
      <c r="D82" s="467">
        <v>2108.2005009</v>
      </c>
      <c r="E82" s="467">
        <v>2364.8536374999999</v>
      </c>
    </row>
    <row r="83" spans="1:5">
      <c r="A83" s="246"/>
      <c r="B83" s="246">
        <v>200609</v>
      </c>
      <c r="C83" s="467">
        <v>2242.7368542999998</v>
      </c>
      <c r="D83" s="467">
        <v>2108.9869057000001</v>
      </c>
      <c r="E83" s="467">
        <v>2367.7742409000002</v>
      </c>
    </row>
    <row r="84" spans="1:5">
      <c r="A84" s="246"/>
      <c r="B84" s="246">
        <v>200610</v>
      </c>
      <c r="C84" s="467">
        <v>2244.1155930999998</v>
      </c>
      <c r="D84" s="467">
        <v>2109.5814344999999</v>
      </c>
      <c r="E84" s="467">
        <v>2369.8848584000002</v>
      </c>
    </row>
    <row r="85" spans="1:5">
      <c r="A85" s="246"/>
      <c r="B85" s="246">
        <v>200611</v>
      </c>
      <c r="C85" s="467">
        <v>2245.6658004999999</v>
      </c>
      <c r="D85" s="467">
        <v>2110.0121085999999</v>
      </c>
      <c r="E85" s="467">
        <v>2372.6325703000002</v>
      </c>
    </row>
    <row r="86" spans="1:5">
      <c r="A86" s="246"/>
      <c r="B86" s="246">
        <v>200612</v>
      </c>
      <c r="C86" s="467">
        <v>2247.2081401</v>
      </c>
      <c r="D86" s="467">
        <v>2110.8231162000002</v>
      </c>
      <c r="E86" s="467">
        <v>2374.9701309000002</v>
      </c>
    </row>
    <row r="87" spans="1:5">
      <c r="A87" s="246"/>
      <c r="B87" s="246">
        <v>200701</v>
      </c>
      <c r="C87" s="467">
        <v>2248.5448873999999</v>
      </c>
      <c r="D87" s="467">
        <v>2111.2697721</v>
      </c>
      <c r="E87" s="467">
        <v>2377.2606212000001</v>
      </c>
    </row>
    <row r="88" spans="1:5">
      <c r="A88" s="246"/>
      <c r="B88" s="246">
        <v>200702</v>
      </c>
      <c r="C88" s="467">
        <v>2250.0778596</v>
      </c>
      <c r="D88" s="467">
        <v>2111.7397003999999</v>
      </c>
      <c r="E88" s="467">
        <v>2379.8514644000002</v>
      </c>
    </row>
    <row r="89" spans="1:5">
      <c r="A89" s="246"/>
      <c r="B89" s="246">
        <v>200703</v>
      </c>
      <c r="C89" s="467">
        <v>2251.4650397999999</v>
      </c>
      <c r="D89" s="467">
        <v>2112.2389321999999</v>
      </c>
      <c r="E89" s="467">
        <v>2382.3065476000002</v>
      </c>
    </row>
    <row r="90" spans="1:5">
      <c r="A90" s="246"/>
      <c r="B90" s="246">
        <v>200704</v>
      </c>
      <c r="C90" s="467">
        <v>2253.0628929</v>
      </c>
      <c r="D90" s="467">
        <v>2112.8730940999999</v>
      </c>
      <c r="E90" s="467">
        <v>2384.9376538000001</v>
      </c>
    </row>
    <row r="91" spans="1:5">
      <c r="A91" s="246"/>
      <c r="B91" s="246">
        <v>200705</v>
      </c>
      <c r="C91" s="467">
        <v>2254.5403099</v>
      </c>
      <c r="D91" s="467">
        <v>2113.4590938000001</v>
      </c>
      <c r="E91" s="467">
        <v>2387.4768614</v>
      </c>
    </row>
    <row r="92" spans="1:5">
      <c r="A92" s="246"/>
      <c r="B92" s="246">
        <v>200706</v>
      </c>
      <c r="C92" s="467">
        <v>2256.2965819000001</v>
      </c>
      <c r="D92" s="467">
        <v>2114.3454388</v>
      </c>
      <c r="E92" s="467">
        <v>2390.1179984</v>
      </c>
    </row>
    <row r="93" spans="1:5">
      <c r="A93" s="246"/>
      <c r="B93" s="246">
        <v>200707</v>
      </c>
      <c r="C93" s="467">
        <v>2257.9318294</v>
      </c>
      <c r="D93" s="467">
        <v>2115.2534329</v>
      </c>
      <c r="E93" s="467">
        <v>2392.6120369</v>
      </c>
    </row>
    <row r="94" spans="1:5">
      <c r="A94" s="246"/>
      <c r="B94" s="246">
        <v>200708</v>
      </c>
      <c r="C94" s="467">
        <v>2259.4101596999999</v>
      </c>
      <c r="D94" s="467">
        <v>2116.1379482000002</v>
      </c>
      <c r="E94" s="467">
        <v>2394.8306864000001</v>
      </c>
    </row>
    <row r="95" spans="1:5">
      <c r="A95" s="246"/>
      <c r="B95" s="246">
        <v>200709</v>
      </c>
      <c r="C95" s="467">
        <v>2261.2693192000002</v>
      </c>
      <c r="D95" s="467">
        <v>2117.3548212999999</v>
      </c>
      <c r="E95" s="467">
        <v>2397.2177270000002</v>
      </c>
    </row>
    <row r="96" spans="1:5">
      <c r="A96" s="246"/>
      <c r="B96" s="246">
        <v>200710</v>
      </c>
      <c r="C96" s="467">
        <v>2262.4602374999999</v>
      </c>
      <c r="D96" s="467">
        <v>2118.1880415999999</v>
      </c>
      <c r="E96" s="467">
        <v>2398.8059271000002</v>
      </c>
    </row>
    <row r="97" spans="1:5">
      <c r="A97" s="246"/>
      <c r="B97" s="246">
        <v>200711</v>
      </c>
      <c r="C97" s="467">
        <v>2264.2098790999999</v>
      </c>
      <c r="D97" s="467">
        <v>2119.0645005000001</v>
      </c>
      <c r="E97" s="467">
        <v>2401.3787419999999</v>
      </c>
    </row>
    <row r="98" spans="1:5">
      <c r="A98" s="246"/>
      <c r="B98" s="246">
        <v>200712</v>
      </c>
      <c r="C98" s="467">
        <v>2265.7345602</v>
      </c>
      <c r="D98" s="467">
        <v>2120.1715116</v>
      </c>
      <c r="E98" s="467">
        <v>2403.3348122000002</v>
      </c>
    </row>
    <row r="99" spans="1:5">
      <c r="A99" s="246">
        <v>2008</v>
      </c>
      <c r="B99" s="246">
        <v>200801</v>
      </c>
      <c r="C99" s="467">
        <v>2266.9836768</v>
      </c>
      <c r="D99" s="467">
        <v>2120.7950122000002</v>
      </c>
      <c r="E99" s="467">
        <v>2405.1724009</v>
      </c>
    </row>
    <row r="100" spans="1:5">
      <c r="A100" s="246"/>
      <c r="B100" s="246">
        <v>200802</v>
      </c>
      <c r="C100" s="467">
        <v>2268.3037841</v>
      </c>
      <c r="D100" s="467">
        <v>2121.5320166000001</v>
      </c>
      <c r="E100" s="467">
        <v>2407.0728149000001</v>
      </c>
    </row>
    <row r="101" spans="1:5">
      <c r="A101" s="246"/>
      <c r="B101" s="246">
        <v>200803</v>
      </c>
      <c r="C101" s="467">
        <v>2269.4534053000002</v>
      </c>
      <c r="D101" s="467">
        <v>2122.2228138999999</v>
      </c>
      <c r="E101" s="467">
        <v>2408.5987825000002</v>
      </c>
    </row>
    <row r="102" spans="1:5">
      <c r="A102" s="246"/>
      <c r="B102" s="246">
        <v>200804</v>
      </c>
      <c r="C102" s="467">
        <v>2270.3934777999998</v>
      </c>
      <c r="D102" s="467">
        <v>2122.6954387999999</v>
      </c>
      <c r="E102" s="467">
        <v>2409.955559</v>
      </c>
    </row>
    <row r="103" spans="1:5">
      <c r="A103" s="246"/>
      <c r="B103" s="246">
        <v>200805</v>
      </c>
      <c r="C103" s="467">
        <v>2271.5041191</v>
      </c>
      <c r="D103" s="467">
        <v>2123.2075715000001</v>
      </c>
      <c r="E103" s="467">
        <v>2411.5514100999999</v>
      </c>
    </row>
    <row r="104" spans="1:5">
      <c r="A104" s="246"/>
      <c r="B104" s="246">
        <v>200806</v>
      </c>
      <c r="C104" s="467">
        <v>2272.6188477999999</v>
      </c>
      <c r="D104" s="467">
        <v>2123.401331</v>
      </c>
      <c r="E104" s="467">
        <v>2413.2686414999998</v>
      </c>
    </row>
    <row r="105" spans="1:5">
      <c r="A105" s="246"/>
      <c r="B105" s="246">
        <v>200807</v>
      </c>
      <c r="C105" s="467">
        <v>2273.5745702999998</v>
      </c>
      <c r="D105" s="467">
        <v>2123.5617139000001</v>
      </c>
      <c r="E105" s="467">
        <v>2414.8443557999999</v>
      </c>
    </row>
    <row r="106" spans="1:5">
      <c r="A106" s="246"/>
      <c r="B106" s="246">
        <v>200808</v>
      </c>
      <c r="C106" s="467">
        <v>2274.6480646999998</v>
      </c>
      <c r="D106" s="467">
        <v>2123.8901058000001</v>
      </c>
      <c r="E106" s="467">
        <v>2416.3977089999998</v>
      </c>
    </row>
    <row r="107" spans="1:5">
      <c r="A107" s="246"/>
      <c r="B107" s="246">
        <v>200809</v>
      </c>
      <c r="C107" s="467">
        <v>2275.5580484000002</v>
      </c>
      <c r="D107" s="467">
        <v>2124.1419331000002</v>
      </c>
      <c r="E107" s="467">
        <v>2417.7141474</v>
      </c>
    </row>
    <row r="108" spans="1:5">
      <c r="A108" s="246"/>
      <c r="B108" s="246">
        <v>200810</v>
      </c>
      <c r="C108" s="467">
        <v>2276.3879821999999</v>
      </c>
      <c r="D108" s="467">
        <v>2124.5485195000001</v>
      </c>
      <c r="E108" s="467">
        <v>2418.6497542000002</v>
      </c>
    </row>
    <row r="109" spans="1:5">
      <c r="A109" s="246"/>
      <c r="B109" s="246">
        <v>200811</v>
      </c>
      <c r="C109" s="467">
        <v>2277.4959703999998</v>
      </c>
      <c r="D109" s="467">
        <v>2125.0371522999999</v>
      </c>
      <c r="E109" s="467">
        <v>2419.9851346</v>
      </c>
    </row>
    <row r="110" spans="1:5">
      <c r="A110" s="246"/>
      <c r="B110" s="246">
        <v>200812</v>
      </c>
      <c r="C110" s="467">
        <v>2278.3681093999999</v>
      </c>
      <c r="D110" s="467">
        <v>2125.6852798</v>
      </c>
      <c r="E110" s="467">
        <v>2420.9341626999999</v>
      </c>
    </row>
    <row r="111" spans="1:5">
      <c r="A111" s="246"/>
      <c r="B111" s="246">
        <v>200901</v>
      </c>
      <c r="C111" s="467">
        <v>2279.2896215000001</v>
      </c>
      <c r="D111" s="467">
        <v>2126.1850334000001</v>
      </c>
      <c r="E111" s="467">
        <v>2422.0253492000002</v>
      </c>
    </row>
    <row r="112" spans="1:5">
      <c r="A112" s="246"/>
      <c r="B112" s="246">
        <v>200902</v>
      </c>
      <c r="C112" s="467">
        <v>2280.3465150000002</v>
      </c>
      <c r="D112" s="467">
        <v>2126.5938105999999</v>
      </c>
      <c r="E112" s="467">
        <v>2423.4125917000001</v>
      </c>
    </row>
    <row r="113" spans="1:5">
      <c r="A113" s="246"/>
      <c r="B113" s="246">
        <v>200903</v>
      </c>
      <c r="C113" s="467">
        <v>2281.0158609999999</v>
      </c>
      <c r="D113" s="467">
        <v>2126.8946827</v>
      </c>
      <c r="E113" s="467">
        <v>2424.2757191000001</v>
      </c>
    </row>
    <row r="114" spans="1:5">
      <c r="A114" s="246"/>
      <c r="B114" s="246">
        <v>200904</v>
      </c>
      <c r="C114" s="467">
        <v>2281.5772670000001</v>
      </c>
      <c r="D114" s="467">
        <v>2126.9344307000001</v>
      </c>
      <c r="E114" s="467">
        <v>2425.1702144000001</v>
      </c>
    </row>
    <row r="115" spans="1:5">
      <c r="A115" s="246"/>
      <c r="B115" s="246">
        <v>200905</v>
      </c>
      <c r="C115" s="467">
        <v>2282.2217154999998</v>
      </c>
      <c r="D115" s="467">
        <v>2126.9813248</v>
      </c>
      <c r="E115" s="467">
        <v>2426.1560012999998</v>
      </c>
    </row>
    <row r="116" spans="1:5">
      <c r="A116" s="246"/>
      <c r="B116" s="246">
        <v>200906</v>
      </c>
      <c r="C116" s="467">
        <v>2282.8107994000002</v>
      </c>
      <c r="D116" s="467">
        <v>2126.9239908</v>
      </c>
      <c r="E116" s="467">
        <v>2427.1786851000002</v>
      </c>
    </row>
    <row r="117" spans="1:5">
      <c r="A117" s="246"/>
      <c r="B117" s="246">
        <v>200907</v>
      </c>
      <c r="C117" s="467">
        <v>2283.2069216</v>
      </c>
      <c r="D117" s="467">
        <v>2126.6618208</v>
      </c>
      <c r="E117" s="467">
        <v>2428.0722630999999</v>
      </c>
    </row>
    <row r="118" spans="1:5">
      <c r="A118" s="246"/>
      <c r="B118" s="246">
        <v>200908</v>
      </c>
      <c r="C118" s="467">
        <v>2283.6710779</v>
      </c>
      <c r="D118" s="467">
        <v>2126.4404039000001</v>
      </c>
      <c r="E118" s="467">
        <v>2429.0145339000001</v>
      </c>
    </row>
    <row r="119" spans="1:5">
      <c r="A119" s="246"/>
      <c r="B119" s="246">
        <v>200909</v>
      </c>
      <c r="C119" s="467">
        <v>2284.1838385000001</v>
      </c>
      <c r="D119" s="467">
        <v>2126.2981021999999</v>
      </c>
      <c r="E119" s="467">
        <v>2429.9369452999999</v>
      </c>
    </row>
    <row r="120" spans="1:5">
      <c r="A120" s="246"/>
      <c r="B120" s="246">
        <v>200910</v>
      </c>
      <c r="C120" s="467">
        <v>2284.453438</v>
      </c>
      <c r="D120" s="467">
        <v>2126.1216927</v>
      </c>
      <c r="E120" s="467">
        <v>2430.4047664</v>
      </c>
    </row>
    <row r="121" spans="1:5">
      <c r="A121" s="246"/>
      <c r="B121" s="246">
        <v>200911</v>
      </c>
      <c r="C121" s="467">
        <v>2284.8727057999999</v>
      </c>
      <c r="D121" s="467">
        <v>2125.7504767999999</v>
      </c>
      <c r="E121" s="467">
        <v>2431.4496288999999</v>
      </c>
    </row>
    <row r="122" spans="1:5">
      <c r="A122" s="246"/>
      <c r="B122" s="246">
        <v>200912</v>
      </c>
      <c r="C122" s="467">
        <v>2285.0299034</v>
      </c>
      <c r="D122" s="467">
        <v>2125.3138904000002</v>
      </c>
      <c r="E122" s="467">
        <v>2432.1987439999998</v>
      </c>
    </row>
    <row r="123" spans="1:5">
      <c r="A123" s="246">
        <v>2010</v>
      </c>
      <c r="B123" s="246">
        <v>201001</v>
      </c>
      <c r="C123" s="467">
        <v>2285.2501464000002</v>
      </c>
      <c r="D123" s="467">
        <v>2125.0341064999998</v>
      </c>
      <c r="E123" s="467">
        <v>2432.8096630999999</v>
      </c>
    </row>
    <row r="124" spans="1:5">
      <c r="A124" s="246"/>
      <c r="B124" s="246">
        <v>201002</v>
      </c>
      <c r="C124" s="467">
        <v>2285.5568330999999</v>
      </c>
      <c r="D124" s="467">
        <v>2124.6716894000001</v>
      </c>
      <c r="E124" s="467">
        <v>2433.6655013999998</v>
      </c>
    </row>
    <row r="125" spans="1:5">
      <c r="A125" s="246"/>
      <c r="B125" s="246">
        <v>201003</v>
      </c>
      <c r="C125" s="467">
        <v>2285.7625607999998</v>
      </c>
      <c r="D125" s="467">
        <v>2124.2701354000001</v>
      </c>
      <c r="E125" s="467">
        <v>2434.4967965999999</v>
      </c>
    </row>
    <row r="126" spans="1:5">
      <c r="A126" s="246"/>
      <c r="B126" s="246">
        <v>201004</v>
      </c>
      <c r="C126" s="467">
        <v>2285.9938195</v>
      </c>
      <c r="D126" s="467">
        <v>2123.9623961000002</v>
      </c>
      <c r="E126" s="467">
        <v>2435.1575403000002</v>
      </c>
    </row>
    <row r="127" spans="1:5">
      <c r="A127" s="246"/>
      <c r="B127" s="246">
        <v>201005</v>
      </c>
      <c r="C127" s="467">
        <v>2286.5545103999998</v>
      </c>
      <c r="D127" s="467">
        <v>2123.8585533999999</v>
      </c>
      <c r="E127" s="467">
        <v>2436.2354676999998</v>
      </c>
    </row>
    <row r="128" spans="1:5">
      <c r="A128" s="246"/>
      <c r="B128" s="246">
        <v>201006</v>
      </c>
      <c r="C128" s="467">
        <v>2287.1489909000002</v>
      </c>
      <c r="D128" s="467">
        <v>2123.8109758999999</v>
      </c>
      <c r="E128" s="467">
        <v>2437.2852192999999</v>
      </c>
    </row>
    <row r="129" spans="1:5">
      <c r="A129" s="246"/>
      <c r="B129" s="246">
        <v>201007</v>
      </c>
      <c r="C129" s="467">
        <v>2287.6619071999999</v>
      </c>
      <c r="D129" s="467">
        <v>2123.7554737999999</v>
      </c>
      <c r="E129" s="467">
        <v>2438.2533438</v>
      </c>
    </row>
    <row r="130" spans="1:5">
      <c r="A130" s="246"/>
      <c r="B130" s="246">
        <v>201008</v>
      </c>
      <c r="C130" s="467">
        <v>2288.1666805999998</v>
      </c>
      <c r="D130" s="467">
        <v>2123.7853669000001</v>
      </c>
      <c r="E130" s="467">
        <v>2439.1247512999998</v>
      </c>
    </row>
    <row r="131" spans="1:5">
      <c r="A131" s="246"/>
      <c r="B131" s="246">
        <v>201009</v>
      </c>
      <c r="C131" s="467">
        <v>2288.4812141000002</v>
      </c>
      <c r="D131" s="467">
        <v>2123.7533858000002</v>
      </c>
      <c r="E131" s="467">
        <v>2439.5989162000001</v>
      </c>
    </row>
    <row r="132" spans="1:5">
      <c r="A132" s="246"/>
      <c r="B132" s="246">
        <v>201010</v>
      </c>
      <c r="C132" s="467">
        <v>2288.9302493999999</v>
      </c>
      <c r="D132" s="467">
        <v>2123.8049498</v>
      </c>
      <c r="E132" s="467">
        <v>2440.1337785999999</v>
      </c>
    </row>
    <row r="133" spans="1:5">
      <c r="A133" s="246"/>
      <c r="B133" s="246">
        <v>201011</v>
      </c>
      <c r="C133" s="467">
        <v>2289.3716089</v>
      </c>
      <c r="D133" s="467">
        <v>2123.7647751</v>
      </c>
      <c r="E133" s="467">
        <v>2440.9176351000001</v>
      </c>
    </row>
    <row r="134" spans="1:5">
      <c r="A134" s="246"/>
      <c r="B134" s="246">
        <v>201012</v>
      </c>
      <c r="C134" s="467">
        <v>2289.7307307999999</v>
      </c>
      <c r="D134" s="467">
        <v>2123.7504359</v>
      </c>
      <c r="E134" s="467">
        <v>2441.4979962000002</v>
      </c>
    </row>
    <row r="135" spans="1:5">
      <c r="A135" s="246"/>
      <c r="B135" s="246">
        <v>201101</v>
      </c>
      <c r="C135" s="467">
        <v>2290.0595056000002</v>
      </c>
      <c r="D135" s="467">
        <v>2123.6297221999998</v>
      </c>
      <c r="E135" s="467">
        <v>2442.0169454000002</v>
      </c>
    </row>
    <row r="136" spans="1:5">
      <c r="A136" s="246"/>
      <c r="B136" s="246">
        <v>201102</v>
      </c>
      <c r="C136" s="467">
        <v>2290.3964495</v>
      </c>
      <c r="D136" s="467">
        <v>2123.5059605000001</v>
      </c>
      <c r="E136" s="467">
        <v>2442.5135654999999</v>
      </c>
    </row>
    <row r="137" spans="1:5">
      <c r="A137" s="246"/>
      <c r="B137" s="246">
        <v>201103</v>
      </c>
      <c r="C137" s="467">
        <v>2290.7216113999998</v>
      </c>
      <c r="D137" s="467">
        <v>2123.3628483000002</v>
      </c>
      <c r="E137" s="467">
        <v>2443.0909139999999</v>
      </c>
    </row>
    <row r="138" spans="1:5">
      <c r="A138" s="246"/>
      <c r="B138" s="246">
        <v>201104</v>
      </c>
      <c r="C138" s="467">
        <v>2291.2110257999998</v>
      </c>
      <c r="D138" s="467">
        <v>2123.3239913000002</v>
      </c>
      <c r="E138" s="467">
        <v>2443.7184578000001</v>
      </c>
    </row>
    <row r="139" spans="1:5">
      <c r="A139" s="246"/>
      <c r="B139" s="246">
        <v>201105</v>
      </c>
      <c r="C139" s="467">
        <v>2291.6487053999999</v>
      </c>
      <c r="D139" s="467">
        <v>2123.2656192999998</v>
      </c>
      <c r="E139" s="467">
        <v>2444.3749318999999</v>
      </c>
    </row>
    <row r="140" spans="1:5">
      <c r="A140" s="246"/>
      <c r="B140" s="246">
        <v>201106</v>
      </c>
      <c r="C140" s="467">
        <v>2292.1725575999999</v>
      </c>
      <c r="D140" s="467">
        <v>2123.2835409999998</v>
      </c>
      <c r="E140" s="467">
        <v>2445.0623257000002</v>
      </c>
    </row>
    <row r="141" spans="1:5">
      <c r="A141" s="246"/>
      <c r="B141" s="246">
        <v>201107</v>
      </c>
      <c r="C141" s="467">
        <v>2292.8065707999999</v>
      </c>
      <c r="D141" s="467">
        <v>2123.5254777</v>
      </c>
      <c r="E141" s="467">
        <v>2445.6324067</v>
      </c>
    </row>
    <row r="142" spans="1:5">
      <c r="A142" s="246"/>
      <c r="B142" s="246">
        <v>201108</v>
      </c>
      <c r="C142" s="467">
        <v>2293.3482815000002</v>
      </c>
      <c r="D142" s="467">
        <v>2123.6320248000002</v>
      </c>
      <c r="E142" s="467">
        <v>2446.2729702000001</v>
      </c>
    </row>
    <row r="143" spans="1:5">
      <c r="A143" s="246"/>
      <c r="B143" s="246">
        <v>201109</v>
      </c>
      <c r="C143" s="467">
        <v>2293.8481999000001</v>
      </c>
      <c r="D143" s="467">
        <v>2123.8633973000001</v>
      </c>
      <c r="E143" s="467">
        <v>2446.5975979</v>
      </c>
    </row>
    <row r="144" spans="1:5">
      <c r="A144" s="246"/>
      <c r="B144" s="246">
        <v>201110</v>
      </c>
      <c r="C144" s="467">
        <v>2294.1669505999998</v>
      </c>
      <c r="D144" s="467">
        <v>2123.9236178000001</v>
      </c>
      <c r="E144" s="467">
        <v>2446.8140020000001</v>
      </c>
    </row>
    <row r="145" spans="1:5">
      <c r="A145" s="246"/>
      <c r="B145" s="246">
        <v>201111</v>
      </c>
      <c r="C145" s="467">
        <v>2294.4116131999999</v>
      </c>
      <c r="D145" s="467">
        <v>2123.9857977000001</v>
      </c>
      <c r="E145" s="467">
        <v>2447.0066370999998</v>
      </c>
    </row>
    <row r="146" spans="1:5">
      <c r="A146" s="246"/>
      <c r="B146" s="246">
        <v>201112</v>
      </c>
      <c r="C146" s="467">
        <v>2294.7292978</v>
      </c>
      <c r="D146" s="467">
        <v>2123.9874582000002</v>
      </c>
      <c r="E146" s="467">
        <v>2447.411321</v>
      </c>
    </row>
    <row r="147" spans="1:5">
      <c r="A147" s="246">
        <v>2012</v>
      </c>
      <c r="B147" s="246">
        <v>201201</v>
      </c>
      <c r="C147" s="467">
        <v>2294.6500845</v>
      </c>
      <c r="D147" s="467">
        <v>2123.7745060000002</v>
      </c>
      <c r="E147" s="467">
        <v>2447.1115808999998</v>
      </c>
    </row>
    <row r="148" spans="1:5">
      <c r="A148" s="246"/>
      <c r="B148" s="246">
        <v>201202</v>
      </c>
      <c r="C148" s="467">
        <v>2294.7185291999999</v>
      </c>
      <c r="D148" s="467">
        <v>2123.6406169000002</v>
      </c>
      <c r="E148" s="467">
        <v>2447.0601886999998</v>
      </c>
    </row>
    <row r="149" spans="1:5">
      <c r="A149" s="246"/>
      <c r="B149" s="246">
        <v>201203</v>
      </c>
      <c r="C149" s="467">
        <v>2294.9198113000002</v>
      </c>
      <c r="D149" s="467">
        <v>2123.5349510999999</v>
      </c>
      <c r="E149" s="467">
        <v>2447.2118658999998</v>
      </c>
    </row>
    <row r="150" spans="1:5">
      <c r="A150" s="246"/>
      <c r="B150" s="246">
        <v>201204</v>
      </c>
      <c r="C150" s="467">
        <v>2294.9004113999999</v>
      </c>
      <c r="D150" s="467">
        <v>2123.2131141999998</v>
      </c>
      <c r="E150" s="467">
        <v>2447.0627291000001</v>
      </c>
    </row>
    <row r="151" spans="1:5">
      <c r="A151" s="246"/>
      <c r="B151" s="246">
        <v>201205</v>
      </c>
      <c r="C151" s="467">
        <v>2294.9753458999999</v>
      </c>
      <c r="D151" s="467">
        <v>2122.8758711</v>
      </c>
      <c r="E151" s="467">
        <v>2447.2189779999999</v>
      </c>
    </row>
    <row r="152" spans="1:5">
      <c r="A152" s="246"/>
      <c r="B152" s="246">
        <v>201206</v>
      </c>
      <c r="C152" s="467">
        <v>2295.3175719000001</v>
      </c>
      <c r="D152" s="467">
        <v>2122.6383691000001</v>
      </c>
      <c r="E152" s="467">
        <v>2447.4947069999998</v>
      </c>
    </row>
    <row r="153" spans="1:5">
      <c r="A153" s="246"/>
      <c r="B153" s="246">
        <v>201207</v>
      </c>
      <c r="C153" s="467">
        <v>2295.6746073999998</v>
      </c>
      <c r="D153" s="467">
        <v>2122.3637097999999</v>
      </c>
      <c r="E153" s="467">
        <v>2448.0846053999999</v>
      </c>
    </row>
    <row r="154" spans="1:5">
      <c r="A154" s="246"/>
      <c r="B154" s="246">
        <v>201208</v>
      </c>
      <c r="C154" s="467">
        <v>2295.8149957000001</v>
      </c>
      <c r="D154" s="467">
        <v>2122.0570423999998</v>
      </c>
      <c r="E154" s="467">
        <v>2448.2908355999998</v>
      </c>
    </row>
    <row r="155" spans="1:5">
      <c r="A155" s="246"/>
      <c r="B155" s="246">
        <v>201209</v>
      </c>
      <c r="C155" s="467">
        <v>2295.8971956999999</v>
      </c>
      <c r="D155" s="467">
        <v>2121.6910633000002</v>
      </c>
      <c r="E155" s="467">
        <v>2448.1769657</v>
      </c>
    </row>
    <row r="156" spans="1:5">
      <c r="A156" s="246"/>
      <c r="B156" s="246">
        <v>201210</v>
      </c>
      <c r="C156" s="467">
        <v>2295.8549582999999</v>
      </c>
      <c r="D156" s="467">
        <v>2121.3576971000002</v>
      </c>
      <c r="E156" s="467">
        <v>2448.2458292000001</v>
      </c>
    </row>
    <row r="157" spans="1:5">
      <c r="A157" s="246"/>
      <c r="B157" s="246">
        <v>201211</v>
      </c>
      <c r="C157" s="467">
        <v>2295.6095925999998</v>
      </c>
      <c r="D157" s="467">
        <v>2120.870719</v>
      </c>
      <c r="E157" s="467">
        <v>2447.9405065999999</v>
      </c>
    </row>
    <row r="158" spans="1:5">
      <c r="A158" s="246"/>
      <c r="B158" s="246">
        <v>201212</v>
      </c>
      <c r="C158" s="467">
        <v>2295.4146492</v>
      </c>
      <c r="D158" s="467">
        <v>2120.6320067000001</v>
      </c>
      <c r="E158" s="467">
        <v>2447.4753314</v>
      </c>
    </row>
    <row r="159" spans="1:5">
      <c r="A159" s="246"/>
      <c r="B159" s="246">
        <v>201301</v>
      </c>
      <c r="C159" s="467">
        <v>2295.2987557000001</v>
      </c>
      <c r="D159" s="467">
        <v>2120.2768869000001</v>
      </c>
      <c r="E159" s="467">
        <v>2447.3765577999998</v>
      </c>
    </row>
    <row r="160" spans="1:5">
      <c r="A160" s="246"/>
      <c r="B160" s="246">
        <v>201302</v>
      </c>
      <c r="C160" s="467">
        <v>2295.0559360000002</v>
      </c>
      <c r="D160" s="467">
        <v>2119.8727088999999</v>
      </c>
      <c r="E160" s="467">
        <v>2446.8558400000002</v>
      </c>
    </row>
    <row r="161" spans="1:5">
      <c r="A161" s="246"/>
      <c r="B161" s="246">
        <v>201303</v>
      </c>
      <c r="C161" s="467">
        <v>2294.9822881999999</v>
      </c>
      <c r="D161" s="467">
        <v>2119.5793239</v>
      </c>
      <c r="E161" s="467">
        <v>2446.6735505000001</v>
      </c>
    </row>
    <row r="162" spans="1:5">
      <c r="A162" s="246"/>
      <c r="B162" s="246">
        <v>201304</v>
      </c>
      <c r="C162" s="467">
        <v>2294.9578078</v>
      </c>
      <c r="D162" s="467">
        <v>2119.2984305</v>
      </c>
      <c r="E162" s="467">
        <v>2446.8302367000001</v>
      </c>
    </row>
    <row r="163" spans="1:5">
      <c r="A163" s="246"/>
      <c r="B163" s="246">
        <v>201305</v>
      </c>
      <c r="C163" s="467">
        <v>2295.0291996999999</v>
      </c>
      <c r="D163" s="467">
        <v>2119.1098117000001</v>
      </c>
      <c r="E163" s="467">
        <v>2446.8975148999998</v>
      </c>
    </row>
    <row r="164" spans="1:5">
      <c r="A164" s="246"/>
      <c r="B164" s="246">
        <v>201306</v>
      </c>
      <c r="C164" s="467">
        <v>2295.1639666999999</v>
      </c>
      <c r="D164" s="467">
        <v>2118.8266125999999</v>
      </c>
      <c r="E164" s="467">
        <v>2446.8067780000001</v>
      </c>
    </row>
    <row r="165" spans="1:5">
      <c r="A165" s="246"/>
      <c r="B165" s="246">
        <v>201307</v>
      </c>
      <c r="C165" s="467">
        <v>2294.9897526</v>
      </c>
      <c r="D165" s="467">
        <v>2118.4042079999999</v>
      </c>
      <c r="E165" s="467">
        <v>2446.8634806999999</v>
      </c>
    </row>
    <row r="166" spans="1:5">
      <c r="A166" s="246"/>
      <c r="B166" s="246">
        <v>201308</v>
      </c>
      <c r="C166" s="467">
        <v>2294.9432526999999</v>
      </c>
      <c r="D166" s="467">
        <v>2118.0885100999999</v>
      </c>
      <c r="E166" s="467">
        <v>2446.7774266000001</v>
      </c>
    </row>
    <row r="167" spans="1:5">
      <c r="A167" s="246"/>
      <c r="B167" s="246">
        <v>201309</v>
      </c>
      <c r="C167" s="467">
        <v>2294.9701595000001</v>
      </c>
      <c r="D167" s="467">
        <v>2117.9573018999999</v>
      </c>
      <c r="E167" s="467">
        <v>2446.5699749</v>
      </c>
    </row>
    <row r="168" spans="1:5">
      <c r="A168" s="246"/>
      <c r="B168" s="246">
        <v>201310</v>
      </c>
      <c r="C168" s="467">
        <v>2295.0219155999998</v>
      </c>
      <c r="D168" s="467">
        <v>2117.7015660000002</v>
      </c>
      <c r="E168" s="467">
        <v>2446.6057283999999</v>
      </c>
    </row>
    <row r="169" spans="1:5">
      <c r="A169" s="246"/>
      <c r="B169" s="246">
        <v>201311</v>
      </c>
      <c r="C169" s="467">
        <v>2295.0660822</v>
      </c>
      <c r="D169" s="467">
        <v>2117.317485</v>
      </c>
      <c r="E169" s="467">
        <v>2446.6654094</v>
      </c>
    </row>
    <row r="170" spans="1:5">
      <c r="A170" s="246"/>
      <c r="B170" s="246">
        <v>201312</v>
      </c>
      <c r="C170" s="467">
        <v>2295.1132443000001</v>
      </c>
      <c r="D170" s="467">
        <v>2117.0565228</v>
      </c>
      <c r="E170" s="467">
        <v>2446.8300033999999</v>
      </c>
    </row>
    <row r="171" spans="1:5">
      <c r="A171" s="246">
        <v>2014</v>
      </c>
      <c r="B171" s="246">
        <v>201401</v>
      </c>
      <c r="C171" s="467">
        <v>2294.8962234000001</v>
      </c>
      <c r="D171" s="467">
        <v>2116.7188768999999</v>
      </c>
      <c r="E171" s="467">
        <v>2446.6228784</v>
      </c>
    </row>
    <row r="172" spans="1:5">
      <c r="A172" s="246"/>
      <c r="B172" s="246">
        <v>201402</v>
      </c>
      <c r="C172" s="467">
        <v>2294.6702635000001</v>
      </c>
      <c r="D172" s="467">
        <v>2116.3790783999998</v>
      </c>
      <c r="E172" s="467">
        <v>2446.1945943999999</v>
      </c>
    </row>
    <row r="173" spans="1:5">
      <c r="A173" s="246"/>
      <c r="B173" s="246">
        <v>201403</v>
      </c>
      <c r="C173" s="467">
        <v>2294.4976058000002</v>
      </c>
      <c r="D173" s="467">
        <v>2115.9082234000002</v>
      </c>
      <c r="E173" s="467">
        <v>2446.2254724999998</v>
      </c>
    </row>
    <row r="174" spans="1:5">
      <c r="A174" s="246"/>
      <c r="B174" s="246">
        <v>201404</v>
      </c>
      <c r="C174" s="467">
        <v>2294.4896342000002</v>
      </c>
      <c r="D174" s="467">
        <v>2115.5839138000001</v>
      </c>
      <c r="E174" s="467">
        <v>2446.4450246000001</v>
      </c>
    </row>
    <row r="175" spans="1:5">
      <c r="A175" s="246"/>
      <c r="B175" s="246">
        <v>201405</v>
      </c>
      <c r="C175" s="467">
        <v>2294.4981066999999</v>
      </c>
      <c r="D175" s="467">
        <v>2115.3010233</v>
      </c>
      <c r="E175" s="467">
        <v>2446.5852909</v>
      </c>
    </row>
    <row r="176" spans="1:5">
      <c r="A176" s="246"/>
      <c r="B176" s="246">
        <v>201406</v>
      </c>
      <c r="C176" s="467">
        <v>2294.7615173999998</v>
      </c>
      <c r="D176" s="467">
        <v>2115.1038088</v>
      </c>
      <c r="E176" s="467">
        <v>2446.9951345999998</v>
      </c>
    </row>
    <row r="177" spans="1:5">
      <c r="A177" s="246"/>
      <c r="B177" s="246">
        <v>201407</v>
      </c>
      <c r="C177" s="467">
        <v>2294.5516042999998</v>
      </c>
      <c r="D177" s="467">
        <v>2114.6209081000002</v>
      </c>
      <c r="E177" s="467">
        <v>2447.0352942999998</v>
      </c>
    </row>
    <row r="178" spans="1:5">
      <c r="A178" s="246"/>
      <c r="B178" s="246">
        <v>201408</v>
      </c>
      <c r="C178" s="467">
        <v>2294.5289796000002</v>
      </c>
      <c r="D178" s="467">
        <v>2114.5376654000002</v>
      </c>
      <c r="E178" s="467">
        <v>2446.9461771000001</v>
      </c>
    </row>
    <row r="179" spans="1:5">
      <c r="A179" s="246"/>
      <c r="B179" s="246">
        <v>201409</v>
      </c>
      <c r="C179" s="467">
        <v>2294.4770345000002</v>
      </c>
      <c r="D179" s="467">
        <v>2114.6405089</v>
      </c>
      <c r="E179" s="467">
        <v>2446.7023109000002</v>
      </c>
    </row>
    <row r="180" spans="1:5">
      <c r="A180" s="246"/>
      <c r="B180" s="246">
        <v>201410</v>
      </c>
      <c r="C180" s="467">
        <v>2294.1689603999998</v>
      </c>
      <c r="D180" s="467">
        <v>2114.5364534</v>
      </c>
      <c r="E180" s="467">
        <v>2446.0690192000002</v>
      </c>
    </row>
    <row r="181" spans="1:5">
      <c r="A181" s="246"/>
      <c r="B181" s="246">
        <v>201411</v>
      </c>
      <c r="C181" s="467">
        <v>2293.8016203000002</v>
      </c>
      <c r="D181" s="467">
        <v>2114.2345197</v>
      </c>
      <c r="E181" s="467">
        <v>2445.3491106000001</v>
      </c>
    </row>
    <row r="182" spans="1:5">
      <c r="A182" s="246"/>
      <c r="B182" s="246">
        <v>201412</v>
      </c>
      <c r="C182" s="467">
        <v>2293.7085096999999</v>
      </c>
      <c r="D182" s="467">
        <v>2114.2745439999999</v>
      </c>
      <c r="E182" s="467">
        <v>2445.3495619</v>
      </c>
    </row>
    <row r="183" spans="1:5">
      <c r="A183" s="246"/>
      <c r="B183" s="246">
        <v>201501</v>
      </c>
      <c r="C183" s="467">
        <v>2293.5403454000002</v>
      </c>
      <c r="D183" s="467">
        <v>2114.1515411999999</v>
      </c>
      <c r="E183" s="467">
        <v>2445.1612580999999</v>
      </c>
    </row>
    <row r="184" spans="1:5">
      <c r="A184" s="246"/>
      <c r="B184" s="246">
        <v>201502</v>
      </c>
      <c r="C184" s="467">
        <v>2293.4482084000001</v>
      </c>
      <c r="D184" s="467">
        <v>2114.3067833</v>
      </c>
      <c r="E184" s="467">
        <v>2444.6628781999998</v>
      </c>
    </row>
    <row r="185" spans="1:5">
      <c r="A185" s="246"/>
      <c r="B185" s="246">
        <v>201503</v>
      </c>
      <c r="C185" s="467">
        <v>2293.3426691999998</v>
      </c>
      <c r="D185" s="467">
        <v>2114.2825380999998</v>
      </c>
      <c r="E185" s="467">
        <v>2444.6002239999998</v>
      </c>
    </row>
    <row r="186" spans="1:5">
      <c r="A186" s="246"/>
      <c r="B186" s="246">
        <v>201504</v>
      </c>
      <c r="C186" s="467">
        <v>2293.3026844000001</v>
      </c>
      <c r="D186" s="467">
        <v>2114.3620464999999</v>
      </c>
      <c r="E186" s="467">
        <v>2444.5007187000001</v>
      </c>
    </row>
    <row r="187" spans="1:5">
      <c r="A187" s="246"/>
      <c r="B187" s="246">
        <v>201505</v>
      </c>
      <c r="C187" s="467">
        <v>2293.3373182</v>
      </c>
      <c r="D187" s="467">
        <v>2114.429204</v>
      </c>
      <c r="E187" s="467">
        <v>2444.4258209</v>
      </c>
    </row>
    <row r="188" spans="1:5">
      <c r="A188" s="246"/>
      <c r="B188" s="246">
        <v>201506</v>
      </c>
      <c r="C188" s="467">
        <v>2293.4828536</v>
      </c>
      <c r="D188" s="467">
        <v>2114.245449</v>
      </c>
      <c r="E188" s="467">
        <v>2444.7996850999998</v>
      </c>
    </row>
    <row r="189" spans="1:5">
      <c r="A189" s="246"/>
      <c r="B189" s="246">
        <v>201507</v>
      </c>
      <c r="C189" s="467">
        <v>2293.4422607000001</v>
      </c>
      <c r="D189" s="467">
        <v>2114.0014623000002</v>
      </c>
      <c r="E189" s="467">
        <v>2444.9338035000001</v>
      </c>
    </row>
    <row r="190" spans="1:5">
      <c r="A190" s="246"/>
      <c r="B190" s="246">
        <v>201508</v>
      </c>
      <c r="C190" s="467">
        <v>2293.3930808</v>
      </c>
      <c r="D190" s="467">
        <v>2113.9874328000001</v>
      </c>
      <c r="E190" s="467">
        <v>2444.7775016000001</v>
      </c>
    </row>
    <row r="191" spans="1:5">
      <c r="A191" s="246"/>
      <c r="B191" s="246">
        <v>201509</v>
      </c>
      <c r="C191" s="467">
        <v>2293.2923993999998</v>
      </c>
      <c r="D191" s="467">
        <v>2113.7866352999999</v>
      </c>
      <c r="E191" s="467">
        <v>2444.7232161000002</v>
      </c>
    </row>
    <row r="192" spans="1:5">
      <c r="A192" s="246"/>
      <c r="B192" s="246">
        <v>201510</v>
      </c>
      <c r="C192" s="467">
        <v>2293.3013587999999</v>
      </c>
      <c r="D192" s="467">
        <v>2113.8036653999998</v>
      </c>
      <c r="E192" s="467">
        <v>2444.3825560999999</v>
      </c>
    </row>
    <row r="193" spans="1:5">
      <c r="A193" s="246"/>
      <c r="B193" s="246">
        <v>201511</v>
      </c>
      <c r="C193" s="467">
        <v>2293.1198700999998</v>
      </c>
      <c r="D193" s="467">
        <v>2113.5026762000002</v>
      </c>
      <c r="E193" s="467">
        <v>2444.1872291999998</v>
      </c>
    </row>
    <row r="194" spans="1:5">
      <c r="A194" s="246"/>
      <c r="B194" s="246">
        <v>201512</v>
      </c>
      <c r="C194" s="467">
        <v>2293.0710325</v>
      </c>
      <c r="D194" s="467">
        <v>2113.3974680000001</v>
      </c>
      <c r="E194" s="467">
        <v>2444.2012497999999</v>
      </c>
    </row>
    <row r="195" spans="1:5">
      <c r="A195" s="246">
        <v>2016</v>
      </c>
      <c r="B195" s="246">
        <v>201601</v>
      </c>
      <c r="C195" s="467">
        <v>2293.2847178000002</v>
      </c>
      <c r="D195" s="467">
        <v>2113.3077686000001</v>
      </c>
      <c r="E195" s="467">
        <v>2444.4744248000002</v>
      </c>
    </row>
    <row r="196" spans="1:5">
      <c r="A196" s="246"/>
      <c r="B196" s="246">
        <v>201602</v>
      </c>
      <c r="C196" s="467">
        <v>2293.0039335000001</v>
      </c>
      <c r="D196" s="467">
        <v>2113.0222720000002</v>
      </c>
      <c r="E196" s="467">
        <v>2444.3000572000001</v>
      </c>
    </row>
    <row r="197" spans="1:5">
      <c r="A197" s="246"/>
      <c r="B197" s="246">
        <v>201603</v>
      </c>
      <c r="C197" s="467">
        <v>2292.8255009999998</v>
      </c>
      <c r="D197" s="467">
        <v>2112.9834574000001</v>
      </c>
      <c r="E197" s="467">
        <v>2444.0025476999999</v>
      </c>
    </row>
    <row r="198" spans="1:5">
      <c r="A198" s="246"/>
      <c r="B198" s="246">
        <v>201604</v>
      </c>
      <c r="C198" s="467">
        <v>2292.5644317000001</v>
      </c>
      <c r="D198" s="467">
        <v>2112.8011517999998</v>
      </c>
      <c r="E198" s="467">
        <v>2443.6578341999998</v>
      </c>
    </row>
    <row r="199" spans="1:5">
      <c r="A199" s="246"/>
      <c r="B199" s="246">
        <v>201605</v>
      </c>
      <c r="C199" s="467">
        <v>2292.5105282</v>
      </c>
      <c r="D199" s="467">
        <v>2112.6837992999999</v>
      </c>
      <c r="E199" s="467">
        <v>2443.7483728000002</v>
      </c>
    </row>
    <row r="200" spans="1:5">
      <c r="A200" s="246"/>
      <c r="B200" s="246">
        <v>201606</v>
      </c>
      <c r="C200" s="467">
        <v>2292.3478854999998</v>
      </c>
      <c r="D200" s="467">
        <v>2112.3694187000001</v>
      </c>
      <c r="E200" s="467">
        <v>2443.6194248000002</v>
      </c>
    </row>
    <row r="201" spans="1:5">
      <c r="A201" s="246"/>
      <c r="B201" s="246">
        <v>201607</v>
      </c>
      <c r="C201" s="467">
        <v>2292.4520799000002</v>
      </c>
      <c r="D201" s="467">
        <v>2112.2648224</v>
      </c>
      <c r="E201" s="467">
        <v>2443.6586514000001</v>
      </c>
    </row>
    <row r="202" spans="1:5">
      <c r="A202" s="246"/>
      <c r="B202" s="246">
        <v>201608</v>
      </c>
      <c r="C202" s="467">
        <v>2292.417273</v>
      </c>
      <c r="D202" s="467">
        <v>2112.3773142999999</v>
      </c>
      <c r="E202" s="467">
        <v>2443.4813681999999</v>
      </c>
    </row>
    <row r="203" spans="1:5">
      <c r="A203" s="246"/>
      <c r="B203" s="246">
        <v>201609</v>
      </c>
      <c r="C203" s="467">
        <v>2292.4236179999998</v>
      </c>
      <c r="D203" s="467">
        <v>2112.4090700000002</v>
      </c>
      <c r="E203" s="467">
        <v>2443.2760294999998</v>
      </c>
    </row>
    <row r="204" spans="1:5">
      <c r="A204" s="246"/>
      <c r="B204" s="246">
        <v>201610</v>
      </c>
      <c r="C204" s="467">
        <v>2292.2997375999998</v>
      </c>
      <c r="D204" s="467">
        <v>2112.4183251999998</v>
      </c>
      <c r="E204" s="467">
        <v>2442.8087380000002</v>
      </c>
    </row>
    <row r="205" spans="1:5">
      <c r="A205" s="246"/>
      <c r="B205" s="246">
        <v>201611</v>
      </c>
      <c r="C205" s="467">
        <v>2291.8872990999998</v>
      </c>
      <c r="D205" s="467">
        <v>2112.3438467999999</v>
      </c>
      <c r="E205" s="467">
        <v>2442.0928435999999</v>
      </c>
    </row>
    <row r="206" spans="1:5">
      <c r="A206" s="246"/>
      <c r="B206" s="246">
        <v>201612</v>
      </c>
      <c r="C206" s="467">
        <v>2291.5384119</v>
      </c>
      <c r="D206" s="467">
        <v>2112.3150178000001</v>
      </c>
      <c r="E206" s="467">
        <v>2441.4859117000001</v>
      </c>
    </row>
    <row r="207" spans="1:5">
      <c r="A207" s="246"/>
      <c r="B207" s="246">
        <v>201701</v>
      </c>
      <c r="C207" s="467">
        <v>2291.5365522000002</v>
      </c>
      <c r="D207" s="467">
        <v>2112.4056415999999</v>
      </c>
      <c r="E207" s="467">
        <v>2441.2108748000001</v>
      </c>
    </row>
    <row r="208" spans="1:5">
      <c r="B208" s="246">
        <v>201702</v>
      </c>
      <c r="C208" s="467">
        <v>2291.2834452000002</v>
      </c>
      <c r="D208" s="467">
        <v>2112.4089640000002</v>
      </c>
      <c r="E208" s="467">
        <v>2440.6233938999999</v>
      </c>
    </row>
    <row r="209" spans="2:5">
      <c r="B209" s="246">
        <v>201703</v>
      </c>
      <c r="C209" s="467">
        <v>2291.1188966999998</v>
      </c>
      <c r="D209" s="467">
        <v>2112.5851032</v>
      </c>
      <c r="E209" s="467">
        <v>2440.4314531</v>
      </c>
    </row>
    <row r="210" spans="2:5">
      <c r="B210" s="246">
        <v>201704</v>
      </c>
      <c r="C210" s="467">
        <v>2291.1781298999999</v>
      </c>
      <c r="D210" s="467">
        <v>2112.7177627999999</v>
      </c>
      <c r="E210" s="467">
        <v>2440.2488939</v>
      </c>
    </row>
    <row r="211" spans="2:5">
      <c r="B211" s="246">
        <v>201705</v>
      </c>
      <c r="C211" s="467">
        <v>2291.2338642999998</v>
      </c>
      <c r="D211" s="467">
        <v>2112.9232975</v>
      </c>
      <c r="E211" s="467">
        <v>2440.4218212000001</v>
      </c>
    </row>
    <row r="212" spans="2:5">
      <c r="B212" s="246">
        <v>201706</v>
      </c>
      <c r="C212" s="467">
        <v>2291.1400872999998</v>
      </c>
      <c r="D212" s="467">
        <v>2112.8771148999999</v>
      </c>
      <c r="E212" s="467">
        <v>2440.1989309999999</v>
      </c>
    </row>
    <row r="213" spans="2:5">
      <c r="B213" s="246">
        <v>201707</v>
      </c>
      <c r="C213" s="467">
        <v>2291.0594884000002</v>
      </c>
      <c r="D213" s="467">
        <v>2112.9925291999998</v>
      </c>
      <c r="E213" s="467">
        <v>2439.8378969</v>
      </c>
    </row>
    <row r="214" spans="2:5">
      <c r="B214" s="246">
        <v>201708</v>
      </c>
      <c r="C214" s="467">
        <v>2290.6378620999999</v>
      </c>
      <c r="D214" s="467">
        <v>2112.9842687</v>
      </c>
      <c r="E214" s="467">
        <v>2439.2171127000001</v>
      </c>
    </row>
    <row r="215" spans="2:5">
      <c r="B215" s="246">
        <v>201709</v>
      </c>
      <c r="C215" s="467">
        <v>2290.2763708000002</v>
      </c>
      <c r="D215" s="467">
        <v>2113.0235088999998</v>
      </c>
      <c r="E215" s="467">
        <v>2438.3299538000001</v>
      </c>
    </row>
    <row r="216" spans="2:5">
      <c r="B216" s="246">
        <v>201710</v>
      </c>
      <c r="C216" s="467">
        <v>2289.7317429999998</v>
      </c>
      <c r="D216" s="467">
        <v>2112.8242172999999</v>
      </c>
      <c r="E216" s="467">
        <v>2437.4879863000001</v>
      </c>
    </row>
    <row r="217" spans="2:5">
      <c r="B217" s="246">
        <v>201711</v>
      </c>
      <c r="C217" s="467">
        <v>2288.9060593999998</v>
      </c>
      <c r="D217" s="467">
        <v>2112.1306691999998</v>
      </c>
      <c r="E217" s="467">
        <v>2436.6725027000002</v>
      </c>
    </row>
    <row r="218" spans="2:5">
      <c r="B218" s="246">
        <v>201712</v>
      </c>
      <c r="C218" s="467">
        <v>2288.1515886000002</v>
      </c>
      <c r="D218" s="467">
        <v>2111.8667295999999</v>
      </c>
      <c r="E218" s="467">
        <v>2435.5668851</v>
      </c>
    </row>
  </sheetData>
  <mergeCells count="1">
    <mergeCell ref="M1:N1"/>
  </mergeCells>
  <phoneticPr fontId="0" type="noConversion"/>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U741"/>
  <sheetViews>
    <sheetView workbookViewId="0">
      <selection activeCell="V23" sqref="V23"/>
    </sheetView>
  </sheetViews>
  <sheetFormatPr defaultColWidth="8.85546875" defaultRowHeight="12.75"/>
  <sheetData>
    <row r="1" spans="1:21" ht="24.75" customHeight="1">
      <c r="A1" s="33" t="s">
        <v>370</v>
      </c>
      <c r="B1" s="34"/>
      <c r="C1" s="34"/>
      <c r="D1" s="34"/>
      <c r="E1" s="34"/>
      <c r="F1" s="34"/>
      <c r="G1" s="34"/>
      <c r="H1" s="34"/>
      <c r="I1" s="34"/>
      <c r="J1" s="34"/>
      <c r="K1" s="34"/>
      <c r="L1" s="34"/>
      <c r="M1" s="793" t="s">
        <v>549</v>
      </c>
      <c r="N1" s="793"/>
      <c r="O1" s="34"/>
      <c r="P1" s="34"/>
      <c r="Q1" s="34"/>
      <c r="R1" s="34"/>
      <c r="S1" s="34"/>
      <c r="T1" s="34"/>
      <c r="U1" s="34"/>
    </row>
    <row r="2" spans="1:21" ht="33.75">
      <c r="A2" s="246" t="s">
        <v>402</v>
      </c>
      <c r="B2" s="361" t="s">
        <v>448</v>
      </c>
      <c r="C2" s="361" t="s">
        <v>505</v>
      </c>
      <c r="D2" s="361" t="s">
        <v>506</v>
      </c>
      <c r="E2" s="361" t="s">
        <v>232</v>
      </c>
      <c r="F2" s="361" t="s">
        <v>507</v>
      </c>
      <c r="G2" s="361" t="s">
        <v>508</v>
      </c>
      <c r="H2" s="361" t="s">
        <v>509</v>
      </c>
      <c r="I2" s="384" t="s">
        <v>233</v>
      </c>
    </row>
    <row r="3" spans="1:21">
      <c r="A3" s="246">
        <v>2000</v>
      </c>
      <c r="B3" s="246">
        <v>200001</v>
      </c>
      <c r="C3" s="468">
        <v>2011.1800095000001</v>
      </c>
      <c r="D3" s="468">
        <v>1879.8178700000001</v>
      </c>
      <c r="E3" s="468">
        <v>2075.3353935</v>
      </c>
      <c r="F3" s="468">
        <v>2544.3602694000001</v>
      </c>
      <c r="G3" s="468">
        <v>2493.8500509999999</v>
      </c>
      <c r="H3" s="468">
        <v>2638.2987262000001</v>
      </c>
      <c r="I3" s="468">
        <v>2070.3318098</v>
      </c>
    </row>
    <row r="4" spans="1:21">
      <c r="A4" s="246"/>
      <c r="B4" s="246">
        <v>200002</v>
      </c>
      <c r="C4" s="468">
        <v>2012.6975374000001</v>
      </c>
      <c r="D4" s="468">
        <v>1881.2852241000001</v>
      </c>
      <c r="E4" s="468">
        <v>2077.6197136999999</v>
      </c>
      <c r="F4" s="468">
        <v>2546.2716642999999</v>
      </c>
      <c r="G4" s="468">
        <v>2495.5163674999999</v>
      </c>
      <c r="H4" s="468">
        <v>2640.3809795000002</v>
      </c>
      <c r="I4" s="468">
        <v>2072.205238</v>
      </c>
    </row>
    <row r="5" spans="1:21">
      <c r="A5" s="246"/>
      <c r="B5" s="246">
        <v>200003</v>
      </c>
      <c r="C5" s="468">
        <v>2014.5731169000001</v>
      </c>
      <c r="D5" s="468">
        <v>1882.7512469999999</v>
      </c>
      <c r="E5" s="468">
        <v>2080.4339759999998</v>
      </c>
      <c r="F5" s="468">
        <v>2548.6713930000001</v>
      </c>
      <c r="G5" s="468">
        <v>2497.6905354</v>
      </c>
      <c r="H5" s="468">
        <v>2642.7277858000002</v>
      </c>
      <c r="I5" s="468">
        <v>2074.5316902</v>
      </c>
    </row>
    <row r="6" spans="1:21">
      <c r="A6" s="246"/>
      <c r="B6" s="246">
        <v>200004</v>
      </c>
      <c r="C6" s="468">
        <v>2016.5025416999999</v>
      </c>
      <c r="D6" s="468">
        <v>1884.2794942999999</v>
      </c>
      <c r="E6" s="468">
        <v>2083.2356595000001</v>
      </c>
      <c r="F6" s="468">
        <v>2550.7639342000002</v>
      </c>
      <c r="G6" s="468">
        <v>2499.7581697000001</v>
      </c>
      <c r="H6" s="468">
        <v>2644.3146348999999</v>
      </c>
      <c r="I6" s="468">
        <v>2076.7794383999999</v>
      </c>
    </row>
    <row r="7" spans="1:21">
      <c r="A7" s="246"/>
      <c r="B7" s="246">
        <v>200005</v>
      </c>
      <c r="C7" s="468">
        <v>2018.0076601000001</v>
      </c>
      <c r="D7" s="468">
        <v>1885.7152931000001</v>
      </c>
      <c r="E7" s="468">
        <v>2085.4976284999998</v>
      </c>
      <c r="F7" s="468">
        <v>2552.8259640000001</v>
      </c>
      <c r="G7" s="468">
        <v>2501.8702834999999</v>
      </c>
      <c r="H7" s="468">
        <v>2646.1424155</v>
      </c>
      <c r="I7" s="468">
        <v>2078.6490832999998</v>
      </c>
    </row>
    <row r="8" spans="1:21">
      <c r="A8" s="246"/>
      <c r="B8" s="246">
        <v>200006</v>
      </c>
      <c r="C8" s="468">
        <v>2019.5407819</v>
      </c>
      <c r="D8" s="468">
        <v>1886.9805165</v>
      </c>
      <c r="E8" s="468">
        <v>2087.8916978000002</v>
      </c>
      <c r="F8" s="468">
        <v>2555.1388195</v>
      </c>
      <c r="G8" s="468">
        <v>2504.1901889000001</v>
      </c>
      <c r="H8" s="468">
        <v>2648.1728505999999</v>
      </c>
      <c r="I8" s="468">
        <v>2080.6342356999999</v>
      </c>
    </row>
    <row r="9" spans="1:21">
      <c r="A9" s="246"/>
      <c r="B9" s="246">
        <v>200007</v>
      </c>
      <c r="C9" s="468">
        <v>2021.2611417999999</v>
      </c>
      <c r="D9" s="468">
        <v>1888.3999825000001</v>
      </c>
      <c r="E9" s="468">
        <v>2090.4703746</v>
      </c>
      <c r="F9" s="468">
        <v>2557.4789642999999</v>
      </c>
      <c r="G9" s="468">
        <v>2506.6047487000001</v>
      </c>
      <c r="H9" s="468">
        <v>2650.1187605</v>
      </c>
      <c r="I9" s="468">
        <v>2082.7708188000001</v>
      </c>
    </row>
    <row r="10" spans="1:21">
      <c r="A10" s="246"/>
      <c r="B10" s="246">
        <v>200008</v>
      </c>
      <c r="C10" s="468">
        <v>2022.8313780999999</v>
      </c>
      <c r="D10" s="468">
        <v>1889.5365078</v>
      </c>
      <c r="E10" s="468">
        <v>2092.9420482999999</v>
      </c>
      <c r="F10" s="468">
        <v>2559.2804397</v>
      </c>
      <c r="G10" s="468">
        <v>2508.7673632999999</v>
      </c>
      <c r="H10" s="468">
        <v>2651.0927044999999</v>
      </c>
      <c r="I10" s="468">
        <v>2084.6677165000001</v>
      </c>
    </row>
    <row r="11" spans="1:21">
      <c r="A11" s="246"/>
      <c r="B11" s="246">
        <v>200009</v>
      </c>
      <c r="C11" s="468">
        <v>2024.7134684</v>
      </c>
      <c r="D11" s="468">
        <v>1890.7292484</v>
      </c>
      <c r="E11" s="468">
        <v>2095.8554582000002</v>
      </c>
      <c r="F11" s="468">
        <v>2561.5889953999999</v>
      </c>
      <c r="G11" s="468">
        <v>2511.1581535</v>
      </c>
      <c r="H11" s="468">
        <v>2652.6483536000001</v>
      </c>
      <c r="I11" s="468">
        <v>2086.9804260999999</v>
      </c>
    </row>
    <row r="12" spans="1:21">
      <c r="A12" s="246"/>
      <c r="B12" s="246">
        <v>200010</v>
      </c>
      <c r="C12" s="468">
        <v>2026.1322514000001</v>
      </c>
      <c r="D12" s="468">
        <v>1891.9313526999999</v>
      </c>
      <c r="E12" s="468">
        <v>2097.8782210999998</v>
      </c>
      <c r="F12" s="468">
        <v>2562.8444069000002</v>
      </c>
      <c r="G12" s="468">
        <v>2512.7264239000001</v>
      </c>
      <c r="H12" s="468">
        <v>2653.0151104000001</v>
      </c>
      <c r="I12" s="468">
        <v>2088.5822595</v>
      </c>
    </row>
    <row r="13" spans="1:21">
      <c r="A13" s="246"/>
      <c r="B13" s="246">
        <v>200011</v>
      </c>
      <c r="C13" s="468">
        <v>2027.7485196</v>
      </c>
      <c r="D13" s="468">
        <v>1892.9793024000001</v>
      </c>
      <c r="E13" s="468">
        <v>2100.4166666000001</v>
      </c>
      <c r="F13" s="468">
        <v>2564.4864787000001</v>
      </c>
      <c r="G13" s="468">
        <v>2514.1244789000002</v>
      </c>
      <c r="H13" s="468">
        <v>2654.5805709000001</v>
      </c>
      <c r="I13" s="468">
        <v>2090.4357292</v>
      </c>
    </row>
    <row r="14" spans="1:21">
      <c r="A14" s="246"/>
      <c r="B14" s="246">
        <v>200012</v>
      </c>
      <c r="C14" s="468">
        <v>2029.6565917</v>
      </c>
      <c r="D14" s="468">
        <v>1894.1092592</v>
      </c>
      <c r="E14" s="468">
        <v>2103.3216710000002</v>
      </c>
      <c r="F14" s="468">
        <v>2566.6297515000001</v>
      </c>
      <c r="G14" s="468">
        <v>2515.8386436999999</v>
      </c>
      <c r="H14" s="468">
        <v>2656.7128318999999</v>
      </c>
      <c r="I14" s="468">
        <v>2092.6639653000002</v>
      </c>
    </row>
    <row r="15" spans="1:21">
      <c r="A15" s="246"/>
      <c r="B15" s="246">
        <v>200101</v>
      </c>
      <c r="C15" s="468">
        <v>2031.2851235999999</v>
      </c>
      <c r="D15" s="468">
        <v>1894.9499642999999</v>
      </c>
      <c r="E15" s="468">
        <v>2105.9940947</v>
      </c>
      <c r="F15" s="468">
        <v>2567.8257205999998</v>
      </c>
      <c r="G15" s="468">
        <v>2517.4824147999998</v>
      </c>
      <c r="H15" s="468">
        <v>2656.8783217</v>
      </c>
      <c r="I15" s="468">
        <v>2094.4044733000001</v>
      </c>
    </row>
    <row r="16" spans="1:21">
      <c r="A16" s="246"/>
      <c r="B16" s="246">
        <v>200102</v>
      </c>
      <c r="C16" s="468">
        <v>2033.0221785000001</v>
      </c>
      <c r="D16" s="468">
        <v>1895.8835039999999</v>
      </c>
      <c r="E16" s="468">
        <v>2108.8699510000001</v>
      </c>
      <c r="F16" s="468">
        <v>2569.7808752000001</v>
      </c>
      <c r="G16" s="468">
        <v>2519.3006337000002</v>
      </c>
      <c r="H16" s="468">
        <v>2658.5731993999998</v>
      </c>
      <c r="I16" s="468">
        <v>2096.4243798000002</v>
      </c>
    </row>
    <row r="17" spans="1:17">
      <c r="A17" s="246"/>
      <c r="B17" s="246">
        <v>200103</v>
      </c>
      <c r="C17" s="468">
        <v>2034.5893215999999</v>
      </c>
      <c r="D17" s="468">
        <v>1896.8369921000001</v>
      </c>
      <c r="E17" s="468">
        <v>2111.5227097000002</v>
      </c>
      <c r="F17" s="468">
        <v>2571.3768488999999</v>
      </c>
      <c r="G17" s="468">
        <v>2521.1614934999998</v>
      </c>
      <c r="H17" s="468">
        <v>2659.5018605999999</v>
      </c>
      <c r="I17" s="468">
        <v>2098.1814359999998</v>
      </c>
    </row>
    <row r="18" spans="1:17">
      <c r="A18" s="246"/>
      <c r="B18" s="246">
        <v>200104</v>
      </c>
      <c r="C18" s="468">
        <v>2036.4175952000001</v>
      </c>
      <c r="D18" s="468">
        <v>1898.0545492000001</v>
      </c>
      <c r="E18" s="468">
        <v>2114.4439612000001</v>
      </c>
      <c r="F18" s="468">
        <v>2573.2218828</v>
      </c>
      <c r="G18" s="468">
        <v>2523.3147954999999</v>
      </c>
      <c r="H18" s="468">
        <v>2660.5394417000002</v>
      </c>
      <c r="I18" s="468">
        <v>2100.2517806000001</v>
      </c>
    </row>
    <row r="19" spans="1:17">
      <c r="A19" s="246"/>
      <c r="B19" s="246">
        <v>200105</v>
      </c>
      <c r="C19" s="468">
        <v>2038.0220945000001</v>
      </c>
      <c r="D19" s="468">
        <v>1899.2717948</v>
      </c>
      <c r="E19" s="468">
        <v>2117.1214795999999</v>
      </c>
      <c r="F19" s="468">
        <v>2575.0023934000001</v>
      </c>
      <c r="G19" s="468">
        <v>2525.2359230000002</v>
      </c>
      <c r="H19" s="468">
        <v>2661.8687783999999</v>
      </c>
      <c r="I19" s="468">
        <v>2102.1013204999999</v>
      </c>
    </row>
    <row r="20" spans="1:17">
      <c r="A20" s="246"/>
      <c r="B20" s="246">
        <v>200106</v>
      </c>
      <c r="C20" s="468">
        <v>2040.0739994</v>
      </c>
      <c r="D20" s="468">
        <v>1900.7848882000001</v>
      </c>
      <c r="E20" s="468">
        <v>2120.2466568999998</v>
      </c>
      <c r="F20" s="468">
        <v>2577.3027148000001</v>
      </c>
      <c r="G20" s="468">
        <v>2527.5178790999998</v>
      </c>
      <c r="H20" s="468">
        <v>2663.6037560999998</v>
      </c>
      <c r="I20" s="468">
        <v>2104.4559838</v>
      </c>
    </row>
    <row r="21" spans="1:17">
      <c r="A21" s="246"/>
      <c r="B21" s="246">
        <v>200107</v>
      </c>
      <c r="C21" s="468">
        <v>2041.7607622999999</v>
      </c>
      <c r="D21" s="468">
        <v>1902.0118689000001</v>
      </c>
      <c r="E21" s="468">
        <v>2123.0115572999998</v>
      </c>
      <c r="F21" s="468">
        <v>2579.1540304</v>
      </c>
      <c r="G21" s="468">
        <v>2529.3668438</v>
      </c>
      <c r="H21" s="468">
        <v>2665.0514272999999</v>
      </c>
      <c r="I21" s="468">
        <v>2106.3906044</v>
      </c>
    </row>
    <row r="22" spans="1:17">
      <c r="A22" s="246"/>
      <c r="B22" s="246">
        <v>200108</v>
      </c>
      <c r="C22" s="468">
        <v>2043.4323262</v>
      </c>
      <c r="D22" s="468">
        <v>1903.3121756999999</v>
      </c>
      <c r="E22" s="468">
        <v>2125.7643997</v>
      </c>
      <c r="F22" s="468">
        <v>2580.8206123999998</v>
      </c>
      <c r="G22" s="468">
        <v>2531.3503205000002</v>
      </c>
      <c r="H22" s="468">
        <v>2665.8931874</v>
      </c>
      <c r="I22" s="468">
        <v>2108.2566922000001</v>
      </c>
    </row>
    <row r="23" spans="1:17">
      <c r="A23" s="246"/>
      <c r="B23" s="246">
        <v>200109</v>
      </c>
      <c r="C23" s="468">
        <v>2045.1332938</v>
      </c>
      <c r="D23" s="468">
        <v>1904.6446711000001</v>
      </c>
      <c r="E23" s="468">
        <v>2128.5715742000002</v>
      </c>
      <c r="F23" s="468">
        <v>2582.8616952000002</v>
      </c>
      <c r="G23" s="468">
        <v>2533.3472053</v>
      </c>
      <c r="H23" s="468">
        <v>2667.4146894999999</v>
      </c>
      <c r="I23" s="468">
        <v>2110.2998044000001</v>
      </c>
    </row>
    <row r="24" spans="1:17">
      <c r="A24" s="246"/>
      <c r="B24" s="246">
        <v>200110</v>
      </c>
      <c r="C24" s="468">
        <v>2046.4851518999999</v>
      </c>
      <c r="D24" s="468">
        <v>1905.9704293</v>
      </c>
      <c r="E24" s="468">
        <v>2130.6687542</v>
      </c>
      <c r="F24" s="468">
        <v>2584.1199442000002</v>
      </c>
      <c r="G24" s="468">
        <v>2534.9185940000002</v>
      </c>
      <c r="H24" s="468">
        <v>2667.9888811000001</v>
      </c>
      <c r="I24" s="468">
        <v>2111.7769825999999</v>
      </c>
    </row>
    <row r="25" spans="1:17">
      <c r="A25" s="246"/>
      <c r="B25" s="246">
        <v>200111</v>
      </c>
      <c r="C25" s="468">
        <v>2048.7131668000002</v>
      </c>
      <c r="D25" s="468">
        <v>1907.3911651000001</v>
      </c>
      <c r="E25" s="468">
        <v>2134.1860056999999</v>
      </c>
      <c r="F25" s="468">
        <v>2585.7362251999998</v>
      </c>
      <c r="G25" s="468">
        <v>2536.5750794</v>
      </c>
      <c r="H25" s="468">
        <v>2669.0184165999999</v>
      </c>
      <c r="I25" s="468">
        <v>2114.1221867999998</v>
      </c>
    </row>
    <row r="26" spans="1:17">
      <c r="A26" s="246"/>
      <c r="B26" s="246">
        <v>200112</v>
      </c>
      <c r="C26" s="468">
        <v>2050.9094510999998</v>
      </c>
      <c r="D26" s="468">
        <v>1908.8672078</v>
      </c>
      <c r="E26" s="468">
        <v>2137.5947597999998</v>
      </c>
      <c r="F26" s="468">
        <v>2587.5560148999998</v>
      </c>
      <c r="G26" s="468">
        <v>2538.4964424</v>
      </c>
      <c r="H26" s="468">
        <v>2670.1190043000001</v>
      </c>
      <c r="I26" s="468">
        <v>2116.4761878999998</v>
      </c>
    </row>
    <row r="27" spans="1:17">
      <c r="A27" s="246">
        <v>2002</v>
      </c>
      <c r="B27" s="246">
        <v>200201</v>
      </c>
      <c r="C27" s="468">
        <v>2052.7675159</v>
      </c>
      <c r="D27" s="468">
        <v>1909.9654364</v>
      </c>
      <c r="E27" s="468">
        <v>2140.6773837999999</v>
      </c>
      <c r="F27" s="468">
        <v>2588.9231048000001</v>
      </c>
      <c r="G27" s="468">
        <v>2540.2093531</v>
      </c>
      <c r="H27" s="468">
        <v>2670.7562908999998</v>
      </c>
      <c r="I27" s="468">
        <v>2118.3767074000002</v>
      </c>
    </row>
    <row r="28" spans="1:17">
      <c r="A28" s="246"/>
      <c r="B28" s="246">
        <v>200202</v>
      </c>
      <c r="C28" s="468">
        <v>2054.5663233</v>
      </c>
      <c r="D28" s="468">
        <v>1911.1645773</v>
      </c>
      <c r="E28" s="468">
        <v>2143.8517261000002</v>
      </c>
      <c r="F28" s="468">
        <v>2590.6774389000002</v>
      </c>
      <c r="G28" s="468">
        <v>2542.1972606999998</v>
      </c>
      <c r="H28" s="468">
        <v>2671.6473402000001</v>
      </c>
      <c r="I28" s="468">
        <v>2120.3509499000002</v>
      </c>
    </row>
    <row r="29" spans="1:17">
      <c r="A29" s="246"/>
      <c r="B29" s="246">
        <v>200203</v>
      </c>
      <c r="C29" s="468">
        <v>2056.6776623000001</v>
      </c>
      <c r="D29" s="468">
        <v>1912.6633297999999</v>
      </c>
      <c r="E29" s="468">
        <v>2147.2558967999998</v>
      </c>
      <c r="F29" s="468">
        <v>2592.8075652000002</v>
      </c>
      <c r="G29" s="468">
        <v>2544.4229811</v>
      </c>
      <c r="H29" s="468">
        <v>2673.2014936</v>
      </c>
      <c r="I29" s="468">
        <v>2122.6834613999999</v>
      </c>
      <c r="K29" s="667"/>
      <c r="L29" s="17"/>
      <c r="M29" s="17"/>
      <c r="N29" s="17"/>
      <c r="O29" s="17"/>
      <c r="P29" s="17"/>
      <c r="Q29" s="17"/>
    </row>
    <row r="30" spans="1:17">
      <c r="A30" s="246"/>
      <c r="B30" s="246">
        <v>200204</v>
      </c>
      <c r="C30" s="468">
        <v>2058.3061954999998</v>
      </c>
      <c r="D30" s="468">
        <v>1913.8597628</v>
      </c>
      <c r="E30" s="468">
        <v>2149.9697388999998</v>
      </c>
      <c r="F30" s="468">
        <v>2594.5316631999999</v>
      </c>
      <c r="G30" s="468">
        <v>2546.4904167</v>
      </c>
      <c r="H30" s="468">
        <v>2674.2202201999999</v>
      </c>
      <c r="I30" s="468">
        <v>2124.4651358000001</v>
      </c>
      <c r="K30" s="667"/>
      <c r="L30" s="17"/>
      <c r="M30" s="17"/>
      <c r="N30" s="17"/>
      <c r="O30" s="17"/>
      <c r="P30" s="17"/>
      <c r="Q30" s="17"/>
    </row>
    <row r="31" spans="1:17">
      <c r="A31" s="246"/>
      <c r="B31" s="246">
        <v>200205</v>
      </c>
      <c r="C31" s="468">
        <v>2060.3064033000001</v>
      </c>
      <c r="D31" s="468">
        <v>1915.2093574</v>
      </c>
      <c r="E31" s="468">
        <v>2153.1608798000002</v>
      </c>
      <c r="F31" s="468">
        <v>2597.0523727999998</v>
      </c>
      <c r="G31" s="468">
        <v>2549.4242264999998</v>
      </c>
      <c r="H31" s="468">
        <v>2675.7367774999998</v>
      </c>
      <c r="I31" s="468">
        <v>2126.7878586000002</v>
      </c>
    </row>
    <row r="32" spans="1:17">
      <c r="A32" s="246"/>
      <c r="B32" s="246">
        <v>200206</v>
      </c>
      <c r="C32" s="468">
        <v>2062.6604776999998</v>
      </c>
      <c r="D32" s="468">
        <v>1916.5655664000001</v>
      </c>
      <c r="E32" s="468">
        <v>2156.8095785</v>
      </c>
      <c r="F32" s="468">
        <v>2599.8513008999998</v>
      </c>
      <c r="G32" s="468">
        <v>2552.6137911999999</v>
      </c>
      <c r="H32" s="468">
        <v>2677.2756076000001</v>
      </c>
      <c r="I32" s="468">
        <v>2129.5722885999999</v>
      </c>
    </row>
    <row r="33" spans="1:9">
      <c r="A33" s="246"/>
      <c r="B33" s="246">
        <v>200207</v>
      </c>
      <c r="C33" s="468">
        <v>2064.3020308</v>
      </c>
      <c r="D33" s="468">
        <v>1917.5762814</v>
      </c>
      <c r="E33" s="468">
        <v>2159.6074505000001</v>
      </c>
      <c r="F33" s="468">
        <v>2602.2315186000001</v>
      </c>
      <c r="G33" s="468">
        <v>2555.8182753000001</v>
      </c>
      <c r="H33" s="468">
        <v>2678.3302932000001</v>
      </c>
      <c r="I33" s="468">
        <v>2131.5519027</v>
      </c>
    </row>
    <row r="34" spans="1:9">
      <c r="A34" s="246"/>
      <c r="B34" s="246">
        <v>200208</v>
      </c>
      <c r="C34" s="468">
        <v>2066.2282621999998</v>
      </c>
      <c r="D34" s="468">
        <v>1918.8035009</v>
      </c>
      <c r="E34" s="468">
        <v>2162.7673257000001</v>
      </c>
      <c r="F34" s="468">
        <v>2605.1953520000002</v>
      </c>
      <c r="G34" s="468">
        <v>2559.4273237000002</v>
      </c>
      <c r="H34" s="468">
        <v>2680.0879596</v>
      </c>
      <c r="I34" s="468">
        <v>2133.9310755000001</v>
      </c>
    </row>
    <row r="35" spans="1:9">
      <c r="A35" s="246"/>
      <c r="B35" s="246">
        <v>200209</v>
      </c>
      <c r="C35" s="468">
        <v>2068.3416957999998</v>
      </c>
      <c r="D35" s="468">
        <v>1920.2169988000001</v>
      </c>
      <c r="E35" s="468">
        <v>2166.1483902</v>
      </c>
      <c r="F35" s="468">
        <v>2607.8333088999998</v>
      </c>
      <c r="G35" s="468">
        <v>2563.0733166999999</v>
      </c>
      <c r="H35" s="468">
        <v>2680.9178649</v>
      </c>
      <c r="I35" s="468">
        <v>2136.4714623999998</v>
      </c>
    </row>
    <row r="36" spans="1:9">
      <c r="A36" s="246"/>
      <c r="B36" s="246">
        <v>200210</v>
      </c>
      <c r="C36" s="468">
        <v>2069.9598915000001</v>
      </c>
      <c r="D36" s="468">
        <v>1921.3427032</v>
      </c>
      <c r="E36" s="468">
        <v>2168.6333598000001</v>
      </c>
      <c r="F36" s="468">
        <v>2610.2814348000002</v>
      </c>
      <c r="G36" s="468">
        <v>2566.4063566999998</v>
      </c>
      <c r="H36" s="468">
        <v>2681.8595463000001</v>
      </c>
      <c r="I36" s="468">
        <v>2138.4317452999999</v>
      </c>
    </row>
    <row r="37" spans="1:9">
      <c r="A37" s="246"/>
      <c r="B37" s="246">
        <v>200211</v>
      </c>
      <c r="C37" s="468">
        <v>2072.218664</v>
      </c>
      <c r="D37" s="468">
        <v>1922.5046078</v>
      </c>
      <c r="E37" s="468">
        <v>2172.3820288000002</v>
      </c>
      <c r="F37" s="468">
        <v>2613.1635529999999</v>
      </c>
      <c r="G37" s="468">
        <v>2570.2414389</v>
      </c>
      <c r="H37" s="468">
        <v>2683.0945913999999</v>
      </c>
      <c r="I37" s="468">
        <v>2141.1102768999999</v>
      </c>
    </row>
    <row r="38" spans="1:9">
      <c r="A38" s="246"/>
      <c r="B38" s="246">
        <v>200212</v>
      </c>
      <c r="C38" s="468">
        <v>2074.1803473</v>
      </c>
      <c r="D38" s="468">
        <v>1923.6656028</v>
      </c>
      <c r="E38" s="468">
        <v>2175.6485744000001</v>
      </c>
      <c r="F38" s="468">
        <v>2616.0519057000001</v>
      </c>
      <c r="G38" s="468">
        <v>2574.0659211000002</v>
      </c>
      <c r="H38" s="468">
        <v>2684.4791283</v>
      </c>
      <c r="I38" s="468">
        <v>2143.5052876999998</v>
      </c>
    </row>
    <row r="39" spans="1:9">
      <c r="A39" s="246"/>
      <c r="B39" s="246">
        <v>200301</v>
      </c>
      <c r="C39" s="468">
        <v>2076.2322379000002</v>
      </c>
      <c r="D39" s="468">
        <v>1924.5549182</v>
      </c>
      <c r="E39" s="468">
        <v>2179.2147344999998</v>
      </c>
      <c r="F39" s="468">
        <v>2618.4552758999998</v>
      </c>
      <c r="G39" s="468">
        <v>2577.4170837000001</v>
      </c>
      <c r="H39" s="468">
        <v>2685.4324179</v>
      </c>
      <c r="I39" s="468">
        <v>2145.8415553999998</v>
      </c>
    </row>
    <row r="40" spans="1:9">
      <c r="A40" s="246"/>
      <c r="B40" s="246">
        <v>200302</v>
      </c>
      <c r="C40" s="468">
        <v>2078.4637317000002</v>
      </c>
      <c r="D40" s="468">
        <v>1925.7030311999999</v>
      </c>
      <c r="E40" s="468">
        <v>2183.0662471999999</v>
      </c>
      <c r="F40" s="468">
        <v>2621.6118959</v>
      </c>
      <c r="G40" s="468">
        <v>2581.8776621000002</v>
      </c>
      <c r="H40" s="468">
        <v>2686.4482484</v>
      </c>
      <c r="I40" s="468">
        <v>2148.5572413</v>
      </c>
    </row>
    <row r="41" spans="1:9">
      <c r="A41" s="246"/>
      <c r="B41" s="246">
        <v>200303</v>
      </c>
      <c r="C41" s="468">
        <v>2080.2974125000001</v>
      </c>
      <c r="D41" s="468">
        <v>1926.5784570999999</v>
      </c>
      <c r="E41" s="468">
        <v>2186.4561824000002</v>
      </c>
      <c r="F41" s="468">
        <v>2624.0165225999999</v>
      </c>
      <c r="G41" s="468">
        <v>2585.3037789</v>
      </c>
      <c r="H41" s="468">
        <v>2687.1848605999999</v>
      </c>
      <c r="I41" s="468">
        <v>2150.7772135</v>
      </c>
    </row>
    <row r="42" spans="1:9">
      <c r="A42" s="246"/>
      <c r="B42" s="246">
        <v>200304</v>
      </c>
      <c r="C42" s="468">
        <v>2081.9670381000001</v>
      </c>
      <c r="D42" s="468">
        <v>1927.5620968000001</v>
      </c>
      <c r="E42" s="468">
        <v>2189.4680279999998</v>
      </c>
      <c r="F42" s="468">
        <v>2626.8292783000002</v>
      </c>
      <c r="G42" s="468">
        <v>2589.1310072000001</v>
      </c>
      <c r="H42" s="468">
        <v>2688.3383951000001</v>
      </c>
      <c r="I42" s="468">
        <v>2152.8989780000002</v>
      </c>
    </row>
    <row r="43" spans="1:9">
      <c r="A43" s="246"/>
      <c r="B43" s="246">
        <v>200305</v>
      </c>
      <c r="C43" s="468">
        <v>2083.9612986000002</v>
      </c>
      <c r="D43" s="468">
        <v>1928.747077</v>
      </c>
      <c r="E43" s="468">
        <v>2192.96612</v>
      </c>
      <c r="F43" s="468">
        <v>2630.2779313000001</v>
      </c>
      <c r="G43" s="468">
        <v>2593.7508819</v>
      </c>
      <c r="H43" s="468">
        <v>2689.8684002999998</v>
      </c>
      <c r="I43" s="468">
        <v>2155.4239189</v>
      </c>
    </row>
    <row r="44" spans="1:9">
      <c r="A44" s="246"/>
      <c r="B44" s="246">
        <v>200306</v>
      </c>
      <c r="C44" s="468">
        <v>2086.2206471</v>
      </c>
      <c r="D44" s="468">
        <v>1930.0775848999999</v>
      </c>
      <c r="E44" s="468">
        <v>2196.7431164</v>
      </c>
      <c r="F44" s="468">
        <v>2633.7169393999998</v>
      </c>
      <c r="G44" s="468">
        <v>2598.2967911000001</v>
      </c>
      <c r="H44" s="468">
        <v>2691.4076165000001</v>
      </c>
      <c r="I44" s="468">
        <v>2158.188247</v>
      </c>
    </row>
    <row r="45" spans="1:9">
      <c r="A45" s="246"/>
      <c r="B45" s="246">
        <v>200307</v>
      </c>
      <c r="C45" s="468">
        <v>2088.2367945000001</v>
      </c>
      <c r="D45" s="468">
        <v>1931.3398165000001</v>
      </c>
      <c r="E45" s="468">
        <v>2200.2086112000002</v>
      </c>
      <c r="F45" s="468">
        <v>2636.4130842</v>
      </c>
      <c r="G45" s="468">
        <v>2602.0478483000002</v>
      </c>
      <c r="H45" s="468">
        <v>2692.3605873000001</v>
      </c>
      <c r="I45" s="468">
        <v>2160.5916842000001</v>
      </c>
    </row>
    <row r="46" spans="1:9">
      <c r="A46" s="246"/>
      <c r="B46" s="246">
        <v>200308</v>
      </c>
      <c r="C46" s="468">
        <v>2090.6213131</v>
      </c>
      <c r="D46" s="468">
        <v>1932.7464156000001</v>
      </c>
      <c r="E46" s="468">
        <v>2204.2601343000001</v>
      </c>
      <c r="F46" s="468">
        <v>2639.4393328000001</v>
      </c>
      <c r="G46" s="468">
        <v>2606.1658226999998</v>
      </c>
      <c r="H46" s="468">
        <v>2693.601987</v>
      </c>
      <c r="I46" s="468">
        <v>2163.3859410999999</v>
      </c>
    </row>
    <row r="47" spans="1:9">
      <c r="A47" s="246"/>
      <c r="B47" s="246">
        <v>200309</v>
      </c>
      <c r="C47" s="468">
        <v>2092.8425355999998</v>
      </c>
      <c r="D47" s="468">
        <v>1934.1148289</v>
      </c>
      <c r="E47" s="468">
        <v>2207.9419094999998</v>
      </c>
      <c r="F47" s="468">
        <v>2642.1362908999999</v>
      </c>
      <c r="G47" s="468">
        <v>2609.9938898999999</v>
      </c>
      <c r="H47" s="468">
        <v>2694.4858232000001</v>
      </c>
      <c r="I47" s="468">
        <v>2165.9617186999999</v>
      </c>
    </row>
    <row r="48" spans="1:9">
      <c r="A48" s="246"/>
      <c r="B48" s="246">
        <v>200310</v>
      </c>
      <c r="C48" s="468">
        <v>2094.9714383</v>
      </c>
      <c r="D48" s="468">
        <v>1935.5906209</v>
      </c>
      <c r="E48" s="468">
        <v>2211.2568237999999</v>
      </c>
      <c r="F48" s="468">
        <v>2644.7631740000002</v>
      </c>
      <c r="G48" s="468">
        <v>2613.8865304999999</v>
      </c>
      <c r="H48" s="468">
        <v>2695.0038184</v>
      </c>
      <c r="I48" s="468">
        <v>2168.3872629000002</v>
      </c>
    </row>
    <row r="49" spans="1:9">
      <c r="A49" s="246"/>
      <c r="B49" s="246">
        <v>200311</v>
      </c>
      <c r="C49" s="468">
        <v>2097.9334746</v>
      </c>
      <c r="D49" s="468">
        <v>1937.1519969000001</v>
      </c>
      <c r="E49" s="468">
        <v>2216.0410207</v>
      </c>
      <c r="F49" s="468">
        <v>2647.5057740000002</v>
      </c>
      <c r="G49" s="468">
        <v>2617.6581918000002</v>
      </c>
      <c r="H49" s="468">
        <v>2695.9924566</v>
      </c>
      <c r="I49" s="468">
        <v>2171.6263236999998</v>
      </c>
    </row>
    <row r="50" spans="1:9">
      <c r="A50" s="246"/>
      <c r="B50" s="246">
        <v>200312</v>
      </c>
      <c r="C50" s="468">
        <v>2099.9621563000001</v>
      </c>
      <c r="D50" s="468">
        <v>1938.6308042000001</v>
      </c>
      <c r="E50" s="468">
        <v>2219.2243511000001</v>
      </c>
      <c r="F50" s="468">
        <v>2649.8631489999998</v>
      </c>
      <c r="G50" s="468">
        <v>2621.0444941999999</v>
      </c>
      <c r="H50" s="468">
        <v>2696.6977096999999</v>
      </c>
      <c r="I50" s="468">
        <v>2173.9173353000001</v>
      </c>
    </row>
    <row r="51" spans="1:9">
      <c r="A51" s="246">
        <v>2004</v>
      </c>
      <c r="B51" s="246">
        <v>200401</v>
      </c>
      <c r="C51" s="468">
        <v>2101.8899759999999</v>
      </c>
      <c r="D51" s="468">
        <v>1940.0321168999999</v>
      </c>
      <c r="E51" s="468">
        <v>2222.3796689000001</v>
      </c>
      <c r="F51" s="468">
        <v>2652.2344649000001</v>
      </c>
      <c r="G51" s="468">
        <v>2624.2649120999999</v>
      </c>
      <c r="H51" s="468">
        <v>2697.7037387999999</v>
      </c>
      <c r="I51" s="468">
        <v>2176.1599919</v>
      </c>
    </row>
    <row r="52" spans="1:9">
      <c r="A52" s="246"/>
      <c r="B52" s="246">
        <v>200402</v>
      </c>
      <c r="C52" s="468">
        <v>2104.0938832000002</v>
      </c>
      <c r="D52" s="468">
        <v>1941.5014205</v>
      </c>
      <c r="E52" s="468">
        <v>2226.0609608999998</v>
      </c>
      <c r="F52" s="468">
        <v>2654.9713516000002</v>
      </c>
      <c r="G52" s="468">
        <v>2627.8909242999998</v>
      </c>
      <c r="H52" s="468">
        <v>2698.9092242000002</v>
      </c>
      <c r="I52" s="468">
        <v>2178.7283674999999</v>
      </c>
    </row>
    <row r="53" spans="1:9">
      <c r="A53" s="246"/>
      <c r="B53" s="246">
        <v>200403</v>
      </c>
      <c r="C53" s="468">
        <v>2105.9004844000001</v>
      </c>
      <c r="D53" s="468">
        <v>1942.8153357000001</v>
      </c>
      <c r="E53" s="468">
        <v>2229.2542308000002</v>
      </c>
      <c r="F53" s="468">
        <v>2657.3763908999999</v>
      </c>
      <c r="G53" s="468">
        <v>2631.4044531999998</v>
      </c>
      <c r="H53" s="468">
        <v>2699.5203568000002</v>
      </c>
      <c r="I53" s="468">
        <v>2180.8894565999999</v>
      </c>
    </row>
    <row r="54" spans="1:9">
      <c r="A54" s="246"/>
      <c r="B54" s="246">
        <v>200404</v>
      </c>
      <c r="C54" s="468">
        <v>2108.2206517</v>
      </c>
      <c r="D54" s="468">
        <v>1944.4660847</v>
      </c>
      <c r="E54" s="468">
        <v>2232.9705321000001</v>
      </c>
      <c r="F54" s="468">
        <v>2660.1925397999998</v>
      </c>
      <c r="G54" s="468">
        <v>2635.3346105999999</v>
      </c>
      <c r="H54" s="468">
        <v>2700.4617616999999</v>
      </c>
      <c r="I54" s="468">
        <v>2183.5582290000002</v>
      </c>
    </row>
    <row r="55" spans="1:9">
      <c r="A55" s="246"/>
      <c r="B55" s="246">
        <v>200405</v>
      </c>
      <c r="C55" s="468">
        <v>2110.5057182</v>
      </c>
      <c r="D55" s="468">
        <v>1946.0261788</v>
      </c>
      <c r="E55" s="468">
        <v>2236.6949104999999</v>
      </c>
      <c r="F55" s="468">
        <v>2663.0041554999998</v>
      </c>
      <c r="G55" s="468">
        <v>2639.1643511000002</v>
      </c>
      <c r="H55" s="468">
        <v>2701.5535786999999</v>
      </c>
      <c r="I55" s="468">
        <v>2186.2295663999998</v>
      </c>
    </row>
    <row r="56" spans="1:9">
      <c r="A56" s="246"/>
      <c r="B56" s="246">
        <v>200406</v>
      </c>
      <c r="C56" s="468">
        <v>2112.5782571</v>
      </c>
      <c r="D56" s="468">
        <v>1947.2493629000001</v>
      </c>
      <c r="E56" s="468">
        <v>2240.2236293000001</v>
      </c>
      <c r="F56" s="468">
        <v>2665.7081486000002</v>
      </c>
      <c r="G56" s="468">
        <v>2642.8632324999999</v>
      </c>
      <c r="H56" s="468">
        <v>2702.5425528000001</v>
      </c>
      <c r="I56" s="468">
        <v>2188.7214921</v>
      </c>
    </row>
    <row r="57" spans="1:9">
      <c r="A57" s="246"/>
      <c r="B57" s="246">
        <v>200407</v>
      </c>
      <c r="C57" s="468">
        <v>2114.9897173999998</v>
      </c>
      <c r="D57" s="468">
        <v>1948.6268751</v>
      </c>
      <c r="E57" s="468">
        <v>2244.1506251000001</v>
      </c>
      <c r="F57" s="468">
        <v>2668.2598911</v>
      </c>
      <c r="G57" s="468">
        <v>2646.2799832000001</v>
      </c>
      <c r="H57" s="468">
        <v>2703.5341145000002</v>
      </c>
      <c r="I57" s="468">
        <v>2191.4740975999998</v>
      </c>
    </row>
    <row r="58" spans="1:9">
      <c r="A58" s="246"/>
      <c r="B58" s="246">
        <v>200408</v>
      </c>
      <c r="C58" s="468">
        <v>2117.4439145000001</v>
      </c>
      <c r="D58" s="468">
        <v>1950.3663400999999</v>
      </c>
      <c r="E58" s="468">
        <v>2247.9844131</v>
      </c>
      <c r="F58" s="468">
        <v>2670.7448267999998</v>
      </c>
      <c r="G58" s="468">
        <v>2649.6899770999999</v>
      </c>
      <c r="H58" s="468">
        <v>2704.4479891999999</v>
      </c>
      <c r="I58" s="468">
        <v>2194.2128947000001</v>
      </c>
    </row>
    <row r="59" spans="1:9">
      <c r="A59" s="246"/>
      <c r="B59" s="246">
        <v>200409</v>
      </c>
      <c r="C59" s="468">
        <v>2120.024195</v>
      </c>
      <c r="D59" s="468">
        <v>1952.0625872000001</v>
      </c>
      <c r="E59" s="468">
        <v>2252.0130211999999</v>
      </c>
      <c r="F59" s="468">
        <v>2673.1707038999998</v>
      </c>
      <c r="G59" s="468">
        <v>2653.0812934999999</v>
      </c>
      <c r="H59" s="468">
        <v>2705.2613575999999</v>
      </c>
      <c r="I59" s="468">
        <v>2196.9999220999998</v>
      </c>
    </row>
    <row r="60" spans="1:9">
      <c r="A60" s="246"/>
      <c r="B60" s="246">
        <v>200410</v>
      </c>
      <c r="C60" s="468">
        <v>2122.313478</v>
      </c>
      <c r="D60" s="468">
        <v>1953.5754996999999</v>
      </c>
      <c r="E60" s="468">
        <v>2255.4255380999998</v>
      </c>
      <c r="F60" s="468">
        <v>2674.916365</v>
      </c>
      <c r="G60" s="468">
        <v>2655.5755419000002</v>
      </c>
      <c r="H60" s="468">
        <v>2705.6999624999999</v>
      </c>
      <c r="I60" s="468">
        <v>2199.3991577000002</v>
      </c>
    </row>
    <row r="61" spans="1:9">
      <c r="A61" s="246"/>
      <c r="B61" s="246">
        <v>200411</v>
      </c>
      <c r="C61" s="468">
        <v>2124.6407766000002</v>
      </c>
      <c r="D61" s="468">
        <v>1955.1504818000001</v>
      </c>
      <c r="E61" s="468">
        <v>2259.0373334000001</v>
      </c>
      <c r="F61" s="468">
        <v>2676.9265049999999</v>
      </c>
      <c r="G61" s="468">
        <v>2658.3581444000001</v>
      </c>
      <c r="H61" s="468">
        <v>2706.4079415000001</v>
      </c>
      <c r="I61" s="468">
        <v>2201.8838526</v>
      </c>
    </row>
    <row r="62" spans="1:9">
      <c r="A62" s="246"/>
      <c r="B62" s="246">
        <v>200412</v>
      </c>
      <c r="C62" s="468">
        <v>2127.0854761999999</v>
      </c>
      <c r="D62" s="468">
        <v>1956.8615681000001</v>
      </c>
      <c r="E62" s="468">
        <v>2262.7818895999999</v>
      </c>
      <c r="F62" s="468">
        <v>2679.0220688999998</v>
      </c>
      <c r="G62" s="468">
        <v>2661.2992304999998</v>
      </c>
      <c r="H62" s="468">
        <v>2707.0629720000002</v>
      </c>
      <c r="I62" s="468">
        <v>2204.4973786999999</v>
      </c>
    </row>
    <row r="63" spans="1:9">
      <c r="A63" s="246"/>
      <c r="B63" s="246">
        <v>200501</v>
      </c>
      <c r="C63" s="468">
        <v>2129.2368218000001</v>
      </c>
      <c r="D63" s="468">
        <v>1958.1555936</v>
      </c>
      <c r="E63" s="468">
        <v>2266.2733299000001</v>
      </c>
      <c r="F63" s="468">
        <v>2680.8074166000001</v>
      </c>
      <c r="G63" s="468">
        <v>2663.9697099999998</v>
      </c>
      <c r="H63" s="468">
        <v>2707.3486105000002</v>
      </c>
      <c r="I63" s="468">
        <v>2206.8172921999999</v>
      </c>
    </row>
    <row r="64" spans="1:9">
      <c r="A64" s="246"/>
      <c r="B64" s="246">
        <v>200502</v>
      </c>
      <c r="C64" s="468">
        <v>2131.228838</v>
      </c>
      <c r="D64" s="468">
        <v>1959.4136008999999</v>
      </c>
      <c r="E64" s="468">
        <v>2269.7543795000001</v>
      </c>
      <c r="F64" s="468">
        <v>2683.1141828999998</v>
      </c>
      <c r="G64" s="468">
        <v>2667.1680977999999</v>
      </c>
      <c r="H64" s="468">
        <v>2708.1645948999999</v>
      </c>
      <c r="I64" s="468">
        <v>2209.1061536000002</v>
      </c>
    </row>
    <row r="65" spans="1:9">
      <c r="A65" s="246"/>
      <c r="B65" s="246">
        <v>200503</v>
      </c>
      <c r="C65" s="468">
        <v>2132.8180557999999</v>
      </c>
      <c r="D65" s="468">
        <v>1960.6267640000001</v>
      </c>
      <c r="E65" s="468">
        <v>2272.4304013999999</v>
      </c>
      <c r="F65" s="468">
        <v>2685.3029270000002</v>
      </c>
      <c r="G65" s="468">
        <v>2670.2408384</v>
      </c>
      <c r="H65" s="468">
        <v>2708.9205041</v>
      </c>
      <c r="I65" s="468">
        <v>2211.0084187000002</v>
      </c>
    </row>
    <row r="66" spans="1:9">
      <c r="A66" s="246"/>
      <c r="B66" s="246">
        <v>200504</v>
      </c>
      <c r="C66" s="468">
        <v>2134.8249710999999</v>
      </c>
      <c r="D66" s="468">
        <v>1962.0107872000001</v>
      </c>
      <c r="E66" s="468">
        <v>2275.7739630999999</v>
      </c>
      <c r="F66" s="468">
        <v>2687.4992668</v>
      </c>
      <c r="G66" s="468">
        <v>2673.4393017000002</v>
      </c>
      <c r="H66" s="468">
        <v>2709.4223489999999</v>
      </c>
      <c r="I66" s="468">
        <v>2213.3374746999998</v>
      </c>
    </row>
    <row r="67" spans="1:9">
      <c r="A67" s="246"/>
      <c r="B67" s="246">
        <v>200505</v>
      </c>
      <c r="C67" s="468">
        <v>2136.8701860000001</v>
      </c>
      <c r="D67" s="468">
        <v>1963.2545262000001</v>
      </c>
      <c r="E67" s="468">
        <v>2279.3088588999999</v>
      </c>
      <c r="F67" s="468">
        <v>2689.6994061999999</v>
      </c>
      <c r="G67" s="468">
        <v>2676.6558089999999</v>
      </c>
      <c r="H67" s="468">
        <v>2709.9509484999999</v>
      </c>
      <c r="I67" s="468">
        <v>2215.6793517000001</v>
      </c>
    </row>
    <row r="68" spans="1:9">
      <c r="A68" s="246"/>
      <c r="B68" s="246">
        <v>200506</v>
      </c>
      <c r="C68" s="468">
        <v>2138.8951796000001</v>
      </c>
      <c r="D68" s="468">
        <v>1964.3848869000001</v>
      </c>
      <c r="E68" s="468">
        <v>2282.7186163000001</v>
      </c>
      <c r="F68" s="468">
        <v>2691.8534251000001</v>
      </c>
      <c r="G68" s="468">
        <v>2679.7400747000002</v>
      </c>
      <c r="H68" s="468">
        <v>2710.5394881000002</v>
      </c>
      <c r="I68" s="468">
        <v>2218.0014996</v>
      </c>
    </row>
    <row r="69" spans="1:9">
      <c r="A69" s="246"/>
      <c r="B69" s="246">
        <v>200507</v>
      </c>
      <c r="C69" s="468">
        <v>2140.5393869999998</v>
      </c>
      <c r="D69" s="468">
        <v>1965.3598301</v>
      </c>
      <c r="E69" s="468">
        <v>2285.6908005999999</v>
      </c>
      <c r="F69" s="468">
        <v>2693.9996958000002</v>
      </c>
      <c r="G69" s="468">
        <v>2682.8883215999999</v>
      </c>
      <c r="H69" s="468">
        <v>2710.9935933000002</v>
      </c>
      <c r="I69" s="468">
        <v>2220.0646001</v>
      </c>
    </row>
    <row r="70" spans="1:9">
      <c r="A70" s="246"/>
      <c r="B70" s="246">
        <v>200508</v>
      </c>
      <c r="C70" s="468">
        <v>2142.2469194</v>
      </c>
      <c r="D70" s="468">
        <v>1966.3740966</v>
      </c>
      <c r="E70" s="468">
        <v>2288.7323953999999</v>
      </c>
      <c r="F70" s="468">
        <v>2695.9773703000001</v>
      </c>
      <c r="G70" s="468">
        <v>2685.970264</v>
      </c>
      <c r="H70" s="468">
        <v>2711.2121444999998</v>
      </c>
      <c r="I70" s="468">
        <v>2222.1019110000002</v>
      </c>
    </row>
    <row r="71" spans="1:9">
      <c r="A71" s="246"/>
      <c r="B71" s="246">
        <v>200509</v>
      </c>
      <c r="C71" s="468">
        <v>2143.6274451999998</v>
      </c>
      <c r="D71" s="468">
        <v>1967.1747662</v>
      </c>
      <c r="E71" s="468">
        <v>2291.2205364000001</v>
      </c>
      <c r="F71" s="468">
        <v>2698.0674038000002</v>
      </c>
      <c r="G71" s="468">
        <v>2689.2197563</v>
      </c>
      <c r="H71" s="468">
        <v>2711.4573399000001</v>
      </c>
      <c r="I71" s="468">
        <v>2223.8782101000002</v>
      </c>
    </row>
    <row r="72" spans="1:9">
      <c r="A72" s="246"/>
      <c r="B72" s="246">
        <v>200510</v>
      </c>
      <c r="C72" s="468">
        <v>2145.0706383000002</v>
      </c>
      <c r="D72" s="468">
        <v>1968.0676289</v>
      </c>
      <c r="E72" s="468">
        <v>2293.5857242000002</v>
      </c>
      <c r="F72" s="468">
        <v>2699.8925912</v>
      </c>
      <c r="G72" s="468">
        <v>2691.9665473999999</v>
      </c>
      <c r="H72" s="468">
        <v>2711.8292037000001</v>
      </c>
      <c r="I72" s="468">
        <v>2225.5916126000002</v>
      </c>
    </row>
    <row r="73" spans="1:9">
      <c r="A73" s="246"/>
      <c r="B73" s="246">
        <v>200511</v>
      </c>
      <c r="C73" s="468">
        <v>2146.6975843999999</v>
      </c>
      <c r="D73" s="468">
        <v>1968.9810347</v>
      </c>
      <c r="E73" s="468">
        <v>2296.5558030000002</v>
      </c>
      <c r="F73" s="468">
        <v>2701.7593391</v>
      </c>
      <c r="G73" s="468">
        <v>2694.9533707999999</v>
      </c>
      <c r="H73" s="468">
        <v>2711.9720146</v>
      </c>
      <c r="I73" s="468">
        <v>2227.4245391999998</v>
      </c>
    </row>
    <row r="74" spans="1:9">
      <c r="A74" s="246"/>
      <c r="B74" s="246">
        <v>200512</v>
      </c>
      <c r="C74" s="468">
        <v>2148.1408526999999</v>
      </c>
      <c r="D74" s="468">
        <v>1970.2162450000001</v>
      </c>
      <c r="E74" s="468">
        <v>2298.8697256</v>
      </c>
      <c r="F74" s="468">
        <v>2703.5677958000001</v>
      </c>
      <c r="G74" s="468">
        <v>2697.7097533000001</v>
      </c>
      <c r="H74" s="468">
        <v>2712.3152485000001</v>
      </c>
      <c r="I74" s="468">
        <v>2229.0928002999999</v>
      </c>
    </row>
    <row r="75" spans="1:9">
      <c r="A75" s="246">
        <v>2006</v>
      </c>
      <c r="B75" s="246">
        <v>200601</v>
      </c>
      <c r="C75" s="468">
        <v>2149.6896640999998</v>
      </c>
      <c r="D75" s="468">
        <v>1970.9749824</v>
      </c>
      <c r="E75" s="468">
        <v>2301.7164913000001</v>
      </c>
      <c r="F75" s="468">
        <v>2705.0852077999998</v>
      </c>
      <c r="G75" s="468">
        <v>2700.2747155000002</v>
      </c>
      <c r="H75" s="468">
        <v>2712.2340503999999</v>
      </c>
      <c r="I75" s="468">
        <v>2230.7764354000001</v>
      </c>
    </row>
    <row r="76" spans="1:9">
      <c r="A76" s="246"/>
      <c r="B76" s="246">
        <v>200602</v>
      </c>
      <c r="C76" s="468">
        <v>2151.3596409000002</v>
      </c>
      <c r="D76" s="468">
        <v>1971.7501503000001</v>
      </c>
      <c r="E76" s="468">
        <v>2304.7297388000002</v>
      </c>
      <c r="F76" s="468">
        <v>2706.4842930999998</v>
      </c>
      <c r="G76" s="468">
        <v>2702.6625091000001</v>
      </c>
      <c r="H76" s="468">
        <v>2712.1157017</v>
      </c>
      <c r="I76" s="468">
        <v>2232.5784303</v>
      </c>
    </row>
    <row r="77" spans="1:9">
      <c r="A77" s="246"/>
      <c r="B77" s="246">
        <v>200603</v>
      </c>
      <c r="C77" s="468">
        <v>2152.5750339000001</v>
      </c>
      <c r="D77" s="468">
        <v>1972.5580537000001</v>
      </c>
      <c r="E77" s="468">
        <v>2306.9840617999998</v>
      </c>
      <c r="F77" s="468">
        <v>2708.0387016999998</v>
      </c>
      <c r="G77" s="468">
        <v>2705.2269268</v>
      </c>
      <c r="H77" s="468">
        <v>2712.1565930000002</v>
      </c>
      <c r="I77" s="468">
        <v>2234.0179827000002</v>
      </c>
    </row>
    <row r="78" spans="1:9">
      <c r="A78" s="246"/>
      <c r="B78" s="246">
        <v>200604</v>
      </c>
      <c r="C78" s="468">
        <v>2153.9996749000002</v>
      </c>
      <c r="D78" s="468">
        <v>1973.2732948</v>
      </c>
      <c r="E78" s="468">
        <v>2309.5080318</v>
      </c>
      <c r="F78" s="468">
        <v>2709.5983408000002</v>
      </c>
      <c r="G78" s="468">
        <v>2707.7535754999999</v>
      </c>
      <c r="H78" s="468">
        <v>2712.2738583</v>
      </c>
      <c r="I78" s="468">
        <v>2235.6829472999998</v>
      </c>
    </row>
    <row r="79" spans="1:9">
      <c r="A79" s="246"/>
      <c r="B79" s="246">
        <v>200605</v>
      </c>
      <c r="C79" s="468">
        <v>2154.8015334000002</v>
      </c>
      <c r="D79" s="468">
        <v>1973.6543744000001</v>
      </c>
      <c r="E79" s="468">
        <v>2311.3522370000001</v>
      </c>
      <c r="F79" s="468">
        <v>2710.9653334</v>
      </c>
      <c r="G79" s="468">
        <v>2710.2649027000002</v>
      </c>
      <c r="H79" s="468">
        <v>2711.9755937</v>
      </c>
      <c r="I79" s="468">
        <v>2236.7332233000002</v>
      </c>
    </row>
    <row r="80" spans="1:9">
      <c r="A80" s="246"/>
      <c r="B80" s="246">
        <v>200606</v>
      </c>
      <c r="C80" s="468">
        <v>2155.9153575</v>
      </c>
      <c r="D80" s="468">
        <v>1974.1500954999999</v>
      </c>
      <c r="E80" s="468">
        <v>2313.4585950000001</v>
      </c>
      <c r="F80" s="468">
        <v>2712.3378652000001</v>
      </c>
      <c r="G80" s="468">
        <v>2712.8477085999998</v>
      </c>
      <c r="H80" s="468">
        <v>2711.6106209999998</v>
      </c>
      <c r="I80" s="468">
        <v>2238.1268897999998</v>
      </c>
    </row>
    <row r="81" spans="1:9">
      <c r="A81" s="246"/>
      <c r="B81" s="246">
        <v>200607</v>
      </c>
      <c r="C81" s="468">
        <v>2157.2020991999998</v>
      </c>
      <c r="D81" s="468">
        <v>1974.6927301999999</v>
      </c>
      <c r="E81" s="468">
        <v>2315.8725309000001</v>
      </c>
      <c r="F81" s="468">
        <v>2713.5298554000001</v>
      </c>
      <c r="G81" s="468">
        <v>2715.1165424000001</v>
      </c>
      <c r="H81" s="468">
        <v>2711.2899198999999</v>
      </c>
      <c r="I81" s="468">
        <v>2239.6386136000001</v>
      </c>
    </row>
    <row r="82" spans="1:9">
      <c r="A82" s="246"/>
      <c r="B82" s="246">
        <v>200608</v>
      </c>
      <c r="C82" s="468">
        <v>2158.2167324000002</v>
      </c>
      <c r="D82" s="468">
        <v>1975.0920973</v>
      </c>
      <c r="E82" s="468">
        <v>2317.8497868999998</v>
      </c>
      <c r="F82" s="468">
        <v>2714.6661506999999</v>
      </c>
      <c r="G82" s="468">
        <v>2717.3730292</v>
      </c>
      <c r="H82" s="468">
        <v>2710.8735145000001</v>
      </c>
      <c r="I82" s="468">
        <v>2240.8326474</v>
      </c>
    </row>
    <row r="83" spans="1:9">
      <c r="A83" s="246"/>
      <c r="B83" s="246">
        <v>200609</v>
      </c>
      <c r="C83" s="468">
        <v>2160.0660447</v>
      </c>
      <c r="D83" s="468">
        <v>1975.8287981000001</v>
      </c>
      <c r="E83" s="468">
        <v>2320.8571652999999</v>
      </c>
      <c r="F83" s="468">
        <v>2715.7966950999999</v>
      </c>
      <c r="G83" s="468">
        <v>2719.7588405000001</v>
      </c>
      <c r="H83" s="468">
        <v>2710.2971771000002</v>
      </c>
      <c r="I83" s="468">
        <v>2242.7368542999998</v>
      </c>
    </row>
    <row r="84" spans="1:9">
      <c r="A84" s="246"/>
      <c r="B84" s="246">
        <v>200610</v>
      </c>
      <c r="C84" s="468">
        <v>2161.4104481999998</v>
      </c>
      <c r="D84" s="468">
        <v>1976.4249376</v>
      </c>
      <c r="E84" s="468">
        <v>2323.0081092999999</v>
      </c>
      <c r="F84" s="468">
        <v>2716.836804</v>
      </c>
      <c r="G84" s="468">
        <v>2721.5218568</v>
      </c>
      <c r="H84" s="468">
        <v>2710.3732466000001</v>
      </c>
      <c r="I84" s="468">
        <v>2244.1155930999998</v>
      </c>
    </row>
    <row r="85" spans="1:9">
      <c r="A85" s="246"/>
      <c r="B85" s="246">
        <v>200611</v>
      </c>
      <c r="C85" s="468">
        <v>2162.8782059999999</v>
      </c>
      <c r="D85" s="468">
        <v>1976.8444892</v>
      </c>
      <c r="E85" s="468">
        <v>2325.8004114999999</v>
      </c>
      <c r="F85" s="468">
        <v>2717.9248637000001</v>
      </c>
      <c r="G85" s="468">
        <v>2723.4843775999998</v>
      </c>
      <c r="H85" s="468">
        <v>2710.3102500999998</v>
      </c>
      <c r="I85" s="468">
        <v>2245.6658004999999</v>
      </c>
    </row>
    <row r="86" spans="1:9">
      <c r="A86" s="246"/>
      <c r="B86" s="246">
        <v>200612</v>
      </c>
      <c r="C86" s="468">
        <v>2164.2969493999999</v>
      </c>
      <c r="D86" s="468">
        <v>1977.7398166999999</v>
      </c>
      <c r="E86" s="468">
        <v>2328.0646766</v>
      </c>
      <c r="F86" s="468">
        <v>2719.1315798000001</v>
      </c>
      <c r="G86" s="468">
        <v>2725.5758575</v>
      </c>
      <c r="H86" s="468">
        <v>2710.3811679999999</v>
      </c>
      <c r="I86" s="468">
        <v>2247.2081401</v>
      </c>
    </row>
    <row r="87" spans="1:9">
      <c r="A87" s="246"/>
      <c r="B87" s="246">
        <v>200701</v>
      </c>
      <c r="C87" s="468">
        <v>2165.5856745999999</v>
      </c>
      <c r="D87" s="468">
        <v>1978.2385363000001</v>
      </c>
      <c r="E87" s="468">
        <v>2330.4101203</v>
      </c>
      <c r="F87" s="468">
        <v>2720.1462283000001</v>
      </c>
      <c r="G87" s="468">
        <v>2727.5275938999998</v>
      </c>
      <c r="H87" s="468">
        <v>2710.1921161999999</v>
      </c>
      <c r="I87" s="468">
        <v>2248.5448873999999</v>
      </c>
    </row>
    <row r="88" spans="1:9">
      <c r="A88" s="246"/>
      <c r="B88" s="246">
        <v>200702</v>
      </c>
      <c r="C88" s="468">
        <v>2166.9549470000002</v>
      </c>
      <c r="D88" s="468">
        <v>1978.8432382999999</v>
      </c>
      <c r="E88" s="468">
        <v>2332.8521971</v>
      </c>
      <c r="F88" s="468">
        <v>2721.3574368999998</v>
      </c>
      <c r="G88" s="468">
        <v>2729.6113756</v>
      </c>
      <c r="H88" s="468">
        <v>2710.3560791</v>
      </c>
      <c r="I88" s="468">
        <v>2250.0778596</v>
      </c>
    </row>
    <row r="89" spans="1:9">
      <c r="A89" s="246"/>
      <c r="B89" s="246">
        <v>200703</v>
      </c>
      <c r="C89" s="468">
        <v>2168.2075126999998</v>
      </c>
      <c r="D89" s="468">
        <v>1979.5151146000001</v>
      </c>
      <c r="E89" s="468">
        <v>2335.1989659999999</v>
      </c>
      <c r="F89" s="468">
        <v>2722.5704022999998</v>
      </c>
      <c r="G89" s="468">
        <v>2731.5064567999998</v>
      </c>
      <c r="H89" s="468">
        <v>2710.7617199000001</v>
      </c>
      <c r="I89" s="468">
        <v>2251.4650397999999</v>
      </c>
    </row>
    <row r="90" spans="1:9">
      <c r="A90" s="246"/>
      <c r="B90" s="246">
        <v>200704</v>
      </c>
      <c r="C90" s="468">
        <v>2169.6438563000002</v>
      </c>
      <c r="D90" s="468">
        <v>1980.3106451000001</v>
      </c>
      <c r="E90" s="468">
        <v>2337.6629653</v>
      </c>
      <c r="F90" s="468">
        <v>2723.9739484000002</v>
      </c>
      <c r="G90" s="468">
        <v>2733.5066105999999</v>
      </c>
      <c r="H90" s="468">
        <v>2711.5020605999998</v>
      </c>
      <c r="I90" s="468">
        <v>2253.0628929</v>
      </c>
    </row>
    <row r="91" spans="1:9">
      <c r="A91" s="246"/>
      <c r="B91" s="246">
        <v>200705</v>
      </c>
      <c r="C91" s="468">
        <v>2171.0044985</v>
      </c>
      <c r="D91" s="468">
        <v>1981.0731725000001</v>
      </c>
      <c r="E91" s="468">
        <v>2340.1392050999998</v>
      </c>
      <c r="F91" s="468">
        <v>2724.9913111000001</v>
      </c>
      <c r="G91" s="468">
        <v>2735.4204286999998</v>
      </c>
      <c r="H91" s="468">
        <v>2711.4720157000002</v>
      </c>
      <c r="I91" s="468">
        <v>2254.5403099</v>
      </c>
    </row>
    <row r="92" spans="1:9">
      <c r="A92" s="246"/>
      <c r="B92" s="246">
        <v>200706</v>
      </c>
      <c r="C92" s="468">
        <v>2172.5217587000002</v>
      </c>
      <c r="D92" s="468">
        <v>1982.1871589</v>
      </c>
      <c r="E92" s="468">
        <v>2342.4630215000002</v>
      </c>
      <c r="F92" s="468">
        <v>2726.4115370999998</v>
      </c>
      <c r="G92" s="468">
        <v>2737.3789986000002</v>
      </c>
      <c r="H92" s="468">
        <v>2712.3760336999999</v>
      </c>
      <c r="I92" s="468">
        <v>2256.2965819000001</v>
      </c>
    </row>
    <row r="93" spans="1:9">
      <c r="A93" s="246"/>
      <c r="B93" s="246">
        <v>200707</v>
      </c>
      <c r="C93" s="468">
        <v>2173.8758317000002</v>
      </c>
      <c r="D93" s="468">
        <v>1983.2540744999999</v>
      </c>
      <c r="E93" s="468">
        <v>2344.6469873000001</v>
      </c>
      <c r="F93" s="468">
        <v>2728.1837872999999</v>
      </c>
      <c r="G93" s="468">
        <v>2739.8578957999998</v>
      </c>
      <c r="H93" s="468">
        <v>2713.4128755000002</v>
      </c>
      <c r="I93" s="468">
        <v>2257.9318294</v>
      </c>
    </row>
    <row r="94" spans="1:9">
      <c r="A94" s="246"/>
      <c r="B94" s="246">
        <v>200708</v>
      </c>
      <c r="C94" s="468">
        <v>2175.1676255000002</v>
      </c>
      <c r="D94" s="468">
        <v>1984.2781448000001</v>
      </c>
      <c r="E94" s="468">
        <v>2346.7097858000002</v>
      </c>
      <c r="F94" s="468">
        <v>2729.6397986000002</v>
      </c>
      <c r="G94" s="468">
        <v>2742.2619765999998</v>
      </c>
      <c r="H94" s="468">
        <v>2713.8171699999998</v>
      </c>
      <c r="I94" s="468">
        <v>2259.4101596999999</v>
      </c>
    </row>
    <row r="95" spans="1:9">
      <c r="A95" s="246"/>
      <c r="B95" s="246">
        <v>200709</v>
      </c>
      <c r="C95" s="468">
        <v>2176.8866911999999</v>
      </c>
      <c r="D95" s="468">
        <v>1985.5784561</v>
      </c>
      <c r="E95" s="468">
        <v>2349.0113525000002</v>
      </c>
      <c r="F95" s="468">
        <v>2730.7519121999999</v>
      </c>
      <c r="G95" s="468">
        <v>2744.6537616000001</v>
      </c>
      <c r="H95" s="468">
        <v>2713.5247081000002</v>
      </c>
      <c r="I95" s="468">
        <v>2261.2693192000002</v>
      </c>
    </row>
    <row r="96" spans="1:9">
      <c r="A96" s="246"/>
      <c r="B96" s="246">
        <v>200710</v>
      </c>
      <c r="C96" s="468">
        <v>2178.0350681</v>
      </c>
      <c r="D96" s="468">
        <v>1986.5057016000001</v>
      </c>
      <c r="E96" s="468">
        <v>2350.6149082000002</v>
      </c>
      <c r="F96" s="468">
        <v>2731.8501550999999</v>
      </c>
      <c r="G96" s="468">
        <v>2746.6712256999999</v>
      </c>
      <c r="H96" s="468">
        <v>2713.5870048000002</v>
      </c>
      <c r="I96" s="468">
        <v>2262.4602374999999</v>
      </c>
    </row>
    <row r="97" spans="1:9">
      <c r="A97" s="246"/>
      <c r="B97" s="246">
        <v>200711</v>
      </c>
      <c r="C97" s="468">
        <v>2179.6359394999999</v>
      </c>
      <c r="D97" s="468">
        <v>1987.5528789</v>
      </c>
      <c r="E97" s="468">
        <v>2353.0285832999998</v>
      </c>
      <c r="F97" s="468">
        <v>2733.2165946999999</v>
      </c>
      <c r="G97" s="468">
        <v>2748.8000474999999</v>
      </c>
      <c r="H97" s="468">
        <v>2714.2223410000001</v>
      </c>
      <c r="I97" s="468">
        <v>2264.2098790999999</v>
      </c>
    </row>
    <row r="98" spans="1:9">
      <c r="A98" s="246"/>
      <c r="B98" s="246">
        <v>200712</v>
      </c>
      <c r="C98" s="468">
        <v>2181.0073963999998</v>
      </c>
      <c r="D98" s="468">
        <v>1988.8992885</v>
      </c>
      <c r="E98" s="468">
        <v>2354.7558205</v>
      </c>
      <c r="F98" s="468">
        <v>2734.6922202999999</v>
      </c>
      <c r="G98" s="468">
        <v>2750.8720601</v>
      </c>
      <c r="H98" s="468">
        <v>2715.1560433999998</v>
      </c>
      <c r="I98" s="468">
        <v>2265.7345602</v>
      </c>
    </row>
    <row r="99" spans="1:9">
      <c r="A99" s="246">
        <v>2008</v>
      </c>
      <c r="B99" s="246">
        <v>200801</v>
      </c>
      <c r="C99" s="468">
        <v>2182.2662580000001</v>
      </c>
      <c r="D99" s="468">
        <v>1989.7942038000001</v>
      </c>
      <c r="E99" s="468">
        <v>2356.5846058000002</v>
      </c>
      <c r="F99" s="468">
        <v>2735.5598865000002</v>
      </c>
      <c r="G99" s="468">
        <v>2752.5013911999999</v>
      </c>
      <c r="H99" s="468">
        <v>2715.2671368000001</v>
      </c>
      <c r="I99" s="468">
        <v>2266.9836768</v>
      </c>
    </row>
    <row r="100" spans="1:9">
      <c r="A100" s="246"/>
      <c r="B100" s="246">
        <v>200802</v>
      </c>
      <c r="C100" s="468">
        <v>2183.4843770000002</v>
      </c>
      <c r="D100" s="468">
        <v>1990.8742282000001</v>
      </c>
      <c r="E100" s="468">
        <v>2358.3025019000002</v>
      </c>
      <c r="F100" s="468">
        <v>2736.5918935</v>
      </c>
      <c r="G100" s="468">
        <v>2754.3063597999999</v>
      </c>
      <c r="H100" s="468">
        <v>2715.6046455999999</v>
      </c>
      <c r="I100" s="468">
        <v>2268.3037841</v>
      </c>
    </row>
    <row r="101" spans="1:9">
      <c r="A101" s="246"/>
      <c r="B101" s="246">
        <v>200803</v>
      </c>
      <c r="C101" s="468">
        <v>2184.4471899</v>
      </c>
      <c r="D101" s="468">
        <v>1991.7931696000001</v>
      </c>
      <c r="E101" s="468">
        <v>2359.5597115999999</v>
      </c>
      <c r="F101" s="468">
        <v>2737.6820815000001</v>
      </c>
      <c r="G101" s="468">
        <v>2756.1784553000002</v>
      </c>
      <c r="H101" s="468">
        <v>2716.0141425000002</v>
      </c>
      <c r="I101" s="468">
        <v>2269.4534053000002</v>
      </c>
    </row>
    <row r="102" spans="1:9">
      <c r="A102" s="246"/>
      <c r="B102" s="246">
        <v>200804</v>
      </c>
      <c r="C102" s="468">
        <v>2185.2668440000002</v>
      </c>
      <c r="D102" s="468">
        <v>1992.5795287000001</v>
      </c>
      <c r="E102" s="468">
        <v>2360.7419616000002</v>
      </c>
      <c r="F102" s="468">
        <v>2738.2607564999998</v>
      </c>
      <c r="G102" s="468">
        <v>2757.9111997999998</v>
      </c>
      <c r="H102" s="468">
        <v>2715.5176182</v>
      </c>
      <c r="I102" s="468">
        <v>2270.3934777999998</v>
      </c>
    </row>
    <row r="103" spans="1:9">
      <c r="A103" s="246"/>
      <c r="B103" s="246">
        <v>200805</v>
      </c>
      <c r="C103" s="468">
        <v>2186.2419804000001</v>
      </c>
      <c r="D103" s="468">
        <v>1993.3578560999999</v>
      </c>
      <c r="E103" s="468">
        <v>2362.1612068999998</v>
      </c>
      <c r="F103" s="468">
        <v>2739.0620663999998</v>
      </c>
      <c r="G103" s="468">
        <v>2759.8794195999999</v>
      </c>
      <c r="H103" s="468">
        <v>2715.2669964000002</v>
      </c>
      <c r="I103" s="468">
        <v>2271.5041191</v>
      </c>
    </row>
    <row r="104" spans="1:9">
      <c r="A104" s="246"/>
      <c r="B104" s="246">
        <v>200806</v>
      </c>
      <c r="C104" s="468">
        <v>2187.1757217999998</v>
      </c>
      <c r="D104" s="468">
        <v>1993.8201673999999</v>
      </c>
      <c r="E104" s="468">
        <v>2363.6228679000001</v>
      </c>
      <c r="F104" s="468">
        <v>2739.4577715999999</v>
      </c>
      <c r="G104" s="468">
        <v>2761.3981113999998</v>
      </c>
      <c r="H104" s="468">
        <v>2714.7781675000001</v>
      </c>
      <c r="I104" s="468">
        <v>2272.6188477999999</v>
      </c>
    </row>
    <row r="105" spans="1:9">
      <c r="A105" s="246"/>
      <c r="B105" s="246">
        <v>200807</v>
      </c>
      <c r="C105" s="468">
        <v>2188.0083961999999</v>
      </c>
      <c r="D105" s="468">
        <v>1994.250182</v>
      </c>
      <c r="E105" s="468">
        <v>2365.0256408999999</v>
      </c>
      <c r="F105" s="468">
        <v>2740.1318414000002</v>
      </c>
      <c r="G105" s="468">
        <v>2763.0891906000002</v>
      </c>
      <c r="H105" s="468">
        <v>2714.6301330000001</v>
      </c>
      <c r="I105" s="468">
        <v>2273.5745702999998</v>
      </c>
    </row>
    <row r="106" spans="1:9">
      <c r="A106" s="246"/>
      <c r="B106" s="246">
        <v>200808</v>
      </c>
      <c r="C106" s="468">
        <v>2189.0165034000001</v>
      </c>
      <c r="D106" s="468">
        <v>1994.8202784</v>
      </c>
      <c r="E106" s="468">
        <v>2366.5243817</v>
      </c>
      <c r="F106" s="468">
        <v>2740.5688980999998</v>
      </c>
      <c r="G106" s="468">
        <v>2765.0480413999999</v>
      </c>
      <c r="H106" s="468">
        <v>2713.7335474000001</v>
      </c>
      <c r="I106" s="468">
        <v>2274.6480646999998</v>
      </c>
    </row>
    <row r="107" spans="1:9">
      <c r="A107" s="246"/>
      <c r="B107" s="246">
        <v>200809</v>
      </c>
      <c r="C107" s="468">
        <v>2189.9605041</v>
      </c>
      <c r="D107" s="468">
        <v>1995.3899561999999</v>
      </c>
      <c r="E107" s="468">
        <v>2367.8538457</v>
      </c>
      <c r="F107" s="468">
        <v>2740.8783831000001</v>
      </c>
      <c r="G107" s="468">
        <v>2766.6265792999998</v>
      </c>
      <c r="H107" s="468">
        <v>2712.9626736</v>
      </c>
      <c r="I107" s="468">
        <v>2275.5580484000002</v>
      </c>
    </row>
    <row r="108" spans="1:9">
      <c r="A108" s="246"/>
      <c r="B108" s="246">
        <v>200810</v>
      </c>
      <c r="C108" s="468">
        <v>2190.7852905</v>
      </c>
      <c r="D108" s="468">
        <v>1996.0700670000001</v>
      </c>
      <c r="E108" s="468">
        <v>2368.716077</v>
      </c>
      <c r="F108" s="468">
        <v>2741.4943549</v>
      </c>
      <c r="G108" s="468">
        <v>2768.3593598000002</v>
      </c>
      <c r="H108" s="468">
        <v>2712.6681683000002</v>
      </c>
      <c r="I108" s="468">
        <v>2276.3879821999999</v>
      </c>
    </row>
    <row r="109" spans="1:9">
      <c r="A109" s="246"/>
      <c r="B109" s="246">
        <v>200811</v>
      </c>
      <c r="C109" s="468">
        <v>2191.9117474</v>
      </c>
      <c r="D109" s="468">
        <v>1996.9116528</v>
      </c>
      <c r="E109" s="468">
        <v>2370.00227</v>
      </c>
      <c r="F109" s="468">
        <v>2741.6637466000002</v>
      </c>
      <c r="G109" s="468">
        <v>2769.7954209999998</v>
      </c>
      <c r="H109" s="468">
        <v>2711.8702619000001</v>
      </c>
      <c r="I109" s="468">
        <v>2277.4959703999998</v>
      </c>
    </row>
    <row r="110" spans="1:9">
      <c r="A110" s="246"/>
      <c r="B110" s="246">
        <v>200812</v>
      </c>
      <c r="C110" s="468">
        <v>2192.8477502999999</v>
      </c>
      <c r="D110" s="468">
        <v>1997.8657791000001</v>
      </c>
      <c r="E110" s="468">
        <v>2371.0120894000001</v>
      </c>
      <c r="F110" s="468">
        <v>2741.8087412</v>
      </c>
      <c r="G110" s="468">
        <v>2771.3069513999999</v>
      </c>
      <c r="H110" s="468">
        <v>2710.8418467000001</v>
      </c>
      <c r="I110" s="468">
        <v>2278.3681093999999</v>
      </c>
    </row>
    <row r="111" spans="1:9">
      <c r="A111" s="246"/>
      <c r="B111" s="246">
        <v>200901</v>
      </c>
      <c r="C111" s="468">
        <v>2193.8356641</v>
      </c>
      <c r="D111" s="468">
        <v>1998.6090902999999</v>
      </c>
      <c r="E111" s="468">
        <v>2372.1675301999999</v>
      </c>
      <c r="F111" s="468">
        <v>2742.0651727999998</v>
      </c>
      <c r="G111" s="468">
        <v>2772.6894527999998</v>
      </c>
      <c r="H111" s="468">
        <v>2710.1858957999998</v>
      </c>
      <c r="I111" s="468">
        <v>2279.2896215000001</v>
      </c>
    </row>
    <row r="112" spans="1:9">
      <c r="A112" s="246"/>
      <c r="B112" s="246">
        <v>200902</v>
      </c>
      <c r="C112" s="468">
        <v>2194.8679207999999</v>
      </c>
      <c r="D112" s="468">
        <v>1999.1961832</v>
      </c>
      <c r="E112" s="468">
        <v>2373.5565483</v>
      </c>
      <c r="F112" s="468">
        <v>2742.4175510999999</v>
      </c>
      <c r="G112" s="468">
        <v>2774.3938183</v>
      </c>
      <c r="H112" s="468">
        <v>2709.4924605000001</v>
      </c>
      <c r="I112" s="468">
        <v>2280.3465150000002</v>
      </c>
    </row>
    <row r="113" spans="1:9">
      <c r="A113" s="246"/>
      <c r="B113" s="246">
        <v>200903</v>
      </c>
      <c r="C113" s="468">
        <v>2195.5564186000001</v>
      </c>
      <c r="D113" s="468">
        <v>1999.6851363000001</v>
      </c>
      <c r="E113" s="468">
        <v>2374.5002181999998</v>
      </c>
      <c r="F113" s="468">
        <v>2742.3318172999998</v>
      </c>
      <c r="G113" s="468">
        <v>2775.8082911000001</v>
      </c>
      <c r="H113" s="468">
        <v>2708.1699859</v>
      </c>
      <c r="I113" s="468">
        <v>2281.0158609999999</v>
      </c>
    </row>
    <row r="114" spans="1:9">
      <c r="A114" s="246"/>
      <c r="B114" s="246">
        <v>200904</v>
      </c>
      <c r="C114" s="468">
        <v>2196.0549203999999</v>
      </c>
      <c r="D114" s="468">
        <v>1999.9293132</v>
      </c>
      <c r="E114" s="468">
        <v>2375.3296553999999</v>
      </c>
      <c r="F114" s="468">
        <v>2742.6107760999998</v>
      </c>
      <c r="G114" s="468">
        <v>2777.2811247</v>
      </c>
      <c r="H114" s="468">
        <v>2707.5765468999998</v>
      </c>
      <c r="I114" s="468">
        <v>2281.5772670000001</v>
      </c>
    </row>
    <row r="115" spans="1:9">
      <c r="A115" s="246"/>
      <c r="B115" s="246">
        <v>200905</v>
      </c>
      <c r="C115" s="468">
        <v>2196.6290235000001</v>
      </c>
      <c r="D115" s="468">
        <v>2000.1813169</v>
      </c>
      <c r="E115" s="468">
        <v>2376.2243913000002</v>
      </c>
      <c r="F115" s="468">
        <v>2742.8923110999999</v>
      </c>
      <c r="G115" s="468">
        <v>2778.6421030000001</v>
      </c>
      <c r="H115" s="468">
        <v>2707.1397459999998</v>
      </c>
      <c r="I115" s="468">
        <v>2282.2217154999998</v>
      </c>
    </row>
    <row r="116" spans="1:9">
      <c r="A116" s="246"/>
      <c r="B116" s="246">
        <v>200906</v>
      </c>
      <c r="C116" s="468">
        <v>2197.1036104999998</v>
      </c>
      <c r="D116" s="468">
        <v>2000.3235099999999</v>
      </c>
      <c r="E116" s="468">
        <v>2377.1140464999999</v>
      </c>
      <c r="F116" s="468">
        <v>2743.2029474999999</v>
      </c>
      <c r="G116" s="468">
        <v>2780.0191442999999</v>
      </c>
      <c r="H116" s="468">
        <v>2706.7777593000001</v>
      </c>
      <c r="I116" s="468">
        <v>2282.8107994000002</v>
      </c>
    </row>
    <row r="117" spans="1:9">
      <c r="A117" s="246"/>
      <c r="B117" s="246">
        <v>200907</v>
      </c>
      <c r="C117" s="468">
        <v>2197.4646369000002</v>
      </c>
      <c r="D117" s="468">
        <v>2000.3596256999999</v>
      </c>
      <c r="E117" s="468">
        <v>2377.9459848000001</v>
      </c>
      <c r="F117" s="468">
        <v>2743.1113540000001</v>
      </c>
      <c r="G117" s="468">
        <v>2780.9479674999998</v>
      </c>
      <c r="H117" s="468">
        <v>2706.0555027</v>
      </c>
      <c r="I117" s="468">
        <v>2283.2069216</v>
      </c>
    </row>
    <row r="118" spans="1:9">
      <c r="A118" s="246"/>
      <c r="B118" s="246">
        <v>200908</v>
      </c>
      <c r="C118" s="468">
        <v>2197.9478813000001</v>
      </c>
      <c r="D118" s="468">
        <v>2000.4137485000001</v>
      </c>
      <c r="E118" s="468">
        <v>2378.9440954000002</v>
      </c>
      <c r="F118" s="468">
        <v>2742.9620190999999</v>
      </c>
      <c r="G118" s="468">
        <v>2782.2777208000002</v>
      </c>
      <c r="H118" s="468">
        <v>2704.8593206</v>
      </c>
      <c r="I118" s="468">
        <v>2283.6710779</v>
      </c>
    </row>
    <row r="119" spans="1:9">
      <c r="A119" s="246"/>
      <c r="B119" s="246">
        <v>200909</v>
      </c>
      <c r="C119" s="468">
        <v>2198.5294525999998</v>
      </c>
      <c r="D119" s="468">
        <v>2000.5409064</v>
      </c>
      <c r="E119" s="468">
        <v>2379.9763398</v>
      </c>
      <c r="F119" s="468">
        <v>2742.8401696999999</v>
      </c>
      <c r="G119" s="468">
        <v>2783.6089437000001</v>
      </c>
      <c r="H119" s="468">
        <v>2703.7051105</v>
      </c>
      <c r="I119" s="468">
        <v>2284.1838385000001</v>
      </c>
    </row>
    <row r="120" spans="1:9">
      <c r="A120" s="246"/>
      <c r="B120" s="246">
        <v>200910</v>
      </c>
      <c r="C120" s="468">
        <v>2198.8060569999998</v>
      </c>
      <c r="D120" s="468">
        <v>2000.5919859999999</v>
      </c>
      <c r="E120" s="468">
        <v>2380.4308251000002</v>
      </c>
      <c r="F120" s="468">
        <v>2743.0309152999998</v>
      </c>
      <c r="G120" s="468">
        <v>2784.9642749999998</v>
      </c>
      <c r="H120" s="468">
        <v>2703.1158971</v>
      </c>
      <c r="I120" s="468">
        <v>2284.453438</v>
      </c>
    </row>
    <row r="121" spans="1:9">
      <c r="A121" s="246"/>
      <c r="B121" s="246">
        <v>200911</v>
      </c>
      <c r="C121" s="468">
        <v>2199.2360717000001</v>
      </c>
      <c r="D121" s="468">
        <v>2000.5433740000001</v>
      </c>
      <c r="E121" s="468">
        <v>2381.4997386999999</v>
      </c>
      <c r="F121" s="468">
        <v>2742.9982808999998</v>
      </c>
      <c r="G121" s="468">
        <v>2786.2096811000001</v>
      </c>
      <c r="H121" s="468">
        <v>2702.2904847999998</v>
      </c>
      <c r="I121" s="468">
        <v>2284.8727057999999</v>
      </c>
    </row>
    <row r="122" spans="1:9">
      <c r="A122" s="246"/>
      <c r="B122" s="246">
        <v>200912</v>
      </c>
      <c r="C122" s="468">
        <v>2199.4228499999999</v>
      </c>
      <c r="D122" s="468">
        <v>2000.5561028</v>
      </c>
      <c r="E122" s="468">
        <v>2382.2006419999998</v>
      </c>
      <c r="F122" s="468">
        <v>2742.8528068000001</v>
      </c>
      <c r="G122" s="468">
        <v>2786.7354286999998</v>
      </c>
      <c r="H122" s="468">
        <v>2701.8600594</v>
      </c>
      <c r="I122" s="468">
        <v>2285.0299034</v>
      </c>
    </row>
    <row r="123" spans="1:9">
      <c r="A123" s="246">
        <v>2010</v>
      </c>
      <c r="B123" s="246">
        <v>201001</v>
      </c>
      <c r="C123" s="468">
        <v>2199.6447131999998</v>
      </c>
      <c r="D123" s="468">
        <v>2000.6438143</v>
      </c>
      <c r="E123" s="468">
        <v>2382.7619519</v>
      </c>
      <c r="F123" s="468">
        <v>2742.8898589</v>
      </c>
      <c r="G123" s="468">
        <v>2787.8568046</v>
      </c>
      <c r="H123" s="468">
        <v>2701.2740392000001</v>
      </c>
      <c r="I123" s="468">
        <v>2285.2501464000002</v>
      </c>
    </row>
    <row r="124" spans="1:9">
      <c r="A124" s="246"/>
      <c r="B124" s="246">
        <v>201002</v>
      </c>
      <c r="C124" s="468">
        <v>2199.9514681999999</v>
      </c>
      <c r="D124" s="468">
        <v>2000.7020311000001</v>
      </c>
      <c r="E124" s="468">
        <v>2383.5712745999999</v>
      </c>
      <c r="F124" s="468">
        <v>2742.8616949000002</v>
      </c>
      <c r="G124" s="468">
        <v>2789.0283964999999</v>
      </c>
      <c r="H124" s="468">
        <v>2700.5965634999998</v>
      </c>
      <c r="I124" s="468">
        <v>2285.5568330999999</v>
      </c>
    </row>
    <row r="125" spans="1:9">
      <c r="A125" s="246"/>
      <c r="B125" s="246">
        <v>201003</v>
      </c>
      <c r="C125" s="468">
        <v>2200.1386662999998</v>
      </c>
      <c r="D125" s="468">
        <v>2000.6343930999999</v>
      </c>
      <c r="E125" s="468">
        <v>2384.3600089000001</v>
      </c>
      <c r="F125" s="468">
        <v>2743.1422455000002</v>
      </c>
      <c r="G125" s="468">
        <v>2790.2031212000002</v>
      </c>
      <c r="H125" s="468">
        <v>2700.3935305999998</v>
      </c>
      <c r="I125" s="468">
        <v>2285.7625607999998</v>
      </c>
    </row>
    <row r="126" spans="1:9">
      <c r="A126" s="246"/>
      <c r="B126" s="246">
        <v>201004</v>
      </c>
      <c r="C126" s="468">
        <v>2200.4039760999999</v>
      </c>
      <c r="D126" s="468">
        <v>2000.7854854</v>
      </c>
      <c r="E126" s="468">
        <v>2385.0064037000002</v>
      </c>
      <c r="F126" s="468">
        <v>2743.0030001</v>
      </c>
      <c r="G126" s="468">
        <v>2791.4500413999999</v>
      </c>
      <c r="H126" s="468">
        <v>2699.4688237999999</v>
      </c>
      <c r="I126" s="468">
        <v>2285.9938195</v>
      </c>
    </row>
    <row r="127" spans="1:9">
      <c r="A127" s="246"/>
      <c r="B127" s="246">
        <v>201005</v>
      </c>
      <c r="C127" s="468">
        <v>2200.9251081000002</v>
      </c>
      <c r="D127" s="468">
        <v>2001.1285931</v>
      </c>
      <c r="E127" s="468">
        <v>2385.9947235</v>
      </c>
      <c r="F127" s="468">
        <v>2743.0442804999998</v>
      </c>
      <c r="G127" s="468">
        <v>2792.8903389000002</v>
      </c>
      <c r="H127" s="468">
        <v>2698.8178317000002</v>
      </c>
      <c r="I127" s="468">
        <v>2286.5545103999998</v>
      </c>
    </row>
    <row r="128" spans="1:9">
      <c r="A128" s="246"/>
      <c r="B128" s="246">
        <v>201006</v>
      </c>
      <c r="C128" s="468">
        <v>2201.4173851</v>
      </c>
      <c r="D128" s="468">
        <v>2001.4961691999999</v>
      </c>
      <c r="E128" s="468">
        <v>2386.8487995999999</v>
      </c>
      <c r="F128" s="468">
        <v>2743.3311466</v>
      </c>
      <c r="G128" s="468">
        <v>2794.3163094000001</v>
      </c>
      <c r="H128" s="468">
        <v>2698.666166</v>
      </c>
      <c r="I128" s="468">
        <v>2287.1489909000002</v>
      </c>
    </row>
    <row r="129" spans="1:9">
      <c r="A129" s="246"/>
      <c r="B129" s="246">
        <v>201007</v>
      </c>
      <c r="C129" s="468">
        <v>2201.9281528000001</v>
      </c>
      <c r="D129" s="468">
        <v>2001.9566408000001</v>
      </c>
      <c r="E129" s="468">
        <v>2387.7324300999999</v>
      </c>
      <c r="F129" s="468">
        <v>2743.1879101</v>
      </c>
      <c r="G129" s="468">
        <v>2795.4009746000002</v>
      </c>
      <c r="H129" s="468">
        <v>2697.9982845</v>
      </c>
      <c r="I129" s="468">
        <v>2287.6619071999999</v>
      </c>
    </row>
    <row r="130" spans="1:9">
      <c r="A130" s="246"/>
      <c r="B130" s="246">
        <v>201008</v>
      </c>
      <c r="C130" s="468">
        <v>2202.4666020999998</v>
      </c>
      <c r="D130" s="468">
        <v>2002.4617165</v>
      </c>
      <c r="E130" s="468">
        <v>2388.5922117999999</v>
      </c>
      <c r="F130" s="468">
        <v>2743.1416321000002</v>
      </c>
      <c r="G130" s="468">
        <v>2796.8410273999998</v>
      </c>
      <c r="H130" s="468">
        <v>2697.1828341999999</v>
      </c>
      <c r="I130" s="468">
        <v>2288.1666805999998</v>
      </c>
    </row>
    <row r="131" spans="1:9">
      <c r="A131" s="246"/>
      <c r="B131" s="246">
        <v>201009</v>
      </c>
      <c r="C131" s="468">
        <v>2202.8464159999999</v>
      </c>
      <c r="D131" s="468">
        <v>2002.9240093999999</v>
      </c>
      <c r="E131" s="468">
        <v>2389.0506604000002</v>
      </c>
      <c r="F131" s="468">
        <v>2743.0676478</v>
      </c>
      <c r="G131" s="468">
        <v>2798.2826504</v>
      </c>
      <c r="H131" s="468">
        <v>2696.3318622000002</v>
      </c>
      <c r="I131" s="468">
        <v>2288.4812141000002</v>
      </c>
    </row>
    <row r="132" spans="1:9">
      <c r="A132" s="246"/>
      <c r="B132" s="246">
        <v>201010</v>
      </c>
      <c r="C132" s="468">
        <v>2203.3527657</v>
      </c>
      <c r="D132" s="468">
        <v>2003.3966815000001</v>
      </c>
      <c r="E132" s="468">
        <v>2389.5625083</v>
      </c>
      <c r="F132" s="468">
        <v>2743.0621712000002</v>
      </c>
      <c r="G132" s="468">
        <v>2799.696128</v>
      </c>
      <c r="H132" s="468">
        <v>2695.6452307999998</v>
      </c>
      <c r="I132" s="468">
        <v>2288.9302493999999</v>
      </c>
    </row>
    <row r="133" spans="1:9">
      <c r="A133" s="246"/>
      <c r="B133" s="246">
        <v>201011</v>
      </c>
      <c r="C133" s="468">
        <v>2203.8848908</v>
      </c>
      <c r="D133" s="468">
        <v>2003.8713499999999</v>
      </c>
      <c r="E133" s="468">
        <v>2390.3429019</v>
      </c>
      <c r="F133" s="468">
        <v>2743.1976715000001</v>
      </c>
      <c r="G133" s="468">
        <v>2800.9627258</v>
      </c>
      <c r="H133" s="468">
        <v>2695.3020384000001</v>
      </c>
      <c r="I133" s="468">
        <v>2289.3716089</v>
      </c>
    </row>
    <row r="134" spans="1:9">
      <c r="A134" s="246"/>
      <c r="B134" s="246">
        <v>201012</v>
      </c>
      <c r="C134" s="468">
        <v>2204.2701391000001</v>
      </c>
      <c r="D134" s="468">
        <v>2004.3521306</v>
      </c>
      <c r="E134" s="468">
        <v>2390.8434063999998</v>
      </c>
      <c r="F134" s="468">
        <v>2743.397168</v>
      </c>
      <c r="G134" s="468">
        <v>2802.536877</v>
      </c>
      <c r="H134" s="468">
        <v>2694.8929702999999</v>
      </c>
      <c r="I134" s="468">
        <v>2289.7307307999999</v>
      </c>
    </row>
    <row r="135" spans="1:9">
      <c r="A135" s="246"/>
      <c r="B135" s="246">
        <v>201101</v>
      </c>
      <c r="C135" s="468">
        <v>2204.6533199</v>
      </c>
      <c r="D135" s="468">
        <v>2004.6765647</v>
      </c>
      <c r="E135" s="468">
        <v>2391.3314906999999</v>
      </c>
      <c r="F135" s="468">
        <v>2743.3562575000001</v>
      </c>
      <c r="G135" s="468">
        <v>2803.8363669999999</v>
      </c>
      <c r="H135" s="468">
        <v>2694.2781141999999</v>
      </c>
      <c r="I135" s="468">
        <v>2290.0595056000002</v>
      </c>
    </row>
    <row r="136" spans="1:9">
      <c r="A136" s="246"/>
      <c r="B136" s="246">
        <v>201102</v>
      </c>
      <c r="C136" s="468">
        <v>2204.9424751000001</v>
      </c>
      <c r="D136" s="468">
        <v>2004.9464031</v>
      </c>
      <c r="E136" s="468">
        <v>2391.6781712000002</v>
      </c>
      <c r="F136" s="468">
        <v>2743.5681595000001</v>
      </c>
      <c r="G136" s="468">
        <v>2805.4607681000002</v>
      </c>
      <c r="H136" s="468">
        <v>2693.9396731000002</v>
      </c>
      <c r="I136" s="468">
        <v>2290.3964495</v>
      </c>
    </row>
    <row r="137" spans="1:9">
      <c r="A137" s="246"/>
      <c r="B137" s="246">
        <v>201103</v>
      </c>
      <c r="C137" s="468">
        <v>2205.2406547999999</v>
      </c>
      <c r="D137" s="468">
        <v>2005.1810574000001</v>
      </c>
      <c r="E137" s="468">
        <v>2392.1511381</v>
      </c>
      <c r="F137" s="468">
        <v>2743.7385792</v>
      </c>
      <c r="G137" s="468">
        <v>2806.9024807000001</v>
      </c>
      <c r="H137" s="468">
        <v>2693.6205319000001</v>
      </c>
      <c r="I137" s="468">
        <v>2290.7216113999998</v>
      </c>
    </row>
    <row r="138" spans="1:9">
      <c r="A138" s="246"/>
      <c r="B138" s="246">
        <v>201104</v>
      </c>
      <c r="C138" s="468">
        <v>2205.6389377999999</v>
      </c>
      <c r="D138" s="468">
        <v>2005.4690424999999</v>
      </c>
      <c r="E138" s="468">
        <v>2392.6188741999999</v>
      </c>
      <c r="F138" s="468">
        <v>2743.9021443000001</v>
      </c>
      <c r="G138" s="468">
        <v>2808.6882839</v>
      </c>
      <c r="H138" s="468">
        <v>2693.1647512</v>
      </c>
      <c r="I138" s="468">
        <v>2291.2110257999998</v>
      </c>
    </row>
    <row r="139" spans="1:9">
      <c r="A139" s="246"/>
      <c r="B139" s="246">
        <v>201105</v>
      </c>
      <c r="C139" s="468">
        <v>2205.9995076999999</v>
      </c>
      <c r="D139" s="468">
        <v>2005.7994879</v>
      </c>
      <c r="E139" s="468">
        <v>2393.1496579999998</v>
      </c>
      <c r="F139" s="468">
        <v>2743.8960762000002</v>
      </c>
      <c r="G139" s="468">
        <v>2810.5212316000002</v>
      </c>
      <c r="H139" s="468">
        <v>2692.4145951</v>
      </c>
      <c r="I139" s="468">
        <v>2291.6487053999999</v>
      </c>
    </row>
    <row r="140" spans="1:9">
      <c r="A140" s="246"/>
      <c r="B140" s="246">
        <v>201106</v>
      </c>
      <c r="C140" s="468">
        <v>2206.4087333000002</v>
      </c>
      <c r="D140" s="468">
        <v>2006.1999751000001</v>
      </c>
      <c r="E140" s="468">
        <v>2393.6558577999999</v>
      </c>
      <c r="F140" s="468">
        <v>2743.8055103000002</v>
      </c>
      <c r="G140" s="468">
        <v>2812.2045100999999</v>
      </c>
      <c r="H140" s="468">
        <v>2691.7075761999999</v>
      </c>
      <c r="I140" s="468">
        <v>2292.1725575999999</v>
      </c>
    </row>
    <row r="141" spans="1:9">
      <c r="A141" s="246"/>
      <c r="B141" s="246">
        <v>201107</v>
      </c>
      <c r="C141" s="468">
        <v>2206.9671486000002</v>
      </c>
      <c r="D141" s="468">
        <v>2006.8445864</v>
      </c>
      <c r="E141" s="468">
        <v>2394.0678677000001</v>
      </c>
      <c r="F141" s="468">
        <v>2743.5073544000002</v>
      </c>
      <c r="G141" s="468">
        <v>2813.7672529000001</v>
      </c>
      <c r="H141" s="468">
        <v>2690.7875309000001</v>
      </c>
      <c r="I141" s="468">
        <v>2292.8065707999999</v>
      </c>
    </row>
    <row r="142" spans="1:9">
      <c r="A142" s="246"/>
      <c r="B142" s="246">
        <v>201108</v>
      </c>
      <c r="C142" s="468">
        <v>2207.458494</v>
      </c>
      <c r="D142" s="468">
        <v>2007.2970998999999</v>
      </c>
      <c r="E142" s="468">
        <v>2394.6153611</v>
      </c>
      <c r="F142" s="468">
        <v>2743.5424051</v>
      </c>
      <c r="G142" s="468">
        <v>2815.5709409999999</v>
      </c>
      <c r="H142" s="468">
        <v>2690.1632685</v>
      </c>
      <c r="I142" s="468">
        <v>2293.3482815000002</v>
      </c>
    </row>
    <row r="143" spans="1:9">
      <c r="A143" s="246"/>
      <c r="B143" s="246">
        <v>201109</v>
      </c>
      <c r="C143" s="468">
        <v>2207.9088370999998</v>
      </c>
      <c r="D143" s="468">
        <v>2007.9188465</v>
      </c>
      <c r="E143" s="468">
        <v>2394.7780082999998</v>
      </c>
      <c r="F143" s="468">
        <v>2743.5841076000002</v>
      </c>
      <c r="G143" s="468">
        <v>2817.4577054000001</v>
      </c>
      <c r="H143" s="468">
        <v>2689.5653480999999</v>
      </c>
      <c r="I143" s="468">
        <v>2293.8481999000001</v>
      </c>
    </row>
    <row r="144" spans="1:9">
      <c r="A144" s="246"/>
      <c r="B144" s="246">
        <v>201110</v>
      </c>
      <c r="C144" s="468">
        <v>2208.1463127000002</v>
      </c>
      <c r="D144" s="468">
        <v>2008.3753706</v>
      </c>
      <c r="E144" s="468">
        <v>2394.7565024999999</v>
      </c>
      <c r="F144" s="468">
        <v>2743.6476121999999</v>
      </c>
      <c r="G144" s="468">
        <v>2818.8273826</v>
      </c>
      <c r="H144" s="468">
        <v>2689.3325642999998</v>
      </c>
      <c r="I144" s="468">
        <v>2294.1669505999998</v>
      </c>
    </row>
    <row r="145" spans="1:9">
      <c r="A145" s="246"/>
      <c r="B145" s="246">
        <v>201111</v>
      </c>
      <c r="C145" s="468">
        <v>2208.3633381999998</v>
      </c>
      <c r="D145" s="468">
        <v>2008.8738327000001</v>
      </c>
      <c r="E145" s="468">
        <v>2394.7769005</v>
      </c>
      <c r="F145" s="468">
        <v>2743.7221307</v>
      </c>
      <c r="G145" s="468">
        <v>2820.2214020000001</v>
      </c>
      <c r="H145" s="468">
        <v>2689.0435754</v>
      </c>
      <c r="I145" s="468">
        <v>2294.4116131999999</v>
      </c>
    </row>
    <row r="146" spans="1:9">
      <c r="A146" s="246"/>
      <c r="B146" s="246">
        <v>201112</v>
      </c>
      <c r="C146" s="468">
        <v>2208.7418828</v>
      </c>
      <c r="D146" s="468">
        <v>2009.3977331000001</v>
      </c>
      <c r="E146" s="468">
        <v>2395.0729279000002</v>
      </c>
      <c r="F146" s="468">
        <v>2743.8268013000002</v>
      </c>
      <c r="G146" s="468">
        <v>2821.2818470000002</v>
      </c>
      <c r="H146" s="468">
        <v>2689.0029125999999</v>
      </c>
      <c r="I146" s="468">
        <v>2294.7292978</v>
      </c>
    </row>
    <row r="147" spans="1:9">
      <c r="A147" s="246">
        <v>2012</v>
      </c>
      <c r="B147" s="246">
        <v>201201</v>
      </c>
      <c r="C147" s="468">
        <v>2208.7444958000001</v>
      </c>
      <c r="D147" s="468">
        <v>2009.558475</v>
      </c>
      <c r="E147" s="468">
        <v>2394.7553929999999</v>
      </c>
      <c r="F147" s="468">
        <v>2743.4082033</v>
      </c>
      <c r="G147" s="468">
        <v>2822.3960931000001</v>
      </c>
      <c r="H147" s="468">
        <v>2688.0172763</v>
      </c>
      <c r="I147" s="468">
        <v>2294.6500845</v>
      </c>
    </row>
    <row r="148" spans="1:9">
      <c r="A148" s="246"/>
      <c r="B148" s="246">
        <v>201202</v>
      </c>
      <c r="C148" s="468">
        <v>2208.7996198999999</v>
      </c>
      <c r="D148" s="468">
        <v>2009.8073096000001</v>
      </c>
      <c r="E148" s="468">
        <v>2394.5977773999998</v>
      </c>
      <c r="F148" s="468">
        <v>2742.8669537000001</v>
      </c>
      <c r="G148" s="468">
        <v>2823.4362922</v>
      </c>
      <c r="H148" s="468">
        <v>2687.0014974000001</v>
      </c>
      <c r="I148" s="468">
        <v>2294.7185291999999</v>
      </c>
    </row>
    <row r="149" spans="1:9">
      <c r="A149" s="246"/>
      <c r="B149" s="246">
        <v>201203</v>
      </c>
      <c r="C149" s="468">
        <v>2208.9551645000001</v>
      </c>
      <c r="D149" s="468">
        <v>2010.053095</v>
      </c>
      <c r="E149" s="468">
        <v>2394.6149274999998</v>
      </c>
      <c r="F149" s="468">
        <v>2742.6866958999999</v>
      </c>
      <c r="G149" s="468">
        <v>2824.8995851999998</v>
      </c>
      <c r="H149" s="468">
        <v>2686.3404612999998</v>
      </c>
      <c r="I149" s="468">
        <v>2294.9198113000002</v>
      </c>
    </row>
    <row r="150" spans="1:9">
      <c r="A150" s="246"/>
      <c r="B150" s="246">
        <v>201204</v>
      </c>
      <c r="C150" s="468">
        <v>2208.8191035</v>
      </c>
      <c r="D150" s="468">
        <v>2010.0536236999999</v>
      </c>
      <c r="E150" s="468">
        <v>2394.2274121999999</v>
      </c>
      <c r="F150" s="468">
        <v>2742.4482042999998</v>
      </c>
      <c r="G150" s="468">
        <v>2826.3322459999999</v>
      </c>
      <c r="H150" s="468">
        <v>2685.68</v>
      </c>
      <c r="I150" s="468">
        <v>2294.9004113999999</v>
      </c>
    </row>
    <row r="151" spans="1:9">
      <c r="A151" s="246"/>
      <c r="B151" s="246">
        <v>201205</v>
      </c>
      <c r="C151" s="468">
        <v>2208.7379602999999</v>
      </c>
      <c r="D151" s="468">
        <v>2010.0401632000001</v>
      </c>
      <c r="E151" s="468">
        <v>2394.1206553000002</v>
      </c>
      <c r="F151" s="468">
        <v>2742.3404094000002</v>
      </c>
      <c r="G151" s="468">
        <v>2827.7071844000002</v>
      </c>
      <c r="H151" s="468">
        <v>2685.2813630000001</v>
      </c>
      <c r="I151" s="468">
        <v>2294.9753458999999</v>
      </c>
    </row>
    <row r="152" spans="1:9">
      <c r="A152" s="246"/>
      <c r="B152" s="246">
        <v>201206</v>
      </c>
      <c r="C152" s="468">
        <v>2208.8191035</v>
      </c>
      <c r="D152" s="468">
        <v>2010.1188488</v>
      </c>
      <c r="E152" s="468">
        <v>2394.0065107</v>
      </c>
      <c r="F152" s="468">
        <v>2741.9597914000001</v>
      </c>
      <c r="G152" s="468">
        <v>2829.0990729999999</v>
      </c>
      <c r="H152" s="468">
        <v>2684.7104404000002</v>
      </c>
      <c r="I152" s="468">
        <v>2295.3175719000001</v>
      </c>
    </row>
    <row r="153" spans="1:9">
      <c r="A153" s="246"/>
      <c r="B153" s="246">
        <v>201207</v>
      </c>
      <c r="C153" s="468">
        <v>2209.0214716999999</v>
      </c>
      <c r="D153" s="468">
        <v>2010.1708851000001</v>
      </c>
      <c r="E153" s="468">
        <v>2394.3417402</v>
      </c>
      <c r="F153" s="468">
        <v>2741.8954466999999</v>
      </c>
      <c r="G153" s="468">
        <v>2830.1927980999999</v>
      </c>
      <c r="H153" s="468">
        <v>2684.6091394999999</v>
      </c>
      <c r="I153" s="468">
        <v>2295.6746073999998</v>
      </c>
    </row>
    <row r="154" spans="1:9">
      <c r="A154" s="246"/>
      <c r="B154" s="246">
        <v>201208</v>
      </c>
      <c r="C154" s="468">
        <v>2209.0204932000001</v>
      </c>
      <c r="D154" s="468">
        <v>2010.1970831000001</v>
      </c>
      <c r="E154" s="468">
        <v>2394.2841966000001</v>
      </c>
      <c r="F154" s="468">
        <v>2741.6964205999998</v>
      </c>
      <c r="G154" s="468">
        <v>2831.2256418000002</v>
      </c>
      <c r="H154" s="468">
        <v>2684.3082347</v>
      </c>
      <c r="I154" s="468">
        <v>2295.8149957000001</v>
      </c>
    </row>
    <row r="155" spans="1:9">
      <c r="A155" s="246"/>
      <c r="B155" s="246">
        <v>201209</v>
      </c>
      <c r="C155" s="468">
        <v>2208.9029475000002</v>
      </c>
      <c r="D155" s="468">
        <v>2010.1428533000001</v>
      </c>
      <c r="E155" s="468">
        <v>2393.8019227</v>
      </c>
      <c r="F155" s="468">
        <v>2741.3468268000001</v>
      </c>
      <c r="G155" s="468">
        <v>2832.3563905999999</v>
      </c>
      <c r="H155" s="468">
        <v>2683.8665454000002</v>
      </c>
      <c r="I155" s="468">
        <v>2295.8971956999999</v>
      </c>
    </row>
    <row r="156" spans="1:9">
      <c r="A156" s="246"/>
      <c r="B156" s="246">
        <v>201210</v>
      </c>
      <c r="C156" s="468">
        <v>2208.8833903</v>
      </c>
      <c r="D156" s="468">
        <v>2010.1294542000001</v>
      </c>
      <c r="E156" s="468">
        <v>2393.8202247999998</v>
      </c>
      <c r="F156" s="468">
        <v>2741.2274507000002</v>
      </c>
      <c r="G156" s="468">
        <v>2833.3237173000002</v>
      </c>
      <c r="H156" s="468">
        <v>2683.4857244999998</v>
      </c>
      <c r="I156" s="468">
        <v>2295.8549582999999</v>
      </c>
    </row>
    <row r="157" spans="1:9">
      <c r="A157" s="246"/>
      <c r="B157" s="246">
        <v>201211</v>
      </c>
      <c r="C157" s="468">
        <v>2208.5098914</v>
      </c>
      <c r="D157" s="468">
        <v>2010.0039998</v>
      </c>
      <c r="E157" s="468">
        <v>2393.2744321999999</v>
      </c>
      <c r="F157" s="468">
        <v>2740.6101394000002</v>
      </c>
      <c r="G157" s="468">
        <v>2834.3664832999998</v>
      </c>
      <c r="H157" s="468">
        <v>2682.5465085000001</v>
      </c>
      <c r="I157" s="468">
        <v>2295.6095925999998</v>
      </c>
    </row>
    <row r="158" spans="1:9">
      <c r="A158" s="246"/>
      <c r="B158" s="246">
        <v>201212</v>
      </c>
      <c r="C158" s="468">
        <v>2208.2163048000002</v>
      </c>
      <c r="D158" s="468">
        <v>2010.0990024</v>
      </c>
      <c r="E158" s="468">
        <v>2392.5426308000001</v>
      </c>
      <c r="F158" s="468">
        <v>2740.2890259999999</v>
      </c>
      <c r="G158" s="468">
        <v>2835.3588994000002</v>
      </c>
      <c r="H158" s="468">
        <v>2682.0146187999999</v>
      </c>
      <c r="I158" s="468">
        <v>2295.4146492</v>
      </c>
    </row>
    <row r="159" spans="1:9">
      <c r="A159" s="246"/>
      <c r="B159" s="246">
        <v>201301</v>
      </c>
      <c r="C159" s="468">
        <v>2208.0807402999999</v>
      </c>
      <c r="D159" s="468">
        <v>2010.0367501999999</v>
      </c>
      <c r="E159" s="468">
        <v>2392.3637407000001</v>
      </c>
      <c r="F159" s="468">
        <v>2739.8333118</v>
      </c>
      <c r="G159" s="468">
        <v>2836.2047868</v>
      </c>
      <c r="H159" s="468">
        <v>2681.2584007</v>
      </c>
      <c r="I159" s="468">
        <v>2295.2987557000001</v>
      </c>
    </row>
    <row r="160" spans="1:9">
      <c r="A160" s="246"/>
      <c r="B160" s="246">
        <v>201302</v>
      </c>
      <c r="C160" s="468">
        <v>2207.6271019999999</v>
      </c>
      <c r="D160" s="468">
        <v>2009.9902551</v>
      </c>
      <c r="E160" s="468">
        <v>2391.4783978999999</v>
      </c>
      <c r="F160" s="468">
        <v>2738.9548891999998</v>
      </c>
      <c r="G160" s="468">
        <v>2837.1975437000001</v>
      </c>
      <c r="H160" s="468">
        <v>2680.1159385999999</v>
      </c>
      <c r="I160" s="468">
        <v>2295.0559360000002</v>
      </c>
    </row>
    <row r="161" spans="1:9">
      <c r="A161" s="246"/>
      <c r="B161" s="246">
        <v>201303</v>
      </c>
      <c r="C161" s="468">
        <v>2207.3548688000001</v>
      </c>
      <c r="D161" s="468">
        <v>2010.0353071</v>
      </c>
      <c r="E161" s="468">
        <v>2390.9561472</v>
      </c>
      <c r="F161" s="468">
        <v>2738.5005935999998</v>
      </c>
      <c r="G161" s="468">
        <v>2838.2347312000002</v>
      </c>
      <c r="H161" s="468">
        <v>2679.5259053999998</v>
      </c>
      <c r="I161" s="468">
        <v>2294.9822881999999</v>
      </c>
    </row>
    <row r="162" spans="1:9">
      <c r="A162" s="246"/>
      <c r="B162" s="246">
        <v>201304</v>
      </c>
      <c r="C162" s="468">
        <v>2207.2418232</v>
      </c>
      <c r="D162" s="468">
        <v>2010.0746581999999</v>
      </c>
      <c r="E162" s="468">
        <v>2390.9460187999998</v>
      </c>
      <c r="F162" s="468">
        <v>2738.4457585999999</v>
      </c>
      <c r="G162" s="468">
        <v>2839.4206407000001</v>
      </c>
      <c r="H162" s="468">
        <v>2679.2430764000001</v>
      </c>
      <c r="I162" s="468">
        <v>2294.9578078</v>
      </c>
    </row>
    <row r="163" spans="1:9">
      <c r="A163" s="246"/>
      <c r="B163" s="246">
        <v>201305</v>
      </c>
      <c r="C163" s="468">
        <v>2207.0568975000001</v>
      </c>
      <c r="D163" s="468">
        <v>2010.2451487000001</v>
      </c>
      <c r="E163" s="468">
        <v>2390.6181164</v>
      </c>
      <c r="F163" s="468">
        <v>2738.1247530000001</v>
      </c>
      <c r="G163" s="468">
        <v>2840.7570461999999</v>
      </c>
      <c r="H163" s="468">
        <v>2678.7703077000001</v>
      </c>
      <c r="I163" s="468">
        <v>2295.0291996999999</v>
      </c>
    </row>
    <row r="164" spans="1:9">
      <c r="A164" s="246"/>
      <c r="B164" s="246">
        <v>201306</v>
      </c>
      <c r="C164" s="468">
        <v>2206.8402050999998</v>
      </c>
      <c r="D164" s="468">
        <v>2010.3668112</v>
      </c>
      <c r="E164" s="468">
        <v>2389.9525238000001</v>
      </c>
      <c r="F164" s="468">
        <v>2737.4828260999998</v>
      </c>
      <c r="G164" s="468">
        <v>2841.8954732000002</v>
      </c>
      <c r="H164" s="468">
        <v>2678.2087262999999</v>
      </c>
      <c r="I164" s="468">
        <v>2295.1639666999999</v>
      </c>
    </row>
    <row r="165" spans="1:9">
      <c r="A165" s="246"/>
      <c r="B165" s="246">
        <v>201307</v>
      </c>
      <c r="C165" s="468">
        <v>2206.5813478999999</v>
      </c>
      <c r="D165" s="468">
        <v>2010.3627948000001</v>
      </c>
      <c r="E165" s="468">
        <v>2389.7882092999998</v>
      </c>
      <c r="F165" s="468">
        <v>2737.3800713000001</v>
      </c>
      <c r="G165" s="468">
        <v>2842.8233312000002</v>
      </c>
      <c r="H165" s="468">
        <v>2678.0409539000002</v>
      </c>
      <c r="I165" s="468">
        <v>2294.9897526</v>
      </c>
    </row>
    <row r="166" spans="1:9">
      <c r="A166" s="246"/>
      <c r="B166" s="246">
        <v>201308</v>
      </c>
      <c r="C166" s="468">
        <v>2206.2976917000001</v>
      </c>
      <c r="D166" s="468">
        <v>2010.3886050999999</v>
      </c>
      <c r="E166" s="468">
        <v>2389.2997138000001</v>
      </c>
      <c r="F166" s="468">
        <v>2737.1765819000002</v>
      </c>
      <c r="G166" s="468">
        <v>2844.0768189</v>
      </c>
      <c r="H166" s="468">
        <v>2677.7748663000002</v>
      </c>
      <c r="I166" s="468">
        <v>2294.9432526999999</v>
      </c>
    </row>
    <row r="167" spans="1:9">
      <c r="A167" s="246"/>
      <c r="B167" s="246">
        <v>201309</v>
      </c>
      <c r="C167" s="468">
        <v>2206.0753964999999</v>
      </c>
      <c r="D167" s="468">
        <v>2010.5458475999999</v>
      </c>
      <c r="E167" s="468">
        <v>2388.6386361</v>
      </c>
      <c r="F167" s="468">
        <v>2737.1682666000002</v>
      </c>
      <c r="G167" s="468">
        <v>2845.3253607000001</v>
      </c>
      <c r="H167" s="468">
        <v>2677.7827238</v>
      </c>
      <c r="I167" s="468">
        <v>2294.9701595000001</v>
      </c>
    </row>
    <row r="168" spans="1:9">
      <c r="A168" s="246"/>
      <c r="B168" s="246">
        <v>201310</v>
      </c>
      <c r="C168" s="468">
        <v>2206.0146011000002</v>
      </c>
      <c r="D168" s="468">
        <v>2010.6025795999999</v>
      </c>
      <c r="E168" s="468">
        <v>2388.4213906</v>
      </c>
      <c r="F168" s="468">
        <v>2737.0706850000001</v>
      </c>
      <c r="G168" s="468">
        <v>2846.3068223</v>
      </c>
      <c r="H168" s="468">
        <v>2677.6770843999998</v>
      </c>
      <c r="I168" s="468">
        <v>2295.0219155999998</v>
      </c>
    </row>
    <row r="169" spans="1:9">
      <c r="A169" s="246"/>
      <c r="B169" s="246">
        <v>201311</v>
      </c>
      <c r="C169" s="468">
        <v>2205.7869861999998</v>
      </c>
      <c r="D169" s="468">
        <v>2010.6020217</v>
      </c>
      <c r="E169" s="468">
        <v>2387.9909658000001</v>
      </c>
      <c r="F169" s="468">
        <v>2736.9661658</v>
      </c>
      <c r="G169" s="468">
        <v>2847.3536588000002</v>
      </c>
      <c r="H169" s="468">
        <v>2677.7603263000001</v>
      </c>
      <c r="I169" s="468">
        <v>2295.0660822</v>
      </c>
    </row>
    <row r="170" spans="1:9">
      <c r="A170" s="246"/>
      <c r="B170" s="246">
        <v>201312</v>
      </c>
      <c r="C170" s="468">
        <v>2205.6694422</v>
      </c>
      <c r="D170" s="468">
        <v>2010.7943883999999</v>
      </c>
      <c r="E170" s="468">
        <v>2387.7562733999998</v>
      </c>
      <c r="F170" s="468">
        <v>2737.1396859000001</v>
      </c>
      <c r="G170" s="468">
        <v>2848.2742640000001</v>
      </c>
      <c r="H170" s="468">
        <v>2678.1618088999999</v>
      </c>
      <c r="I170" s="468">
        <v>2295.1132443000001</v>
      </c>
    </row>
    <row r="171" spans="1:9">
      <c r="A171" s="246">
        <v>2014</v>
      </c>
      <c r="B171" s="246">
        <v>201401</v>
      </c>
      <c r="C171" s="468">
        <v>2205.3552441000002</v>
      </c>
      <c r="D171" s="468">
        <v>2010.8424139000001</v>
      </c>
      <c r="E171" s="468">
        <v>2387.2925488999999</v>
      </c>
      <c r="F171" s="468">
        <v>2737.0074798999999</v>
      </c>
      <c r="G171" s="468">
        <v>2849.4344365000002</v>
      </c>
      <c r="H171" s="468">
        <v>2677.8899504000001</v>
      </c>
      <c r="I171" s="468">
        <v>2294.8962234000001</v>
      </c>
    </row>
    <row r="172" spans="1:9">
      <c r="A172" s="246"/>
      <c r="B172" s="246">
        <v>201402</v>
      </c>
      <c r="C172" s="468">
        <v>2204.8715904999999</v>
      </c>
      <c r="D172" s="468">
        <v>2010.9444642999999</v>
      </c>
      <c r="E172" s="468">
        <v>2386.370218</v>
      </c>
      <c r="F172" s="468">
        <v>2736.4898625999999</v>
      </c>
      <c r="G172" s="468">
        <v>2850.5845284000002</v>
      </c>
      <c r="H172" s="468">
        <v>2677.3496218</v>
      </c>
      <c r="I172" s="468">
        <v>2294.6702635000001</v>
      </c>
    </row>
    <row r="173" spans="1:9">
      <c r="A173" s="246"/>
      <c r="B173" s="246">
        <v>201403</v>
      </c>
      <c r="C173" s="468">
        <v>2204.5258250000002</v>
      </c>
      <c r="D173" s="468">
        <v>2010.8523439999999</v>
      </c>
      <c r="E173" s="468">
        <v>2386.0732716000002</v>
      </c>
      <c r="F173" s="468">
        <v>2736.5080587000002</v>
      </c>
      <c r="G173" s="468">
        <v>2851.8280556</v>
      </c>
      <c r="H173" s="468">
        <v>2677.3254634</v>
      </c>
      <c r="I173" s="468">
        <v>2294.4976058000002</v>
      </c>
    </row>
    <row r="174" spans="1:9">
      <c r="A174" s="246"/>
      <c r="B174" s="246">
        <v>201404</v>
      </c>
      <c r="C174" s="468">
        <v>2204.3416261000002</v>
      </c>
      <c r="D174" s="468">
        <v>2010.9588286999999</v>
      </c>
      <c r="E174" s="468">
        <v>2385.9352189000001</v>
      </c>
      <c r="F174" s="468">
        <v>2736.5741953000002</v>
      </c>
      <c r="G174" s="468">
        <v>2852.9094175999999</v>
      </c>
      <c r="H174" s="468">
        <v>2677.4881580000001</v>
      </c>
      <c r="I174" s="468">
        <v>2294.4896342000002</v>
      </c>
    </row>
    <row r="175" spans="1:9">
      <c r="A175" s="246"/>
      <c r="B175" s="246">
        <v>201405</v>
      </c>
      <c r="C175" s="468">
        <v>2204.0754277999999</v>
      </c>
      <c r="D175" s="468">
        <v>2011.1591169000001</v>
      </c>
      <c r="E175" s="468">
        <v>2385.5424121000001</v>
      </c>
      <c r="F175" s="468">
        <v>2736.6533488</v>
      </c>
      <c r="G175" s="468">
        <v>2854.0283321000002</v>
      </c>
      <c r="H175" s="468">
        <v>2677.7970037</v>
      </c>
      <c r="I175" s="468">
        <v>2294.4981066999999</v>
      </c>
    </row>
    <row r="176" spans="1:9">
      <c r="A176" s="246"/>
      <c r="B176" s="246">
        <v>201406</v>
      </c>
      <c r="C176" s="468">
        <v>2203.9595319999999</v>
      </c>
      <c r="D176" s="468">
        <v>2011.4745379999999</v>
      </c>
      <c r="E176" s="468">
        <v>2385.2684512999999</v>
      </c>
      <c r="F176" s="468">
        <v>2736.8772632</v>
      </c>
      <c r="G176" s="468">
        <v>2855.1426157999999</v>
      </c>
      <c r="H176" s="468">
        <v>2678.4872298999999</v>
      </c>
      <c r="I176" s="468">
        <v>2294.7615173999998</v>
      </c>
    </row>
    <row r="177" spans="1:9">
      <c r="A177" s="246"/>
      <c r="B177" s="246">
        <v>201407</v>
      </c>
      <c r="C177" s="468">
        <v>2203.507337</v>
      </c>
      <c r="D177" s="468">
        <v>2011.5108757</v>
      </c>
      <c r="E177" s="468">
        <v>2384.8206946</v>
      </c>
      <c r="F177" s="468">
        <v>2736.9185029999999</v>
      </c>
      <c r="G177" s="468">
        <v>2856.3002633999999</v>
      </c>
      <c r="H177" s="468">
        <v>2678.6798936</v>
      </c>
      <c r="I177" s="468">
        <v>2294.5516042999998</v>
      </c>
    </row>
    <row r="178" spans="1:9">
      <c r="A178" s="246"/>
      <c r="B178" s="246">
        <v>201408</v>
      </c>
      <c r="C178" s="468">
        <v>2203.2110726999999</v>
      </c>
      <c r="D178" s="468">
        <v>2011.9910761000001</v>
      </c>
      <c r="E178" s="468">
        <v>2384.1148284999999</v>
      </c>
      <c r="F178" s="468">
        <v>2737.0700301000002</v>
      </c>
      <c r="G178" s="468">
        <v>2857.5498253000001</v>
      </c>
      <c r="H178" s="468">
        <v>2679.0730242999998</v>
      </c>
      <c r="I178" s="468">
        <v>2294.5289796000002</v>
      </c>
    </row>
    <row r="179" spans="1:9">
      <c r="A179" s="246"/>
      <c r="B179" s="246">
        <v>201409</v>
      </c>
      <c r="C179" s="468">
        <v>2202.9883924000001</v>
      </c>
      <c r="D179" s="468">
        <v>2012.6135833999999</v>
      </c>
      <c r="E179" s="468">
        <v>2383.3805177999998</v>
      </c>
      <c r="F179" s="468">
        <v>2737.1163597999998</v>
      </c>
      <c r="G179" s="468">
        <v>2858.5151888</v>
      </c>
      <c r="H179" s="468">
        <v>2679.2828282</v>
      </c>
      <c r="I179" s="468">
        <v>2294.4770345000002</v>
      </c>
    </row>
    <row r="180" spans="1:9">
      <c r="A180" s="246"/>
      <c r="B180" s="246">
        <v>201410</v>
      </c>
      <c r="C180" s="468">
        <v>2202.4816953</v>
      </c>
      <c r="D180" s="468">
        <v>2012.9950973</v>
      </c>
      <c r="E180" s="468">
        <v>2382.1944533999999</v>
      </c>
      <c r="F180" s="468">
        <v>2737.1512816999998</v>
      </c>
      <c r="G180" s="468">
        <v>2859.6220919000002</v>
      </c>
      <c r="H180" s="468">
        <v>2679.4311008999998</v>
      </c>
      <c r="I180" s="468">
        <v>2294.1689603999998</v>
      </c>
    </row>
    <row r="181" spans="1:9">
      <c r="A181" s="246"/>
      <c r="B181" s="246">
        <v>201411</v>
      </c>
      <c r="C181" s="468">
        <v>2201.7331290000002</v>
      </c>
      <c r="D181" s="468">
        <v>2013.2730422</v>
      </c>
      <c r="E181" s="468">
        <v>2380.6097946999998</v>
      </c>
      <c r="F181" s="468">
        <v>2737.1334615999999</v>
      </c>
      <c r="G181" s="468">
        <v>2860.5776154</v>
      </c>
      <c r="H181" s="468">
        <v>2679.8257389</v>
      </c>
      <c r="I181" s="468">
        <v>2293.8016203000002</v>
      </c>
    </row>
    <row r="182" spans="1:9">
      <c r="A182" s="246"/>
      <c r="B182" s="246">
        <v>201412</v>
      </c>
      <c r="C182" s="468">
        <v>2201.533007</v>
      </c>
      <c r="D182" s="468">
        <v>2013.8778717</v>
      </c>
      <c r="E182" s="468">
        <v>2380.1970203000001</v>
      </c>
      <c r="F182" s="468">
        <v>2737.4006586999999</v>
      </c>
      <c r="G182" s="468">
        <v>2861.3875710000002</v>
      </c>
      <c r="H182" s="468">
        <v>2680.2910476000002</v>
      </c>
      <c r="I182" s="468">
        <v>2293.7085096999999</v>
      </c>
    </row>
    <row r="183" spans="1:9">
      <c r="A183" s="246"/>
      <c r="B183" s="246">
        <v>201501</v>
      </c>
      <c r="C183" s="468">
        <v>2201.3095665000001</v>
      </c>
      <c r="D183" s="468">
        <v>2014.2983393</v>
      </c>
      <c r="E183" s="468">
        <v>2379.6749488</v>
      </c>
      <c r="F183" s="468">
        <v>2737.4222315000002</v>
      </c>
      <c r="G183" s="468">
        <v>2862.3200845000001</v>
      </c>
      <c r="H183" s="468">
        <v>2680.4001155999999</v>
      </c>
      <c r="I183" s="468">
        <v>2293.5403454000002</v>
      </c>
    </row>
    <row r="184" spans="1:9">
      <c r="A184" s="246"/>
      <c r="B184" s="246">
        <v>201502</v>
      </c>
      <c r="C184" s="468">
        <v>2201.0101034999998</v>
      </c>
      <c r="D184" s="468">
        <v>2015.0511633000001</v>
      </c>
      <c r="E184" s="468">
        <v>2378.5966658000002</v>
      </c>
      <c r="F184" s="468">
        <v>2737.0332907000002</v>
      </c>
      <c r="G184" s="468">
        <v>2863.3776739999998</v>
      </c>
      <c r="H184" s="468">
        <v>2680.1374623000002</v>
      </c>
      <c r="I184" s="468">
        <v>2293.4482084000001</v>
      </c>
    </row>
    <row r="185" spans="1:9">
      <c r="A185" s="246"/>
      <c r="B185" s="246">
        <v>201503</v>
      </c>
      <c r="C185" s="468">
        <v>2200.7714792000002</v>
      </c>
      <c r="D185" s="468">
        <v>2015.5470987000001</v>
      </c>
      <c r="E185" s="468">
        <v>2378.1321591999999</v>
      </c>
      <c r="F185" s="468">
        <v>2737.0915642</v>
      </c>
      <c r="G185" s="468">
        <v>2864.5207989999999</v>
      </c>
      <c r="H185" s="468">
        <v>2680.2390497000001</v>
      </c>
      <c r="I185" s="468">
        <v>2293.3426691999998</v>
      </c>
    </row>
    <row r="186" spans="1:9">
      <c r="A186" s="246"/>
      <c r="B186" s="246">
        <v>201504</v>
      </c>
      <c r="C186" s="468">
        <v>2200.5528193999999</v>
      </c>
      <c r="D186" s="468">
        <v>2016.1827972999999</v>
      </c>
      <c r="E186" s="468">
        <v>2377.5559057999999</v>
      </c>
      <c r="F186" s="468">
        <v>2736.9117196000002</v>
      </c>
      <c r="G186" s="468">
        <v>2865.4418314</v>
      </c>
      <c r="H186" s="468">
        <v>2680.2007758999998</v>
      </c>
      <c r="I186" s="468">
        <v>2293.3026844000001</v>
      </c>
    </row>
    <row r="187" spans="1:9">
      <c r="A187" s="246"/>
      <c r="B187" s="246">
        <v>201505</v>
      </c>
      <c r="C187" s="468">
        <v>2200.2873954000002</v>
      </c>
      <c r="D187" s="468">
        <v>2016.7734164999999</v>
      </c>
      <c r="E187" s="468">
        <v>2376.8353965000001</v>
      </c>
      <c r="F187" s="468">
        <v>2736.9534583</v>
      </c>
      <c r="G187" s="468">
        <v>2866.7120854999998</v>
      </c>
      <c r="H187" s="468">
        <v>2680.4378929999998</v>
      </c>
      <c r="I187" s="468">
        <v>2293.3373182</v>
      </c>
    </row>
    <row r="188" spans="1:9">
      <c r="A188" s="246"/>
      <c r="B188" s="246">
        <v>201506</v>
      </c>
      <c r="C188" s="468">
        <v>2200.2231038999998</v>
      </c>
      <c r="D188" s="468">
        <v>2017.1803333</v>
      </c>
      <c r="E188" s="468">
        <v>2376.7080869000001</v>
      </c>
      <c r="F188" s="468">
        <v>2736.9988979999998</v>
      </c>
      <c r="G188" s="468">
        <v>2867.6076945</v>
      </c>
      <c r="H188" s="468">
        <v>2680.8308313000002</v>
      </c>
      <c r="I188" s="468">
        <v>2293.4828536</v>
      </c>
    </row>
    <row r="189" spans="1:9">
      <c r="A189" s="246"/>
      <c r="B189" s="246">
        <v>201507</v>
      </c>
      <c r="C189" s="468">
        <v>2199.9401303</v>
      </c>
      <c r="D189" s="468">
        <v>2017.5264345999999</v>
      </c>
      <c r="E189" s="468">
        <v>2376.2931076999998</v>
      </c>
      <c r="F189" s="468">
        <v>2736.9936111000002</v>
      </c>
      <c r="G189" s="468">
        <v>2868.9332648999998</v>
      </c>
      <c r="H189" s="468">
        <v>2680.9933550999999</v>
      </c>
      <c r="I189" s="468">
        <v>2293.4422607000001</v>
      </c>
    </row>
    <row r="190" spans="1:9">
      <c r="A190" s="246"/>
      <c r="B190" s="246">
        <v>201508</v>
      </c>
      <c r="C190" s="468">
        <v>2199.6273095000001</v>
      </c>
      <c r="D190" s="468">
        <v>2018.0933367</v>
      </c>
      <c r="E190" s="468">
        <v>2375.4934472</v>
      </c>
      <c r="F190" s="468">
        <v>2736.9406567999999</v>
      </c>
      <c r="G190" s="468">
        <v>2869.8982909000001</v>
      </c>
      <c r="H190" s="468">
        <v>2681.2328075999999</v>
      </c>
      <c r="I190" s="468">
        <v>2293.3930808</v>
      </c>
    </row>
    <row r="191" spans="1:9">
      <c r="A191" s="246"/>
      <c r="B191" s="246">
        <v>201509</v>
      </c>
      <c r="C191" s="468">
        <v>2199.3452997999998</v>
      </c>
      <c r="D191" s="468">
        <v>2018.4319739</v>
      </c>
      <c r="E191" s="468">
        <v>2374.9381401000001</v>
      </c>
      <c r="F191" s="468">
        <v>2736.9093533999999</v>
      </c>
      <c r="G191" s="468">
        <v>2870.6731844999999</v>
      </c>
      <c r="H191" s="468">
        <v>2681.4678474000002</v>
      </c>
      <c r="I191" s="468">
        <v>2293.2923993999998</v>
      </c>
    </row>
    <row r="192" spans="1:9">
      <c r="A192" s="246"/>
      <c r="B192" s="246">
        <v>201510</v>
      </c>
      <c r="C192" s="468">
        <v>2199.1684518000002</v>
      </c>
      <c r="D192" s="468">
        <v>2018.9144249999999</v>
      </c>
      <c r="E192" s="468">
        <v>2374.0513968999999</v>
      </c>
      <c r="F192" s="468">
        <v>2736.9078165000001</v>
      </c>
      <c r="G192" s="468">
        <v>2871.6441187999999</v>
      </c>
      <c r="H192" s="468">
        <v>2681.7063549999998</v>
      </c>
      <c r="I192" s="468">
        <v>2293.3013587999999</v>
      </c>
    </row>
    <row r="193" spans="1:9">
      <c r="A193" s="246"/>
      <c r="B193" s="246">
        <v>201511</v>
      </c>
      <c r="C193" s="468">
        <v>2198.6854561</v>
      </c>
      <c r="D193" s="468">
        <v>2019.1400710999999</v>
      </c>
      <c r="E193" s="468">
        <v>2373.1608793999999</v>
      </c>
      <c r="F193" s="468">
        <v>2736.9835729000001</v>
      </c>
      <c r="G193" s="468">
        <v>2872.4070517999999</v>
      </c>
      <c r="H193" s="468">
        <v>2682.1692929000001</v>
      </c>
      <c r="I193" s="468">
        <v>2293.1198700999998</v>
      </c>
    </row>
    <row r="194" spans="1:9">
      <c r="A194" s="246"/>
      <c r="B194" s="246">
        <v>201512</v>
      </c>
      <c r="C194" s="468">
        <v>2198.4798397</v>
      </c>
      <c r="D194" s="468">
        <v>2019.5740682999999</v>
      </c>
      <c r="E194" s="468">
        <v>2372.7249492000001</v>
      </c>
      <c r="F194" s="468">
        <v>2736.8099106</v>
      </c>
      <c r="G194" s="468">
        <v>2873.1277286999998</v>
      </c>
      <c r="H194" s="468">
        <v>2682.2041390999998</v>
      </c>
      <c r="I194" s="468">
        <v>2293.0710325</v>
      </c>
    </row>
    <row r="195" spans="1:9">
      <c r="A195" s="246">
        <v>2016</v>
      </c>
      <c r="B195" s="246">
        <v>201601</v>
      </c>
      <c r="C195" s="468">
        <v>2198.5507145000001</v>
      </c>
      <c r="D195" s="468">
        <v>2020.0275865999999</v>
      </c>
      <c r="E195" s="468">
        <v>2372.5633444</v>
      </c>
      <c r="F195" s="468">
        <v>2736.855521</v>
      </c>
      <c r="G195" s="468">
        <v>2874.1236297</v>
      </c>
      <c r="H195" s="468">
        <v>2682.5117627999998</v>
      </c>
      <c r="I195" s="468">
        <v>2293.2847178000002</v>
      </c>
    </row>
    <row r="196" spans="1:9">
      <c r="A196" s="246"/>
      <c r="B196" s="246">
        <v>201602</v>
      </c>
      <c r="C196" s="468">
        <v>2198.1047979</v>
      </c>
      <c r="D196" s="468">
        <v>2020.2702901</v>
      </c>
      <c r="E196" s="468">
        <v>2371.9393716</v>
      </c>
      <c r="F196" s="468">
        <v>2736.5357064999998</v>
      </c>
      <c r="G196" s="468">
        <v>2874.8237764999999</v>
      </c>
      <c r="H196" s="468">
        <v>2682.3322492000002</v>
      </c>
      <c r="I196" s="468">
        <v>2293.0039335000001</v>
      </c>
    </row>
    <row r="197" spans="1:9">
      <c r="A197" s="246"/>
      <c r="B197" s="246">
        <v>201603</v>
      </c>
      <c r="C197" s="468">
        <v>2197.7602624000001</v>
      </c>
      <c r="D197" s="468">
        <v>2020.7474502</v>
      </c>
      <c r="E197" s="468">
        <v>2371.1396657999999</v>
      </c>
      <c r="F197" s="468">
        <v>2736.3279269999998</v>
      </c>
      <c r="G197" s="468">
        <v>2875.5973524999999</v>
      </c>
      <c r="H197" s="468">
        <v>2682.2803008999999</v>
      </c>
      <c r="I197" s="468">
        <v>2292.8255009999998</v>
      </c>
    </row>
    <row r="198" spans="1:9">
      <c r="A198" s="246"/>
      <c r="B198" s="246">
        <v>201604</v>
      </c>
      <c r="C198" s="468">
        <v>2197.2780585999999</v>
      </c>
      <c r="D198" s="468">
        <v>2021.1240691</v>
      </c>
      <c r="E198" s="468">
        <v>2370.2227260999998</v>
      </c>
      <c r="F198" s="468">
        <v>2735.8836623000002</v>
      </c>
      <c r="G198" s="468">
        <v>2876.3219979999999</v>
      </c>
      <c r="H198" s="468">
        <v>2682.0183814000002</v>
      </c>
      <c r="I198" s="468">
        <v>2292.5644317000001</v>
      </c>
    </row>
    <row r="199" spans="1:9">
      <c r="A199" s="246"/>
      <c r="B199" s="246">
        <v>201605</v>
      </c>
      <c r="C199" s="468">
        <v>2197.0243971</v>
      </c>
      <c r="D199" s="468">
        <v>2021.5347841</v>
      </c>
      <c r="E199" s="468">
        <v>2369.7896043000001</v>
      </c>
      <c r="F199" s="468">
        <v>2735.8807473000002</v>
      </c>
      <c r="G199" s="468">
        <v>2876.9571528000001</v>
      </c>
      <c r="H199" s="468">
        <v>2682.2922140000001</v>
      </c>
      <c r="I199" s="468">
        <v>2292.5105282</v>
      </c>
    </row>
    <row r="200" spans="1:9">
      <c r="A200" s="246"/>
      <c r="B200" s="246">
        <v>201606</v>
      </c>
      <c r="C200" s="468">
        <v>2196.6501360000002</v>
      </c>
      <c r="D200" s="468">
        <v>2021.7350383</v>
      </c>
      <c r="E200" s="468">
        <v>2369.1830814999998</v>
      </c>
      <c r="F200" s="468">
        <v>2735.6146090000002</v>
      </c>
      <c r="G200" s="468">
        <v>2877.7480221000001</v>
      </c>
      <c r="H200" s="468">
        <v>2682.2748439000002</v>
      </c>
      <c r="I200" s="468">
        <v>2292.3478854999998</v>
      </c>
    </row>
    <row r="201" spans="1:9">
      <c r="A201" s="246"/>
      <c r="B201" s="246">
        <v>201607</v>
      </c>
      <c r="C201" s="468">
        <v>2196.4279136999999</v>
      </c>
      <c r="D201" s="468">
        <v>2022.1850727999999</v>
      </c>
      <c r="E201" s="468">
        <v>2368.4907416000001</v>
      </c>
      <c r="F201" s="468">
        <v>2735.6616926000002</v>
      </c>
      <c r="G201" s="468">
        <v>2878.6490580999998</v>
      </c>
      <c r="H201" s="468">
        <v>2682.7351380999999</v>
      </c>
      <c r="I201" s="468">
        <v>2292.4520799000002</v>
      </c>
    </row>
    <row r="202" spans="1:9">
      <c r="A202" s="246"/>
      <c r="B202" s="246">
        <v>201608</v>
      </c>
      <c r="C202" s="468">
        <v>2196.1917426999998</v>
      </c>
      <c r="D202" s="468">
        <v>2022.7962811</v>
      </c>
      <c r="E202" s="468">
        <v>2367.7773318999998</v>
      </c>
      <c r="F202" s="468">
        <v>2735.5588016000002</v>
      </c>
      <c r="G202" s="468">
        <v>2879.8346452000001</v>
      </c>
      <c r="H202" s="468">
        <v>2682.7181761000002</v>
      </c>
      <c r="I202" s="468">
        <v>2292.417273</v>
      </c>
    </row>
    <row r="203" spans="1:9">
      <c r="A203" s="246"/>
      <c r="B203" s="246">
        <v>201609</v>
      </c>
      <c r="C203" s="468">
        <v>2195.9589365000002</v>
      </c>
      <c r="D203" s="468">
        <v>2023.3328875</v>
      </c>
      <c r="E203" s="468">
        <v>2366.9689920999999</v>
      </c>
      <c r="F203" s="468">
        <v>2735.3808656000001</v>
      </c>
      <c r="G203" s="468">
        <v>2880.7837742000002</v>
      </c>
      <c r="H203" s="468">
        <v>2682.7666849000002</v>
      </c>
      <c r="I203" s="468">
        <v>2292.4236179999998</v>
      </c>
    </row>
    <row r="204" spans="1:9">
      <c r="A204" s="246"/>
      <c r="B204" s="246">
        <v>201610</v>
      </c>
      <c r="C204" s="468">
        <v>2195.6231078999999</v>
      </c>
      <c r="D204" s="468">
        <v>2023.855487</v>
      </c>
      <c r="E204" s="468">
        <v>2365.8645332000001</v>
      </c>
      <c r="F204" s="468">
        <v>2735.2116124999998</v>
      </c>
      <c r="G204" s="468">
        <v>2881.5404692000002</v>
      </c>
      <c r="H204" s="468">
        <v>2682.84339</v>
      </c>
      <c r="I204" s="468">
        <v>2292.2997375999998</v>
      </c>
    </row>
    <row r="205" spans="1:9">
      <c r="A205" s="246"/>
      <c r="B205" s="246">
        <v>201611</v>
      </c>
      <c r="C205" s="468">
        <v>2195.0798614999999</v>
      </c>
      <c r="D205" s="468">
        <v>2024.3063228000001</v>
      </c>
      <c r="E205" s="468">
        <v>2364.6393435</v>
      </c>
      <c r="F205" s="468">
        <v>2734.9839112</v>
      </c>
      <c r="G205" s="468">
        <v>2881.9488741999999</v>
      </c>
      <c r="H205" s="468">
        <v>2682.8804734</v>
      </c>
      <c r="I205" s="468">
        <v>2291.8872990999998</v>
      </c>
    </row>
    <row r="206" spans="1:9">
      <c r="A206" s="246"/>
      <c r="B206" s="246">
        <v>201612</v>
      </c>
      <c r="C206" s="468">
        <v>2194.585165</v>
      </c>
      <c r="D206" s="468">
        <v>2024.7742868</v>
      </c>
      <c r="E206" s="468">
        <v>2363.5190207999999</v>
      </c>
      <c r="F206" s="468">
        <v>2734.7405456000001</v>
      </c>
      <c r="G206" s="468">
        <v>2882.1320716</v>
      </c>
      <c r="H206" s="468">
        <v>2682.9272787</v>
      </c>
      <c r="I206" s="468">
        <v>2291.5384119</v>
      </c>
    </row>
    <row r="207" spans="1:9">
      <c r="A207" s="246"/>
      <c r="B207" s="246">
        <v>201701</v>
      </c>
      <c r="C207" s="468">
        <v>2194.4656380000001</v>
      </c>
      <c r="D207" s="468">
        <v>2025.3603402000001</v>
      </c>
      <c r="E207" s="468">
        <v>2362.7558159999999</v>
      </c>
      <c r="F207" s="468">
        <v>2734.7437157999998</v>
      </c>
      <c r="G207" s="468">
        <v>2882.6374998000001</v>
      </c>
      <c r="H207" s="468">
        <v>2683.2272791999999</v>
      </c>
      <c r="I207" s="468">
        <v>2291.5365522000002</v>
      </c>
    </row>
    <row r="208" spans="1:9">
      <c r="A208" s="246"/>
      <c r="B208" s="246">
        <v>201702</v>
      </c>
      <c r="C208" s="468">
        <v>2193.9636249</v>
      </c>
      <c r="D208" s="468">
        <v>2025.8910685000001</v>
      </c>
      <c r="E208" s="468">
        <v>2361.4766681999999</v>
      </c>
      <c r="F208" s="468">
        <v>2734.6382325999998</v>
      </c>
      <c r="G208" s="468">
        <v>2883.4915845</v>
      </c>
      <c r="H208" s="468">
        <v>2683.3518539000002</v>
      </c>
      <c r="I208" s="468">
        <v>2291.2834452000002</v>
      </c>
    </row>
    <row r="209" spans="1:9">
      <c r="A209" s="246"/>
      <c r="B209" s="246">
        <v>201703</v>
      </c>
      <c r="C209" s="468">
        <v>2193.6267401</v>
      </c>
      <c r="D209" s="468">
        <v>2026.5500343000001</v>
      </c>
      <c r="E209" s="468">
        <v>2360.7119687999998</v>
      </c>
      <c r="F209" s="468">
        <v>2734.8117459</v>
      </c>
      <c r="G209" s="468">
        <v>2884.0076690999999</v>
      </c>
      <c r="H209" s="468">
        <v>2683.7190476000001</v>
      </c>
      <c r="I209" s="468">
        <v>2291.1188966999998</v>
      </c>
    </row>
    <row r="210" spans="1:9">
      <c r="A210" s="246"/>
      <c r="B210" s="246">
        <v>201704</v>
      </c>
      <c r="C210" s="468">
        <v>2193.3626334</v>
      </c>
      <c r="D210" s="468">
        <v>2027.2201821000001</v>
      </c>
      <c r="E210" s="468">
        <v>2359.7308787000002</v>
      </c>
      <c r="F210" s="468">
        <v>2734.7091153000001</v>
      </c>
      <c r="G210" s="468">
        <v>2884.6444240999999</v>
      </c>
      <c r="H210" s="468">
        <v>2683.9637981000001</v>
      </c>
      <c r="I210" s="468">
        <v>2291.1781298999999</v>
      </c>
    </row>
    <row r="211" spans="1:9">
      <c r="A211" s="246"/>
      <c r="B211" s="246">
        <v>201705</v>
      </c>
      <c r="C211" s="468">
        <v>2193.3381454999999</v>
      </c>
      <c r="D211" s="468">
        <v>2027.9976912</v>
      </c>
      <c r="E211" s="468">
        <v>2359.4731400999999</v>
      </c>
      <c r="F211" s="468">
        <v>2734.8182550000001</v>
      </c>
      <c r="G211" s="468">
        <v>2885.0442072000001</v>
      </c>
      <c r="H211" s="468">
        <v>2684.3183518999999</v>
      </c>
      <c r="I211" s="468">
        <v>2291.2338642999998</v>
      </c>
    </row>
    <row r="212" spans="1:9">
      <c r="A212" s="246"/>
      <c r="B212" s="246">
        <v>201706</v>
      </c>
      <c r="C212" s="468">
        <v>2192.8802618999998</v>
      </c>
      <c r="D212" s="468">
        <v>2028.5544364</v>
      </c>
      <c r="E212" s="468">
        <v>2358.3408242999999</v>
      </c>
      <c r="F212" s="468">
        <v>2734.8015930000001</v>
      </c>
      <c r="G212" s="468">
        <v>2885.273561</v>
      </c>
      <c r="H212" s="468">
        <v>2684.7989659</v>
      </c>
      <c r="I212" s="468">
        <v>2291.1400872999998</v>
      </c>
    </row>
    <row r="213" spans="1:9">
      <c r="A213" s="246"/>
      <c r="B213" s="246">
        <v>201707</v>
      </c>
      <c r="C213" s="468">
        <v>2192.5160385999998</v>
      </c>
      <c r="D213" s="468">
        <v>2029.3081235</v>
      </c>
      <c r="E213" s="468">
        <v>2357.1160086</v>
      </c>
      <c r="F213" s="468">
        <v>2734.7475724000001</v>
      </c>
      <c r="G213" s="468">
        <v>2885.5188407999999</v>
      </c>
      <c r="H213" s="468">
        <v>2685.1871255999999</v>
      </c>
      <c r="I213" s="468">
        <v>2291.0594884000002</v>
      </c>
    </row>
    <row r="214" spans="1:9">
      <c r="A214" s="246"/>
      <c r="B214" s="246">
        <v>201708</v>
      </c>
      <c r="C214" s="468">
        <v>2191.9760320999999</v>
      </c>
      <c r="D214" s="468">
        <v>2029.9619067000001</v>
      </c>
      <c r="E214" s="468">
        <v>2355.8378757999999</v>
      </c>
      <c r="F214" s="468">
        <v>2734.5485662000001</v>
      </c>
      <c r="G214" s="468">
        <v>2885.7980299999999</v>
      </c>
      <c r="H214" s="468">
        <v>2685.2140451999999</v>
      </c>
      <c r="I214" s="468">
        <v>2290.6378620999999</v>
      </c>
    </row>
    <row r="215" spans="1:9">
      <c r="A215" s="246"/>
      <c r="B215" s="246">
        <v>201709</v>
      </c>
      <c r="C215" s="468">
        <v>2191.4718078999999</v>
      </c>
      <c r="D215" s="468">
        <v>2030.7097176</v>
      </c>
      <c r="E215" s="468">
        <v>2354.1553552999999</v>
      </c>
      <c r="F215" s="468">
        <v>2734.2227036999998</v>
      </c>
      <c r="G215" s="468">
        <v>2885.3167859</v>
      </c>
      <c r="H215" s="468">
        <v>2685.4039011999998</v>
      </c>
      <c r="I215" s="468">
        <v>2290.2763708000002</v>
      </c>
    </row>
    <row r="216" spans="1:9">
      <c r="A216" s="246"/>
      <c r="B216" s="246">
        <v>201710</v>
      </c>
      <c r="C216" s="468">
        <v>2190.8332974999998</v>
      </c>
      <c r="D216" s="468">
        <v>2031.1950125999999</v>
      </c>
      <c r="E216" s="468">
        <v>2352.5872786</v>
      </c>
      <c r="F216" s="468">
        <v>2734.2028411000001</v>
      </c>
      <c r="G216" s="468">
        <v>2885.2883081999998</v>
      </c>
      <c r="H216" s="468">
        <v>2685.7329476999998</v>
      </c>
      <c r="I216" s="468">
        <v>2289.7317429999998</v>
      </c>
    </row>
    <row r="217" spans="1:9">
      <c r="A217" s="246"/>
      <c r="B217" s="246">
        <v>201711</v>
      </c>
      <c r="C217" s="468">
        <v>2189.9380965999999</v>
      </c>
      <c r="D217" s="468">
        <v>2031.2343395</v>
      </c>
      <c r="E217" s="468">
        <v>2351.1572080999999</v>
      </c>
      <c r="F217" s="468">
        <v>2734.1345053999999</v>
      </c>
      <c r="G217" s="468">
        <v>2885.3825230000002</v>
      </c>
      <c r="H217" s="468">
        <v>2685.9912503</v>
      </c>
      <c r="I217" s="468">
        <v>2288.9060593999998</v>
      </c>
    </row>
    <row r="218" spans="1:9">
      <c r="A218" s="246"/>
      <c r="B218" s="246">
        <v>201712</v>
      </c>
      <c r="C218" s="468">
        <v>2189.0976461999999</v>
      </c>
      <c r="D218" s="468">
        <v>2031.6243615999999</v>
      </c>
      <c r="E218" s="468">
        <v>2349.3689045000001</v>
      </c>
      <c r="F218" s="468">
        <v>2734.0521322999998</v>
      </c>
      <c r="G218" s="468">
        <v>2885.2788869999999</v>
      </c>
      <c r="H218" s="468">
        <v>2686.2483745</v>
      </c>
      <c r="I218" s="468">
        <v>2288.1515886000002</v>
      </c>
    </row>
    <row r="219" spans="1:9">
      <c r="A219" s="246"/>
      <c r="B219" s="246"/>
      <c r="C219" s="246"/>
      <c r="D219" s="246"/>
      <c r="E219" s="246"/>
      <c r="F219" s="246"/>
      <c r="G219" s="246"/>
      <c r="H219" s="246"/>
      <c r="I219" s="246"/>
    </row>
    <row r="220" spans="1:9">
      <c r="A220" s="246"/>
      <c r="B220" s="246"/>
      <c r="C220" s="246"/>
      <c r="D220" s="246"/>
      <c r="E220" s="246"/>
      <c r="F220" s="246"/>
      <c r="G220" s="246"/>
      <c r="H220" s="246"/>
      <c r="I220" s="246"/>
    </row>
    <row r="221" spans="1:9">
      <c r="A221" s="246"/>
      <c r="B221" s="246"/>
      <c r="C221" s="246"/>
      <c r="D221" s="246"/>
      <c r="E221" s="246"/>
      <c r="F221" s="246"/>
      <c r="G221" s="246"/>
      <c r="H221" s="246"/>
      <c r="I221" s="246"/>
    </row>
    <row r="222" spans="1:9">
      <c r="A222" s="246"/>
      <c r="B222" s="246"/>
      <c r="C222" s="246"/>
      <c r="D222" s="246"/>
      <c r="E222" s="246"/>
      <c r="F222" s="246"/>
      <c r="G222" s="246"/>
      <c r="H222" s="246"/>
      <c r="I222" s="246"/>
    </row>
    <row r="223" spans="1:9">
      <c r="A223" s="246"/>
      <c r="B223" s="246"/>
      <c r="C223" s="246"/>
      <c r="D223" s="246"/>
      <c r="E223" s="246"/>
      <c r="F223" s="246"/>
      <c r="G223" s="246"/>
      <c r="H223" s="246"/>
      <c r="I223" s="246"/>
    </row>
    <row r="224" spans="1:9">
      <c r="A224" s="246"/>
      <c r="B224" s="246"/>
      <c r="C224" s="246"/>
      <c r="D224" s="246"/>
      <c r="E224" s="246"/>
      <c r="F224" s="246"/>
      <c r="G224" s="246"/>
      <c r="H224" s="246"/>
      <c r="I224" s="246"/>
    </row>
    <row r="225" spans="1:9">
      <c r="A225" s="246"/>
      <c r="B225" s="246"/>
      <c r="C225" s="246"/>
      <c r="D225" s="246"/>
      <c r="E225" s="246"/>
      <c r="F225" s="246"/>
      <c r="G225" s="246"/>
      <c r="H225" s="246"/>
      <c r="I225" s="246"/>
    </row>
    <row r="226" spans="1:9">
      <c r="A226" s="246"/>
      <c r="B226" s="246"/>
      <c r="C226" s="246"/>
      <c r="D226" s="246"/>
      <c r="E226" s="246"/>
      <c r="F226" s="246"/>
      <c r="G226" s="246"/>
      <c r="H226" s="246"/>
      <c r="I226" s="246"/>
    </row>
    <row r="227" spans="1:9">
      <c r="A227" s="246"/>
      <c r="B227" s="246"/>
      <c r="C227" s="246"/>
      <c r="D227" s="246"/>
      <c r="E227" s="246"/>
      <c r="F227" s="246"/>
      <c r="G227" s="246"/>
      <c r="H227" s="246"/>
      <c r="I227" s="246"/>
    </row>
    <row r="228" spans="1:9">
      <c r="A228" s="246"/>
      <c r="B228" s="246"/>
      <c r="C228" s="246"/>
      <c r="D228" s="246"/>
      <c r="E228" s="246"/>
      <c r="F228" s="246"/>
      <c r="G228" s="246"/>
      <c r="H228" s="246"/>
      <c r="I228" s="246"/>
    </row>
    <row r="229" spans="1:9">
      <c r="A229" s="246"/>
      <c r="B229" s="246"/>
      <c r="C229" s="246"/>
      <c r="D229" s="246"/>
      <c r="E229" s="246"/>
      <c r="F229" s="246"/>
      <c r="G229" s="246"/>
      <c r="H229" s="246"/>
      <c r="I229" s="246"/>
    </row>
    <row r="230" spans="1:9">
      <c r="A230" s="246"/>
      <c r="B230" s="246"/>
      <c r="C230" s="246"/>
      <c r="D230" s="246"/>
      <c r="E230" s="246"/>
      <c r="F230" s="246"/>
      <c r="G230" s="246"/>
      <c r="H230" s="246"/>
      <c r="I230" s="246"/>
    </row>
    <row r="231" spans="1:9">
      <c r="A231" s="246"/>
      <c r="B231" s="246"/>
      <c r="C231" s="246"/>
      <c r="D231" s="246"/>
      <c r="E231" s="246"/>
      <c r="F231" s="246"/>
      <c r="G231" s="246"/>
      <c r="H231" s="246"/>
      <c r="I231" s="246"/>
    </row>
    <row r="232" spans="1:9">
      <c r="A232" s="246"/>
      <c r="B232" s="246"/>
      <c r="C232" s="246"/>
      <c r="D232" s="246"/>
      <c r="E232" s="246"/>
      <c r="F232" s="246"/>
      <c r="G232" s="246"/>
      <c r="H232" s="246"/>
      <c r="I232" s="246"/>
    </row>
    <row r="233" spans="1:9">
      <c r="A233" s="246"/>
      <c r="B233" s="246"/>
      <c r="C233" s="246"/>
      <c r="D233" s="246"/>
      <c r="E233" s="246"/>
      <c r="F233" s="246"/>
      <c r="G233" s="246"/>
      <c r="H233" s="246"/>
      <c r="I233" s="246"/>
    </row>
    <row r="234" spans="1:9">
      <c r="A234" s="246"/>
      <c r="B234" s="246"/>
      <c r="C234" s="246"/>
      <c r="D234" s="246"/>
      <c r="E234" s="246"/>
      <c r="F234" s="246"/>
      <c r="G234" s="246"/>
      <c r="H234" s="246"/>
      <c r="I234" s="246"/>
    </row>
    <row r="235" spans="1:9">
      <c r="A235" s="246"/>
      <c r="B235" s="246"/>
      <c r="C235" s="246"/>
      <c r="D235" s="246"/>
      <c r="E235" s="246"/>
      <c r="F235" s="246"/>
      <c r="G235" s="246"/>
      <c r="H235" s="246"/>
      <c r="I235" s="246"/>
    </row>
    <row r="236" spans="1:9">
      <c r="A236" s="246"/>
      <c r="B236" s="246"/>
      <c r="C236" s="246"/>
      <c r="D236" s="246"/>
      <c r="E236" s="246"/>
      <c r="F236" s="246"/>
      <c r="G236" s="246"/>
      <c r="H236" s="246"/>
      <c r="I236" s="246"/>
    </row>
    <row r="237" spans="1:9">
      <c r="A237" s="246"/>
      <c r="B237" s="246"/>
      <c r="C237" s="246"/>
      <c r="D237" s="246"/>
      <c r="E237" s="246"/>
      <c r="F237" s="246"/>
      <c r="G237" s="246"/>
      <c r="H237" s="246"/>
      <c r="I237" s="246"/>
    </row>
    <row r="238" spans="1:9">
      <c r="A238" s="246"/>
      <c r="B238" s="246"/>
      <c r="C238" s="246"/>
      <c r="D238" s="246"/>
      <c r="E238" s="246"/>
      <c r="F238" s="246"/>
      <c r="G238" s="246"/>
      <c r="H238" s="246"/>
      <c r="I238" s="246"/>
    </row>
    <row r="239" spans="1:9">
      <c r="A239" s="246"/>
      <c r="B239" s="246"/>
      <c r="C239" s="246"/>
      <c r="D239" s="246"/>
      <c r="E239" s="246"/>
      <c r="F239" s="246"/>
      <c r="G239" s="246"/>
      <c r="H239" s="246"/>
      <c r="I239" s="246"/>
    </row>
    <row r="240" spans="1:9">
      <c r="A240" s="246"/>
      <c r="B240" s="246"/>
      <c r="C240" s="246"/>
      <c r="D240" s="246"/>
      <c r="E240" s="246"/>
      <c r="F240" s="246"/>
      <c r="G240" s="246"/>
      <c r="H240" s="246"/>
      <c r="I240" s="246"/>
    </row>
    <row r="241" spans="1:9">
      <c r="A241" s="246"/>
      <c r="B241" s="246"/>
      <c r="C241" s="246"/>
      <c r="D241" s="246"/>
      <c r="E241" s="246"/>
      <c r="F241" s="246"/>
      <c r="G241" s="246"/>
      <c r="H241" s="246"/>
      <c r="I241" s="246"/>
    </row>
    <row r="242" spans="1:9">
      <c r="A242" s="246"/>
      <c r="B242" s="246"/>
      <c r="C242" s="246"/>
      <c r="D242" s="246"/>
      <c r="E242" s="246"/>
      <c r="F242" s="246"/>
      <c r="G242" s="246"/>
      <c r="H242" s="246"/>
      <c r="I242" s="246"/>
    </row>
    <row r="243" spans="1:9">
      <c r="A243" s="246"/>
      <c r="B243" s="246"/>
      <c r="C243" s="246"/>
      <c r="D243" s="246"/>
      <c r="E243" s="246"/>
      <c r="F243" s="246"/>
      <c r="G243" s="246"/>
      <c r="H243" s="246"/>
      <c r="I243" s="246"/>
    </row>
    <row r="244" spans="1:9">
      <c r="A244" s="246"/>
      <c r="B244" s="246"/>
      <c r="C244" s="246"/>
      <c r="D244" s="246"/>
      <c r="E244" s="246"/>
      <c r="F244" s="246"/>
      <c r="G244" s="246"/>
      <c r="H244" s="246"/>
      <c r="I244" s="246"/>
    </row>
    <row r="245" spans="1:9">
      <c r="A245" s="246"/>
      <c r="B245" s="246"/>
      <c r="C245" s="246"/>
      <c r="D245" s="246"/>
      <c r="E245" s="246"/>
      <c r="F245" s="246"/>
      <c r="G245" s="246"/>
      <c r="H245" s="246"/>
      <c r="I245" s="246"/>
    </row>
    <row r="246" spans="1:9">
      <c r="A246" s="246"/>
      <c r="B246" s="246"/>
      <c r="C246" s="246"/>
      <c r="D246" s="246"/>
      <c r="E246" s="246"/>
      <c r="F246" s="246"/>
      <c r="G246" s="246"/>
      <c r="H246" s="246"/>
      <c r="I246" s="246"/>
    </row>
    <row r="247" spans="1:9">
      <c r="A247" s="246"/>
      <c r="B247" s="246"/>
      <c r="C247" s="246"/>
      <c r="D247" s="246"/>
      <c r="E247" s="246"/>
      <c r="F247" s="246"/>
      <c r="G247" s="246"/>
      <c r="H247" s="246"/>
      <c r="I247" s="246"/>
    </row>
    <row r="248" spans="1:9">
      <c r="A248" s="246"/>
      <c r="B248" s="246"/>
      <c r="C248" s="246"/>
      <c r="D248" s="246"/>
      <c r="E248" s="246"/>
      <c r="F248" s="246"/>
      <c r="G248" s="246"/>
      <c r="H248" s="246"/>
      <c r="I248" s="246"/>
    </row>
    <row r="249" spans="1:9">
      <c r="A249" s="246"/>
      <c r="B249" s="246"/>
      <c r="C249" s="246"/>
      <c r="D249" s="246"/>
      <c r="E249" s="246"/>
      <c r="F249" s="246"/>
      <c r="G249" s="246"/>
      <c r="H249" s="246"/>
      <c r="I249" s="246"/>
    </row>
    <row r="250" spans="1:9">
      <c r="A250" s="246"/>
      <c r="B250" s="246"/>
      <c r="C250" s="246"/>
      <c r="D250" s="246"/>
      <c r="E250" s="246"/>
      <c r="F250" s="246"/>
      <c r="G250" s="246"/>
      <c r="H250" s="246"/>
      <c r="I250" s="246"/>
    </row>
    <row r="251" spans="1:9">
      <c r="A251" s="246"/>
      <c r="B251" s="246"/>
      <c r="C251" s="246"/>
      <c r="D251" s="246"/>
      <c r="E251" s="246"/>
      <c r="F251" s="246"/>
      <c r="G251" s="246"/>
      <c r="H251" s="246"/>
      <c r="I251" s="246"/>
    </row>
    <row r="252" spans="1:9">
      <c r="A252" s="246"/>
      <c r="B252" s="246"/>
      <c r="C252" s="246"/>
      <c r="D252" s="246"/>
      <c r="E252" s="246"/>
      <c r="F252" s="246"/>
      <c r="G252" s="246"/>
      <c r="H252" s="246"/>
      <c r="I252" s="246"/>
    </row>
    <row r="253" spans="1:9">
      <c r="A253" s="246"/>
      <c r="B253" s="246"/>
      <c r="C253" s="246"/>
      <c r="D253" s="246"/>
      <c r="E253" s="246"/>
      <c r="F253" s="246"/>
      <c r="G253" s="246"/>
      <c r="H253" s="246"/>
      <c r="I253" s="246"/>
    </row>
    <row r="254" spans="1:9">
      <c r="A254" s="246"/>
      <c r="B254" s="246"/>
      <c r="C254" s="246"/>
      <c r="D254" s="246"/>
      <c r="E254" s="246"/>
      <c r="F254" s="246"/>
      <c r="G254" s="246"/>
      <c r="H254" s="246"/>
      <c r="I254" s="246"/>
    </row>
    <row r="255" spans="1:9">
      <c r="A255" s="246"/>
      <c r="B255" s="246"/>
      <c r="C255" s="246"/>
      <c r="D255" s="246"/>
      <c r="E255" s="246"/>
      <c r="F255" s="246"/>
      <c r="G255" s="246"/>
      <c r="H255" s="246"/>
      <c r="I255" s="246"/>
    </row>
    <row r="256" spans="1:9">
      <c r="A256" s="246"/>
      <c r="B256" s="246"/>
      <c r="C256" s="246"/>
      <c r="D256" s="246"/>
      <c r="E256" s="246"/>
      <c r="F256" s="246"/>
      <c r="G256" s="246"/>
      <c r="H256" s="246"/>
      <c r="I256" s="246"/>
    </row>
    <row r="257" spans="1:9">
      <c r="A257" s="246"/>
      <c r="B257" s="246"/>
      <c r="C257" s="246"/>
      <c r="D257" s="246"/>
      <c r="E257" s="246"/>
      <c r="F257" s="246"/>
      <c r="G257" s="246"/>
      <c r="H257" s="246"/>
      <c r="I257" s="246"/>
    </row>
    <row r="258" spans="1:9">
      <c r="A258" s="246"/>
      <c r="B258" s="246"/>
      <c r="C258" s="246"/>
      <c r="D258" s="246"/>
      <c r="E258" s="246"/>
      <c r="F258" s="246"/>
      <c r="G258" s="246"/>
      <c r="H258" s="246"/>
      <c r="I258" s="246"/>
    </row>
    <row r="259" spans="1:9">
      <c r="A259" s="246"/>
      <c r="B259" s="246"/>
      <c r="C259" s="246"/>
      <c r="D259" s="246"/>
      <c r="E259" s="246"/>
      <c r="F259" s="246"/>
      <c r="G259" s="246"/>
      <c r="H259" s="246"/>
      <c r="I259" s="246"/>
    </row>
    <row r="260" spans="1:9">
      <c r="A260" s="246"/>
      <c r="B260" s="246"/>
      <c r="C260" s="246"/>
      <c r="D260" s="246"/>
      <c r="E260" s="246"/>
      <c r="F260" s="246"/>
      <c r="G260" s="246"/>
      <c r="H260" s="246"/>
      <c r="I260" s="246"/>
    </row>
    <row r="261" spans="1:9">
      <c r="A261" s="246"/>
      <c r="B261" s="246"/>
      <c r="C261" s="246"/>
      <c r="D261" s="246"/>
      <c r="E261" s="246"/>
      <c r="F261" s="246"/>
      <c r="G261" s="246"/>
      <c r="H261" s="246"/>
      <c r="I261" s="246"/>
    </row>
    <row r="262" spans="1:9">
      <c r="A262" s="246"/>
      <c r="B262" s="246"/>
      <c r="C262" s="246"/>
      <c r="D262" s="246"/>
      <c r="E262" s="246"/>
      <c r="F262" s="246"/>
      <c r="G262" s="246"/>
      <c r="H262" s="246"/>
      <c r="I262" s="246"/>
    </row>
    <row r="263" spans="1:9">
      <c r="A263" s="246"/>
      <c r="B263" s="246"/>
      <c r="C263" s="246"/>
      <c r="D263" s="246"/>
      <c r="E263" s="246"/>
      <c r="F263" s="246"/>
      <c r="G263" s="246"/>
      <c r="H263" s="246"/>
      <c r="I263" s="246"/>
    </row>
    <row r="264" spans="1:9">
      <c r="A264" s="246"/>
      <c r="B264" s="246"/>
      <c r="C264" s="246"/>
      <c r="D264" s="246"/>
      <c r="E264" s="246"/>
      <c r="F264" s="246"/>
      <c r="G264" s="246"/>
      <c r="H264" s="246"/>
      <c r="I264" s="246"/>
    </row>
    <row r="265" spans="1:9">
      <c r="A265" s="246"/>
      <c r="B265" s="246"/>
      <c r="C265" s="246"/>
      <c r="D265" s="246"/>
      <c r="E265" s="246"/>
      <c r="F265" s="246"/>
      <c r="G265" s="246"/>
      <c r="H265" s="246"/>
      <c r="I265" s="246"/>
    </row>
    <row r="266" spans="1:9">
      <c r="A266" s="246"/>
      <c r="B266" s="246"/>
      <c r="C266" s="246"/>
      <c r="D266" s="246"/>
      <c r="E266" s="246"/>
      <c r="F266" s="246"/>
      <c r="G266" s="246"/>
      <c r="H266" s="246"/>
      <c r="I266" s="246"/>
    </row>
    <row r="267" spans="1:9">
      <c r="A267" s="246"/>
      <c r="B267" s="246"/>
      <c r="C267" s="246"/>
      <c r="D267" s="246"/>
      <c r="E267" s="246"/>
      <c r="F267" s="246"/>
      <c r="G267" s="246"/>
      <c r="H267" s="246"/>
      <c r="I267" s="246"/>
    </row>
    <row r="268" spans="1:9">
      <c r="A268" s="246"/>
      <c r="B268" s="246"/>
      <c r="C268" s="246"/>
      <c r="D268" s="246"/>
      <c r="E268" s="246"/>
      <c r="F268" s="246"/>
      <c r="G268" s="246"/>
      <c r="H268" s="246"/>
      <c r="I268" s="246"/>
    </row>
    <row r="269" spans="1:9">
      <c r="A269" s="246"/>
      <c r="B269" s="246"/>
      <c r="C269" s="246"/>
      <c r="D269" s="246"/>
      <c r="E269" s="246"/>
      <c r="F269" s="246"/>
      <c r="G269" s="246"/>
      <c r="H269" s="246"/>
      <c r="I269" s="246"/>
    </row>
    <row r="270" spans="1:9">
      <c r="A270" s="246"/>
      <c r="B270" s="246"/>
      <c r="C270" s="246"/>
      <c r="D270" s="246"/>
      <c r="E270" s="246"/>
      <c r="F270" s="246"/>
      <c r="G270" s="246"/>
      <c r="H270" s="246"/>
      <c r="I270" s="246"/>
    </row>
    <row r="271" spans="1:9">
      <c r="A271" s="246"/>
      <c r="B271" s="246"/>
      <c r="C271" s="246"/>
      <c r="D271" s="246"/>
      <c r="E271" s="246"/>
      <c r="F271" s="246"/>
      <c r="G271" s="246"/>
      <c r="H271" s="246"/>
      <c r="I271" s="246"/>
    </row>
    <row r="272" spans="1:9">
      <c r="A272" s="246"/>
      <c r="B272" s="246"/>
      <c r="C272" s="246"/>
      <c r="D272" s="246"/>
      <c r="E272" s="246"/>
      <c r="F272" s="246"/>
      <c r="G272" s="246"/>
      <c r="H272" s="246"/>
      <c r="I272" s="246"/>
    </row>
    <row r="273" spans="1:9">
      <c r="A273" s="246"/>
      <c r="B273" s="246"/>
      <c r="C273" s="246"/>
      <c r="D273" s="246"/>
      <c r="E273" s="246"/>
      <c r="F273" s="246"/>
      <c r="G273" s="246"/>
      <c r="H273" s="246"/>
      <c r="I273" s="246"/>
    </row>
    <row r="274" spans="1:9">
      <c r="A274" s="246"/>
      <c r="B274" s="246"/>
      <c r="C274" s="246"/>
      <c r="D274" s="246"/>
      <c r="E274" s="246"/>
      <c r="F274" s="246"/>
      <c r="G274" s="246"/>
      <c r="H274" s="246"/>
      <c r="I274" s="246"/>
    </row>
    <row r="275" spans="1:9">
      <c r="A275" s="246"/>
      <c r="B275" s="246"/>
      <c r="C275" s="246"/>
      <c r="D275" s="246"/>
      <c r="E275" s="246"/>
      <c r="F275" s="246"/>
      <c r="G275" s="246"/>
      <c r="H275" s="246"/>
      <c r="I275" s="246"/>
    </row>
    <row r="276" spans="1:9">
      <c r="A276" s="246"/>
      <c r="B276" s="246"/>
      <c r="C276" s="246"/>
      <c r="D276" s="246"/>
      <c r="E276" s="246"/>
      <c r="F276" s="246"/>
      <c r="G276" s="246"/>
      <c r="H276" s="246"/>
      <c r="I276" s="246"/>
    </row>
    <row r="277" spans="1:9">
      <c r="A277" s="246"/>
      <c r="B277" s="246"/>
      <c r="C277" s="246"/>
      <c r="D277" s="246"/>
      <c r="E277" s="246"/>
      <c r="F277" s="246"/>
      <c r="G277" s="246"/>
      <c r="H277" s="246"/>
      <c r="I277" s="246"/>
    </row>
    <row r="278" spans="1:9">
      <c r="A278" s="246"/>
      <c r="B278" s="246"/>
      <c r="C278" s="246"/>
      <c r="D278" s="246"/>
      <c r="E278" s="246"/>
      <c r="F278" s="246"/>
      <c r="G278" s="246"/>
      <c r="H278" s="246"/>
      <c r="I278" s="246"/>
    </row>
    <row r="279" spans="1:9">
      <c r="A279" s="246"/>
      <c r="B279" s="246"/>
      <c r="C279" s="246"/>
      <c r="D279" s="246"/>
      <c r="E279" s="246"/>
      <c r="F279" s="246"/>
      <c r="G279" s="246"/>
      <c r="H279" s="246"/>
      <c r="I279" s="246"/>
    </row>
    <row r="280" spans="1:9">
      <c r="A280" s="246"/>
      <c r="B280" s="246"/>
      <c r="C280" s="246"/>
      <c r="D280" s="246"/>
      <c r="E280" s="246"/>
      <c r="F280" s="246"/>
      <c r="G280" s="246"/>
      <c r="H280" s="246"/>
      <c r="I280" s="246"/>
    </row>
    <row r="281" spans="1:9">
      <c r="A281" s="246"/>
      <c r="B281" s="246"/>
      <c r="C281" s="246"/>
      <c r="D281" s="246"/>
      <c r="E281" s="246"/>
      <c r="F281" s="246"/>
      <c r="G281" s="246"/>
      <c r="H281" s="246"/>
      <c r="I281" s="246"/>
    </row>
    <row r="282" spans="1:9">
      <c r="A282" s="246"/>
      <c r="B282" s="246"/>
      <c r="C282" s="246"/>
      <c r="D282" s="246"/>
      <c r="E282" s="246"/>
      <c r="F282" s="246"/>
      <c r="G282" s="246"/>
      <c r="H282" s="246"/>
      <c r="I282" s="246"/>
    </row>
    <row r="283" spans="1:9">
      <c r="A283" s="246"/>
      <c r="B283" s="246"/>
      <c r="C283" s="246"/>
      <c r="D283" s="246"/>
      <c r="E283" s="246"/>
      <c r="F283" s="246"/>
      <c r="G283" s="246"/>
      <c r="H283" s="246"/>
      <c r="I283" s="246"/>
    </row>
    <row r="284" spans="1:9">
      <c r="A284" s="246"/>
      <c r="B284" s="246"/>
      <c r="C284" s="246"/>
      <c r="D284" s="246"/>
      <c r="E284" s="246"/>
      <c r="F284" s="246"/>
      <c r="G284" s="246"/>
      <c r="H284" s="246"/>
      <c r="I284" s="246"/>
    </row>
    <row r="285" spans="1:9">
      <c r="A285" s="246"/>
      <c r="B285" s="246"/>
      <c r="C285" s="246"/>
      <c r="D285" s="246"/>
      <c r="E285" s="246"/>
      <c r="F285" s="246"/>
      <c r="G285" s="246"/>
      <c r="H285" s="246"/>
      <c r="I285" s="246"/>
    </row>
    <row r="286" spans="1:9">
      <c r="A286" s="246"/>
      <c r="B286" s="246"/>
      <c r="C286" s="246"/>
      <c r="D286" s="246"/>
      <c r="E286" s="246"/>
      <c r="F286" s="246"/>
      <c r="G286" s="246"/>
      <c r="H286" s="246"/>
      <c r="I286" s="246"/>
    </row>
    <row r="287" spans="1:9">
      <c r="A287" s="246"/>
      <c r="B287" s="246"/>
      <c r="C287" s="246"/>
      <c r="D287" s="246"/>
      <c r="E287" s="246"/>
      <c r="F287" s="246"/>
      <c r="G287" s="246"/>
      <c r="H287" s="246"/>
      <c r="I287" s="246"/>
    </row>
    <row r="288" spans="1:9">
      <c r="A288" s="246"/>
      <c r="B288" s="246"/>
      <c r="C288" s="246"/>
      <c r="D288" s="246"/>
      <c r="E288" s="246"/>
      <c r="F288" s="246"/>
      <c r="G288" s="246"/>
      <c r="H288" s="246"/>
      <c r="I288" s="246"/>
    </row>
    <row r="289" spans="1:9">
      <c r="A289" s="246"/>
      <c r="B289" s="246"/>
      <c r="C289" s="246"/>
      <c r="D289" s="246"/>
      <c r="E289" s="246"/>
      <c r="F289" s="246"/>
      <c r="G289" s="246"/>
      <c r="H289" s="246"/>
      <c r="I289" s="246"/>
    </row>
    <row r="290" spans="1:9">
      <c r="A290" s="246"/>
      <c r="B290" s="246"/>
      <c r="C290" s="246"/>
      <c r="D290" s="246"/>
      <c r="E290" s="246"/>
      <c r="F290" s="246"/>
      <c r="G290" s="246"/>
      <c r="H290" s="246"/>
      <c r="I290" s="246"/>
    </row>
    <row r="291" spans="1:9">
      <c r="A291" s="246"/>
      <c r="B291" s="246"/>
      <c r="C291" s="246"/>
      <c r="D291" s="246"/>
      <c r="E291" s="246"/>
      <c r="F291" s="246"/>
      <c r="G291" s="246"/>
      <c r="H291" s="246"/>
      <c r="I291" s="246"/>
    </row>
    <row r="292" spans="1:9">
      <c r="A292" s="246"/>
      <c r="B292" s="246"/>
      <c r="C292" s="246"/>
      <c r="D292" s="246"/>
      <c r="E292" s="246"/>
      <c r="F292" s="246"/>
      <c r="G292" s="246"/>
      <c r="H292" s="246"/>
      <c r="I292" s="246"/>
    </row>
    <row r="293" spans="1:9">
      <c r="A293" s="246"/>
      <c r="B293" s="246"/>
      <c r="C293" s="246"/>
      <c r="D293" s="246"/>
      <c r="E293" s="246"/>
      <c r="F293" s="246"/>
      <c r="G293" s="246"/>
      <c r="H293" s="246"/>
      <c r="I293" s="246"/>
    </row>
    <row r="294" spans="1:9">
      <c r="A294" s="246"/>
      <c r="B294" s="246"/>
      <c r="C294" s="246"/>
      <c r="D294" s="246"/>
      <c r="E294" s="246"/>
      <c r="F294" s="246"/>
      <c r="G294" s="246"/>
      <c r="H294" s="246"/>
      <c r="I294" s="246"/>
    </row>
    <row r="295" spans="1:9">
      <c r="A295" s="246"/>
      <c r="B295" s="246"/>
      <c r="C295" s="246"/>
      <c r="D295" s="246"/>
      <c r="E295" s="246"/>
      <c r="F295" s="246"/>
      <c r="G295" s="246"/>
      <c r="H295" s="246"/>
      <c r="I295" s="246"/>
    </row>
    <row r="296" spans="1:9">
      <c r="A296" s="246"/>
      <c r="B296" s="246"/>
      <c r="C296" s="246"/>
      <c r="D296" s="246"/>
      <c r="E296" s="246"/>
      <c r="F296" s="246"/>
      <c r="G296" s="246"/>
      <c r="H296" s="246"/>
      <c r="I296" s="246"/>
    </row>
    <row r="297" spans="1:9">
      <c r="A297" s="246"/>
      <c r="B297" s="246"/>
      <c r="C297" s="246"/>
      <c r="D297" s="246"/>
      <c r="E297" s="246"/>
      <c r="F297" s="246"/>
      <c r="G297" s="246"/>
      <c r="H297" s="246"/>
      <c r="I297" s="246"/>
    </row>
    <row r="298" spans="1:9">
      <c r="A298" s="246"/>
      <c r="B298" s="246"/>
      <c r="C298" s="246"/>
      <c r="D298" s="246"/>
      <c r="E298" s="246"/>
      <c r="F298" s="246"/>
      <c r="G298" s="246"/>
      <c r="H298" s="246"/>
      <c r="I298" s="246"/>
    </row>
    <row r="299" spans="1:9">
      <c r="A299" s="246"/>
      <c r="B299" s="246"/>
      <c r="C299" s="246"/>
      <c r="D299" s="246"/>
      <c r="E299" s="246"/>
      <c r="F299" s="246"/>
      <c r="G299" s="246"/>
      <c r="H299" s="246"/>
      <c r="I299" s="246"/>
    </row>
    <row r="300" spans="1:9">
      <c r="A300" s="246"/>
      <c r="B300" s="246"/>
      <c r="C300" s="246"/>
      <c r="D300" s="246"/>
      <c r="E300" s="246"/>
      <c r="F300" s="246"/>
      <c r="G300" s="246"/>
      <c r="H300" s="246"/>
      <c r="I300" s="246"/>
    </row>
    <row r="301" spans="1:9">
      <c r="A301" s="246"/>
      <c r="B301" s="246"/>
      <c r="C301" s="246"/>
      <c r="D301" s="246"/>
      <c r="E301" s="246"/>
      <c r="F301" s="246"/>
      <c r="G301" s="246"/>
      <c r="H301" s="246"/>
      <c r="I301" s="246"/>
    </row>
    <row r="302" spans="1:9">
      <c r="A302" s="246"/>
      <c r="B302" s="246"/>
      <c r="C302" s="246"/>
      <c r="D302" s="246"/>
      <c r="E302" s="246"/>
      <c r="F302" s="246"/>
      <c r="G302" s="246"/>
      <c r="H302" s="246"/>
      <c r="I302" s="246"/>
    </row>
    <row r="303" spans="1:9">
      <c r="A303" s="246"/>
      <c r="B303" s="246"/>
      <c r="C303" s="246"/>
      <c r="D303" s="246"/>
      <c r="E303" s="246"/>
      <c r="F303" s="246"/>
      <c r="G303" s="246"/>
      <c r="H303" s="246"/>
      <c r="I303" s="246"/>
    </row>
    <row r="304" spans="1:9">
      <c r="A304" s="246"/>
      <c r="B304" s="246"/>
      <c r="C304" s="246"/>
      <c r="D304" s="246"/>
      <c r="E304" s="246"/>
      <c r="F304" s="246"/>
      <c r="G304" s="246"/>
      <c r="H304" s="246"/>
      <c r="I304" s="246"/>
    </row>
    <row r="305" spans="1:9">
      <c r="A305" s="246"/>
      <c r="B305" s="246"/>
      <c r="C305" s="246"/>
      <c r="D305" s="246"/>
      <c r="E305" s="246"/>
      <c r="F305" s="246"/>
      <c r="G305" s="246"/>
      <c r="H305" s="246"/>
      <c r="I305" s="246"/>
    </row>
    <row r="306" spans="1:9">
      <c r="A306" s="246"/>
      <c r="B306" s="246"/>
      <c r="C306" s="246"/>
      <c r="D306" s="246"/>
      <c r="E306" s="246"/>
      <c r="F306" s="246"/>
      <c r="G306" s="246"/>
      <c r="H306" s="246"/>
      <c r="I306" s="246"/>
    </row>
    <row r="307" spans="1:9">
      <c r="A307" s="246"/>
      <c r="B307" s="246"/>
      <c r="C307" s="246"/>
      <c r="D307" s="246"/>
      <c r="E307" s="246"/>
      <c r="F307" s="246"/>
      <c r="G307" s="246"/>
      <c r="H307" s="246"/>
      <c r="I307" s="246"/>
    </row>
    <row r="308" spans="1:9">
      <c r="A308" s="246"/>
      <c r="B308" s="246"/>
      <c r="C308" s="246"/>
      <c r="D308" s="246"/>
      <c r="E308" s="246"/>
      <c r="F308" s="246"/>
      <c r="G308" s="246"/>
      <c r="H308" s="246"/>
      <c r="I308" s="246"/>
    </row>
    <row r="309" spans="1:9">
      <c r="A309" s="246"/>
      <c r="B309" s="246"/>
      <c r="C309" s="246"/>
      <c r="D309" s="246"/>
      <c r="E309" s="246"/>
      <c r="F309" s="246"/>
      <c r="G309" s="246"/>
      <c r="H309" s="246"/>
      <c r="I309" s="246"/>
    </row>
    <row r="310" spans="1:9">
      <c r="A310" s="246"/>
      <c r="B310" s="246"/>
      <c r="C310" s="246"/>
      <c r="D310" s="246"/>
      <c r="E310" s="246"/>
      <c r="F310" s="246"/>
      <c r="G310" s="246"/>
      <c r="H310" s="246"/>
      <c r="I310" s="246"/>
    </row>
    <row r="311" spans="1:9">
      <c r="A311" s="246"/>
      <c r="B311" s="246"/>
      <c r="C311" s="246"/>
      <c r="D311" s="246"/>
      <c r="E311" s="246"/>
      <c r="F311" s="246"/>
      <c r="G311" s="246"/>
      <c r="H311" s="246"/>
      <c r="I311" s="246"/>
    </row>
    <row r="312" spans="1:9">
      <c r="A312" s="246"/>
      <c r="B312" s="246"/>
      <c r="C312" s="246"/>
      <c r="D312" s="246"/>
      <c r="E312" s="246"/>
      <c r="F312" s="246"/>
      <c r="G312" s="246"/>
      <c r="H312" s="246"/>
      <c r="I312" s="246"/>
    </row>
    <row r="313" spans="1:9">
      <c r="A313" s="246"/>
      <c r="B313" s="246"/>
      <c r="C313" s="246"/>
      <c r="D313" s="246"/>
      <c r="E313" s="246"/>
      <c r="F313" s="246"/>
      <c r="G313" s="246"/>
      <c r="H313" s="246"/>
      <c r="I313" s="246"/>
    </row>
    <row r="314" spans="1:9">
      <c r="A314" s="246"/>
      <c r="B314" s="246"/>
      <c r="C314" s="246"/>
      <c r="D314" s="246"/>
      <c r="E314" s="246"/>
      <c r="F314" s="246"/>
      <c r="G314" s="246"/>
      <c r="H314" s="246"/>
      <c r="I314" s="246"/>
    </row>
    <row r="315" spans="1:9">
      <c r="A315" s="246"/>
      <c r="B315" s="246"/>
      <c r="C315" s="246"/>
      <c r="D315" s="246"/>
      <c r="E315" s="246"/>
      <c r="F315" s="246"/>
      <c r="G315" s="246"/>
      <c r="H315" s="246"/>
      <c r="I315" s="246"/>
    </row>
    <row r="316" spans="1:9">
      <c r="A316" s="246"/>
      <c r="B316" s="246"/>
      <c r="C316" s="246"/>
      <c r="D316" s="246"/>
      <c r="E316" s="246"/>
      <c r="F316" s="246"/>
      <c r="G316" s="246"/>
      <c r="H316" s="246"/>
      <c r="I316" s="246"/>
    </row>
    <row r="317" spans="1:9">
      <c r="A317" s="246"/>
      <c r="B317" s="246"/>
      <c r="C317" s="246"/>
      <c r="D317" s="246"/>
      <c r="E317" s="246"/>
      <c r="F317" s="246"/>
      <c r="G317" s="246"/>
      <c r="H317" s="246"/>
      <c r="I317" s="246"/>
    </row>
    <row r="318" spans="1:9">
      <c r="A318" s="246"/>
      <c r="B318" s="246"/>
      <c r="C318" s="246"/>
      <c r="D318" s="246"/>
      <c r="E318" s="246"/>
      <c r="F318" s="246"/>
      <c r="G318" s="246"/>
      <c r="H318" s="246"/>
      <c r="I318" s="246"/>
    </row>
    <row r="319" spans="1:9">
      <c r="A319" s="246"/>
      <c r="B319" s="246"/>
      <c r="C319" s="246"/>
      <c r="D319" s="246"/>
      <c r="E319" s="246"/>
      <c r="F319" s="246"/>
      <c r="G319" s="246"/>
      <c r="H319" s="246"/>
      <c r="I319" s="246"/>
    </row>
    <row r="320" spans="1:9">
      <c r="A320" s="246"/>
      <c r="B320" s="246"/>
      <c r="C320" s="246"/>
      <c r="D320" s="246"/>
      <c r="E320" s="246"/>
      <c r="F320" s="246"/>
      <c r="G320" s="246"/>
      <c r="H320" s="246"/>
      <c r="I320" s="246"/>
    </row>
    <row r="321" spans="1:9">
      <c r="A321" s="246"/>
      <c r="B321" s="246"/>
      <c r="C321" s="246"/>
      <c r="D321" s="246"/>
      <c r="E321" s="246"/>
      <c r="F321" s="246"/>
      <c r="G321" s="246"/>
      <c r="H321" s="246"/>
      <c r="I321" s="246"/>
    </row>
    <row r="322" spans="1:9">
      <c r="A322" s="246"/>
      <c r="B322" s="246"/>
      <c r="C322" s="246"/>
      <c r="D322" s="246"/>
      <c r="E322" s="246"/>
      <c r="F322" s="246"/>
      <c r="G322" s="246"/>
      <c r="H322" s="246"/>
      <c r="I322" s="246"/>
    </row>
    <row r="323" spans="1:9">
      <c r="A323" s="246"/>
      <c r="B323" s="246"/>
      <c r="C323" s="246"/>
      <c r="D323" s="246"/>
      <c r="E323" s="246"/>
      <c r="F323" s="246"/>
      <c r="G323" s="246"/>
      <c r="H323" s="246"/>
      <c r="I323" s="246"/>
    </row>
    <row r="324" spans="1:9">
      <c r="A324" s="246"/>
      <c r="B324" s="246"/>
      <c r="C324" s="246"/>
      <c r="D324" s="246"/>
      <c r="E324" s="246"/>
      <c r="F324" s="246"/>
      <c r="G324" s="246"/>
      <c r="H324" s="246"/>
      <c r="I324" s="246"/>
    </row>
    <row r="325" spans="1:9">
      <c r="A325" s="246"/>
      <c r="B325" s="246"/>
      <c r="C325" s="246"/>
      <c r="D325" s="246"/>
      <c r="E325" s="246"/>
      <c r="F325" s="246"/>
      <c r="G325" s="246"/>
      <c r="H325" s="246"/>
      <c r="I325" s="246"/>
    </row>
    <row r="326" spans="1:9">
      <c r="A326" s="246"/>
      <c r="B326" s="246"/>
      <c r="C326" s="246"/>
      <c r="D326" s="246"/>
      <c r="E326" s="246"/>
      <c r="F326" s="246"/>
      <c r="G326" s="246"/>
      <c r="H326" s="246"/>
      <c r="I326" s="246"/>
    </row>
    <row r="327" spans="1:9">
      <c r="A327" s="246"/>
      <c r="B327" s="246"/>
      <c r="C327" s="246"/>
      <c r="D327" s="246"/>
      <c r="E327" s="246"/>
      <c r="F327" s="246"/>
      <c r="G327" s="246"/>
      <c r="H327" s="246"/>
      <c r="I327" s="246"/>
    </row>
    <row r="328" spans="1:9">
      <c r="A328" s="246"/>
      <c r="B328" s="246"/>
      <c r="C328" s="246"/>
      <c r="D328" s="246"/>
      <c r="E328" s="246"/>
      <c r="F328" s="246"/>
      <c r="G328" s="246"/>
      <c r="H328" s="246"/>
      <c r="I328" s="246"/>
    </row>
    <row r="329" spans="1:9">
      <c r="A329" s="246"/>
      <c r="B329" s="246"/>
      <c r="C329" s="246"/>
      <c r="D329" s="246"/>
      <c r="E329" s="246"/>
      <c r="F329" s="246"/>
      <c r="G329" s="246"/>
      <c r="H329" s="246"/>
      <c r="I329" s="246"/>
    </row>
    <row r="330" spans="1:9">
      <c r="A330" s="246"/>
      <c r="B330" s="246"/>
      <c r="C330" s="246"/>
      <c r="D330" s="246"/>
      <c r="E330" s="246"/>
      <c r="F330" s="246"/>
      <c r="G330" s="246"/>
      <c r="H330" s="246"/>
      <c r="I330" s="246"/>
    </row>
    <row r="331" spans="1:9">
      <c r="A331" s="246"/>
      <c r="B331" s="246"/>
      <c r="C331" s="246"/>
      <c r="D331" s="246"/>
      <c r="E331" s="246"/>
      <c r="F331" s="246"/>
      <c r="G331" s="246"/>
      <c r="H331" s="246"/>
      <c r="I331" s="246"/>
    </row>
    <row r="332" spans="1:9">
      <c r="A332" s="246"/>
      <c r="B332" s="246"/>
      <c r="C332" s="246"/>
      <c r="D332" s="246"/>
      <c r="E332" s="246"/>
      <c r="F332" s="246"/>
      <c r="G332" s="246"/>
      <c r="H332" s="246"/>
      <c r="I332" s="246"/>
    </row>
    <row r="333" spans="1:9">
      <c r="A333" s="246"/>
      <c r="B333" s="246"/>
      <c r="C333" s="246"/>
      <c r="D333" s="246"/>
      <c r="E333" s="246"/>
      <c r="F333" s="246"/>
      <c r="G333" s="246"/>
      <c r="H333" s="246"/>
      <c r="I333" s="246"/>
    </row>
    <row r="334" spans="1:9">
      <c r="A334" s="246"/>
      <c r="B334" s="246"/>
      <c r="C334" s="246"/>
      <c r="D334" s="246"/>
      <c r="E334" s="246"/>
      <c r="F334" s="246"/>
      <c r="G334" s="246"/>
      <c r="H334" s="246"/>
      <c r="I334" s="246"/>
    </row>
    <row r="335" spans="1:9">
      <c r="A335" s="246"/>
      <c r="B335" s="246"/>
      <c r="C335" s="246"/>
      <c r="D335" s="246"/>
      <c r="E335" s="246"/>
      <c r="F335" s="246"/>
      <c r="G335" s="246"/>
      <c r="H335" s="246"/>
      <c r="I335" s="246"/>
    </row>
    <row r="336" spans="1:9">
      <c r="A336" s="246"/>
      <c r="B336" s="246"/>
      <c r="C336" s="246"/>
      <c r="D336" s="246"/>
      <c r="E336" s="246"/>
      <c r="F336" s="246"/>
      <c r="G336" s="246"/>
      <c r="H336" s="246"/>
      <c r="I336" s="246"/>
    </row>
    <row r="337" spans="1:9">
      <c r="A337" s="246"/>
      <c r="B337" s="246"/>
      <c r="C337" s="246"/>
      <c r="D337" s="246"/>
      <c r="E337" s="246"/>
      <c r="F337" s="246"/>
      <c r="G337" s="246"/>
      <c r="H337" s="246"/>
      <c r="I337" s="246"/>
    </row>
    <row r="338" spans="1:9">
      <c r="A338" s="246"/>
      <c r="B338" s="246"/>
      <c r="C338" s="246"/>
      <c r="D338" s="246"/>
      <c r="E338" s="246"/>
      <c r="F338" s="246"/>
      <c r="G338" s="246"/>
      <c r="H338" s="246"/>
      <c r="I338" s="246"/>
    </row>
    <row r="339" spans="1:9">
      <c r="A339" s="246"/>
      <c r="B339" s="246"/>
      <c r="C339" s="246"/>
      <c r="D339" s="246"/>
      <c r="E339" s="246"/>
      <c r="F339" s="246"/>
      <c r="G339" s="246"/>
      <c r="H339" s="246"/>
      <c r="I339" s="246"/>
    </row>
    <row r="340" spans="1:9">
      <c r="A340" s="246"/>
      <c r="B340" s="246"/>
      <c r="C340" s="246"/>
      <c r="D340" s="246"/>
      <c r="E340" s="246"/>
      <c r="F340" s="246"/>
      <c r="G340" s="246"/>
      <c r="H340" s="246"/>
      <c r="I340" s="246"/>
    </row>
    <row r="341" spans="1:9">
      <c r="A341" s="246"/>
      <c r="B341" s="246"/>
      <c r="C341" s="246"/>
      <c r="D341" s="246"/>
      <c r="E341" s="246"/>
      <c r="F341" s="246"/>
      <c r="G341" s="246"/>
      <c r="H341" s="246"/>
      <c r="I341" s="246"/>
    </row>
    <row r="342" spans="1:9">
      <c r="A342" s="246"/>
      <c r="B342" s="246"/>
      <c r="C342" s="246"/>
      <c r="D342" s="246"/>
      <c r="E342" s="246"/>
      <c r="F342" s="246"/>
      <c r="G342" s="246"/>
      <c r="H342" s="246"/>
      <c r="I342" s="246"/>
    </row>
    <row r="343" spans="1:9">
      <c r="A343" s="246"/>
      <c r="B343" s="246"/>
      <c r="C343" s="246"/>
      <c r="D343" s="246"/>
      <c r="E343" s="246"/>
      <c r="F343" s="246"/>
      <c r="G343" s="246"/>
      <c r="H343" s="246"/>
      <c r="I343" s="246"/>
    </row>
    <row r="344" spans="1:9">
      <c r="A344" s="246"/>
      <c r="B344" s="246"/>
      <c r="C344" s="246"/>
      <c r="D344" s="246"/>
      <c r="E344" s="246"/>
      <c r="F344" s="246"/>
      <c r="G344" s="246"/>
      <c r="H344" s="246"/>
      <c r="I344" s="246"/>
    </row>
    <row r="345" spans="1:9">
      <c r="A345" s="246"/>
      <c r="B345" s="246"/>
      <c r="C345" s="246"/>
      <c r="D345" s="246"/>
      <c r="E345" s="246"/>
      <c r="F345" s="246"/>
      <c r="G345" s="246"/>
      <c r="H345" s="246"/>
      <c r="I345" s="246"/>
    </row>
    <row r="346" spans="1:9">
      <c r="A346" s="246"/>
      <c r="B346" s="246"/>
      <c r="C346" s="246"/>
      <c r="D346" s="246"/>
      <c r="E346" s="246"/>
      <c r="F346" s="246"/>
      <c r="G346" s="246"/>
      <c r="H346" s="246"/>
      <c r="I346" s="246"/>
    </row>
    <row r="347" spans="1:9">
      <c r="A347" s="246"/>
      <c r="B347" s="246"/>
      <c r="C347" s="246"/>
      <c r="D347" s="246"/>
      <c r="E347" s="246"/>
      <c r="F347" s="246"/>
      <c r="G347" s="246"/>
      <c r="H347" s="246"/>
      <c r="I347" s="246"/>
    </row>
    <row r="348" spans="1:9">
      <c r="A348" s="246"/>
      <c r="B348" s="246"/>
      <c r="C348" s="246"/>
      <c r="D348" s="246"/>
      <c r="E348" s="246"/>
      <c r="F348" s="246"/>
      <c r="G348" s="246"/>
      <c r="H348" s="246"/>
      <c r="I348" s="246"/>
    </row>
    <row r="349" spans="1:9">
      <c r="A349" s="246"/>
      <c r="B349" s="246"/>
      <c r="C349" s="246"/>
      <c r="D349" s="246"/>
      <c r="E349" s="246"/>
      <c r="F349" s="246"/>
      <c r="G349" s="246"/>
      <c r="H349" s="246"/>
      <c r="I349" s="246"/>
    </row>
    <row r="350" spans="1:9">
      <c r="A350" s="246"/>
      <c r="B350" s="246"/>
      <c r="C350" s="246"/>
      <c r="D350" s="246"/>
      <c r="E350" s="246"/>
      <c r="F350" s="246"/>
      <c r="G350" s="246"/>
      <c r="H350" s="246"/>
      <c r="I350" s="246"/>
    </row>
    <row r="351" spans="1:9">
      <c r="A351" s="246"/>
      <c r="B351" s="246"/>
      <c r="C351" s="246"/>
      <c r="D351" s="246"/>
      <c r="E351" s="246"/>
      <c r="F351" s="246"/>
      <c r="G351" s="246"/>
      <c r="H351" s="246"/>
      <c r="I351" s="246"/>
    </row>
    <row r="352" spans="1:9">
      <c r="A352" s="246"/>
      <c r="B352" s="246"/>
      <c r="C352" s="246"/>
      <c r="D352" s="246"/>
      <c r="E352" s="246"/>
      <c r="F352" s="246"/>
      <c r="G352" s="246"/>
      <c r="H352" s="246"/>
      <c r="I352" s="246"/>
    </row>
    <row r="353" spans="1:9">
      <c r="A353" s="246"/>
      <c r="B353" s="246"/>
      <c r="C353" s="246"/>
      <c r="D353" s="246"/>
      <c r="E353" s="246"/>
      <c r="F353" s="246"/>
      <c r="G353" s="246"/>
      <c r="H353" s="246"/>
      <c r="I353" s="246"/>
    </row>
    <row r="354" spans="1:9">
      <c r="A354" s="246"/>
      <c r="B354" s="246"/>
      <c r="C354" s="246"/>
      <c r="D354" s="246"/>
      <c r="E354" s="246"/>
      <c r="F354" s="246"/>
      <c r="G354" s="246"/>
      <c r="H354" s="246"/>
      <c r="I354" s="246"/>
    </row>
    <row r="355" spans="1:9">
      <c r="A355" s="246"/>
      <c r="B355" s="246"/>
      <c r="C355" s="246"/>
      <c r="D355" s="246"/>
      <c r="E355" s="246"/>
      <c r="F355" s="246"/>
      <c r="G355" s="246"/>
      <c r="H355" s="246"/>
      <c r="I355" s="246"/>
    </row>
    <row r="356" spans="1:9">
      <c r="A356" s="246"/>
      <c r="B356" s="246"/>
      <c r="C356" s="246"/>
      <c r="D356" s="246"/>
      <c r="E356" s="246"/>
      <c r="F356" s="246"/>
      <c r="G356" s="246"/>
      <c r="H356" s="246"/>
      <c r="I356" s="246"/>
    </row>
    <row r="357" spans="1:9">
      <c r="A357" s="246"/>
      <c r="B357" s="246"/>
      <c r="C357" s="246"/>
      <c r="D357" s="246"/>
      <c r="E357" s="246"/>
      <c r="F357" s="246"/>
      <c r="G357" s="246"/>
      <c r="H357" s="246"/>
      <c r="I357" s="246"/>
    </row>
    <row r="358" spans="1:9">
      <c r="A358" s="246"/>
      <c r="B358" s="246"/>
      <c r="C358" s="246"/>
      <c r="D358" s="246"/>
      <c r="E358" s="246"/>
      <c r="F358" s="246"/>
      <c r="G358" s="246"/>
      <c r="H358" s="246"/>
      <c r="I358" s="246"/>
    </row>
    <row r="359" spans="1:9">
      <c r="A359" s="246"/>
      <c r="B359" s="246"/>
      <c r="C359" s="246"/>
      <c r="D359" s="246"/>
      <c r="E359" s="246"/>
      <c r="F359" s="246"/>
      <c r="G359" s="246"/>
      <c r="H359" s="246"/>
      <c r="I359" s="246"/>
    </row>
    <row r="360" spans="1:9">
      <c r="A360" s="246"/>
      <c r="B360" s="246"/>
      <c r="C360" s="246"/>
      <c r="D360" s="246"/>
      <c r="E360" s="246"/>
      <c r="F360" s="246"/>
      <c r="G360" s="246"/>
      <c r="H360" s="246"/>
      <c r="I360" s="246"/>
    </row>
    <row r="361" spans="1:9">
      <c r="A361" s="246"/>
      <c r="B361" s="246"/>
      <c r="C361" s="246"/>
      <c r="D361" s="246"/>
      <c r="E361" s="246"/>
      <c r="F361" s="246"/>
      <c r="G361" s="246"/>
      <c r="H361" s="246"/>
      <c r="I361" s="246"/>
    </row>
    <row r="362" spans="1:9">
      <c r="A362" s="246"/>
      <c r="B362" s="246"/>
      <c r="C362" s="246"/>
      <c r="D362" s="246"/>
      <c r="E362" s="246"/>
      <c r="F362" s="246"/>
      <c r="G362" s="246"/>
      <c r="H362" s="246"/>
      <c r="I362" s="246"/>
    </row>
    <row r="363" spans="1:9">
      <c r="A363" s="246"/>
      <c r="B363" s="246"/>
      <c r="C363" s="246"/>
      <c r="D363" s="246"/>
      <c r="E363" s="246"/>
      <c r="F363" s="246"/>
      <c r="G363" s="246"/>
      <c r="H363" s="246"/>
      <c r="I363" s="246"/>
    </row>
    <row r="364" spans="1:9">
      <c r="A364" s="246"/>
      <c r="B364" s="246"/>
      <c r="C364" s="246"/>
      <c r="D364" s="246"/>
      <c r="E364" s="246"/>
      <c r="F364" s="246"/>
      <c r="G364" s="246"/>
      <c r="H364" s="246"/>
      <c r="I364" s="246"/>
    </row>
    <row r="365" spans="1:9">
      <c r="A365" s="246"/>
      <c r="B365" s="246"/>
      <c r="C365" s="246"/>
      <c r="D365" s="246"/>
      <c r="E365" s="246"/>
      <c r="F365" s="246"/>
      <c r="G365" s="246"/>
      <c r="H365" s="246"/>
      <c r="I365" s="246"/>
    </row>
    <row r="366" spans="1:9">
      <c r="A366" s="246"/>
      <c r="B366" s="246"/>
      <c r="C366" s="246"/>
      <c r="D366" s="246"/>
      <c r="E366" s="246"/>
      <c r="F366" s="246"/>
      <c r="G366" s="246"/>
      <c r="H366" s="246"/>
      <c r="I366" s="246"/>
    </row>
    <row r="367" spans="1:9">
      <c r="A367" s="246"/>
      <c r="B367" s="246"/>
      <c r="C367" s="246"/>
      <c r="D367" s="246"/>
      <c r="E367" s="246"/>
      <c r="F367" s="246"/>
      <c r="G367" s="246"/>
      <c r="H367" s="246"/>
      <c r="I367" s="246"/>
    </row>
    <row r="368" spans="1:9">
      <c r="A368" s="246"/>
      <c r="B368" s="246"/>
      <c r="C368" s="246"/>
      <c r="D368" s="246"/>
      <c r="E368" s="246"/>
      <c r="F368" s="246"/>
      <c r="G368" s="246"/>
      <c r="H368" s="246"/>
      <c r="I368" s="246"/>
    </row>
    <row r="369" spans="1:9">
      <c r="A369" s="246"/>
      <c r="B369" s="246"/>
      <c r="C369" s="246"/>
      <c r="D369" s="246"/>
      <c r="E369" s="246"/>
      <c r="F369" s="246"/>
      <c r="G369" s="246"/>
      <c r="H369" s="246"/>
      <c r="I369" s="246"/>
    </row>
    <row r="370" spans="1:9">
      <c r="A370" s="246"/>
      <c r="B370" s="246"/>
      <c r="C370" s="246"/>
      <c r="D370" s="246"/>
      <c r="E370" s="246"/>
      <c r="F370" s="246"/>
      <c r="G370" s="246"/>
      <c r="H370" s="246"/>
      <c r="I370" s="246"/>
    </row>
    <row r="371" spans="1:9">
      <c r="A371" s="246"/>
      <c r="B371" s="246"/>
      <c r="C371" s="246"/>
      <c r="D371" s="246"/>
      <c r="E371" s="246"/>
      <c r="F371" s="246"/>
      <c r="G371" s="246"/>
      <c r="H371" s="246"/>
      <c r="I371" s="246"/>
    </row>
    <row r="372" spans="1:9">
      <c r="A372" s="246"/>
      <c r="B372" s="246"/>
      <c r="C372" s="246"/>
      <c r="D372" s="246"/>
      <c r="E372" s="246"/>
      <c r="F372" s="246"/>
      <c r="G372" s="246"/>
      <c r="H372" s="246"/>
      <c r="I372" s="246"/>
    </row>
    <row r="373" spans="1:9">
      <c r="A373" s="246"/>
      <c r="B373" s="246"/>
      <c r="C373" s="246"/>
      <c r="D373" s="246"/>
      <c r="E373" s="246"/>
      <c r="F373" s="246"/>
      <c r="G373" s="246"/>
      <c r="H373" s="246"/>
      <c r="I373" s="246"/>
    </row>
    <row r="374" spans="1:9">
      <c r="A374" s="246"/>
      <c r="B374" s="246"/>
      <c r="C374" s="246"/>
      <c r="D374" s="246"/>
      <c r="E374" s="246"/>
      <c r="F374" s="246"/>
      <c r="G374" s="246"/>
      <c r="H374" s="246"/>
      <c r="I374" s="246"/>
    </row>
    <row r="375" spans="1:9">
      <c r="A375" s="246"/>
      <c r="B375" s="246"/>
      <c r="C375" s="246"/>
      <c r="D375" s="246"/>
      <c r="E375" s="246"/>
      <c r="F375" s="246"/>
      <c r="G375" s="246"/>
      <c r="H375" s="246"/>
      <c r="I375" s="246"/>
    </row>
    <row r="376" spans="1:9">
      <c r="A376" s="246"/>
      <c r="B376" s="246"/>
      <c r="C376" s="246"/>
      <c r="D376" s="246"/>
      <c r="E376" s="246"/>
      <c r="F376" s="246"/>
      <c r="G376" s="246"/>
      <c r="H376" s="246"/>
      <c r="I376" s="246"/>
    </row>
    <row r="377" spans="1:9">
      <c r="A377" s="246"/>
      <c r="B377" s="246"/>
      <c r="C377" s="246"/>
      <c r="D377" s="246"/>
      <c r="E377" s="246"/>
      <c r="F377" s="246"/>
      <c r="G377" s="246"/>
      <c r="H377" s="246"/>
      <c r="I377" s="246"/>
    </row>
    <row r="378" spans="1:9">
      <c r="A378" s="246"/>
      <c r="B378" s="246"/>
      <c r="C378" s="246"/>
      <c r="D378" s="246"/>
      <c r="E378" s="246"/>
      <c r="F378" s="246"/>
      <c r="G378" s="246"/>
      <c r="H378" s="246"/>
      <c r="I378" s="246"/>
    </row>
    <row r="379" spans="1:9">
      <c r="A379" s="246"/>
      <c r="B379" s="246"/>
      <c r="C379" s="246"/>
      <c r="D379" s="246"/>
      <c r="E379" s="246"/>
      <c r="F379" s="246"/>
      <c r="G379" s="246"/>
      <c r="H379" s="246"/>
      <c r="I379" s="246"/>
    </row>
    <row r="380" spans="1:9">
      <c r="A380" s="246"/>
      <c r="B380" s="246"/>
      <c r="C380" s="246"/>
      <c r="D380" s="246"/>
      <c r="E380" s="246"/>
      <c r="F380" s="246"/>
      <c r="G380" s="246"/>
      <c r="H380" s="246"/>
      <c r="I380" s="246"/>
    </row>
    <row r="381" spans="1:9">
      <c r="A381" s="246"/>
      <c r="B381" s="246"/>
      <c r="C381" s="246"/>
      <c r="D381" s="246"/>
      <c r="E381" s="246"/>
      <c r="F381" s="246"/>
      <c r="G381" s="246"/>
      <c r="H381" s="246"/>
      <c r="I381" s="246"/>
    </row>
    <row r="382" spans="1:9">
      <c r="A382" s="246"/>
      <c r="B382" s="246"/>
      <c r="C382" s="246"/>
      <c r="D382" s="246"/>
      <c r="E382" s="246"/>
      <c r="F382" s="246"/>
      <c r="G382" s="246"/>
      <c r="H382" s="246"/>
      <c r="I382" s="246"/>
    </row>
    <row r="383" spans="1:9">
      <c r="A383" s="246"/>
      <c r="B383" s="246"/>
      <c r="C383" s="246"/>
      <c r="D383" s="246"/>
      <c r="E383" s="246"/>
      <c r="F383" s="246"/>
      <c r="G383" s="246"/>
      <c r="H383" s="246"/>
      <c r="I383" s="246"/>
    </row>
    <row r="384" spans="1:9">
      <c r="A384" s="246"/>
      <c r="B384" s="246"/>
      <c r="C384" s="246"/>
      <c r="D384" s="246"/>
      <c r="E384" s="246"/>
      <c r="F384" s="246"/>
      <c r="G384" s="246"/>
      <c r="H384" s="246"/>
      <c r="I384" s="246"/>
    </row>
    <row r="385" spans="1:9">
      <c r="A385" s="246"/>
      <c r="B385" s="246"/>
      <c r="C385" s="246"/>
      <c r="D385" s="246"/>
      <c r="E385" s="246"/>
      <c r="F385" s="246"/>
      <c r="G385" s="246"/>
      <c r="H385" s="246"/>
      <c r="I385" s="246"/>
    </row>
    <row r="386" spans="1:9">
      <c r="A386" s="246"/>
      <c r="B386" s="246"/>
      <c r="C386" s="246"/>
      <c r="D386" s="246"/>
      <c r="E386" s="246"/>
      <c r="F386" s="246"/>
      <c r="G386" s="246"/>
      <c r="H386" s="246"/>
      <c r="I386" s="246"/>
    </row>
    <row r="387" spans="1:9">
      <c r="A387" s="246"/>
      <c r="B387" s="246"/>
      <c r="C387" s="246"/>
      <c r="D387" s="246"/>
      <c r="E387" s="246"/>
      <c r="F387" s="246"/>
      <c r="G387" s="246"/>
      <c r="H387" s="246"/>
      <c r="I387" s="246"/>
    </row>
    <row r="388" spans="1:9">
      <c r="A388" s="246"/>
      <c r="B388" s="246"/>
      <c r="C388" s="246"/>
      <c r="D388" s="246"/>
      <c r="E388" s="246"/>
      <c r="F388" s="246"/>
      <c r="G388" s="246"/>
      <c r="H388" s="246"/>
      <c r="I388" s="246"/>
    </row>
    <row r="389" spans="1:9">
      <c r="A389" s="246"/>
      <c r="B389" s="246"/>
      <c r="C389" s="246"/>
      <c r="D389" s="246"/>
      <c r="E389" s="246"/>
      <c r="F389" s="246"/>
      <c r="G389" s="246"/>
      <c r="H389" s="246"/>
      <c r="I389" s="246"/>
    </row>
    <row r="390" spans="1:9">
      <c r="A390" s="246"/>
      <c r="B390" s="246"/>
      <c r="C390" s="246"/>
      <c r="D390" s="246"/>
      <c r="E390" s="246"/>
      <c r="F390" s="246"/>
      <c r="G390" s="246"/>
      <c r="H390" s="246"/>
      <c r="I390" s="246"/>
    </row>
    <row r="391" spans="1:9">
      <c r="A391" s="246"/>
      <c r="B391" s="246"/>
      <c r="C391" s="246"/>
      <c r="D391" s="246"/>
      <c r="E391" s="246"/>
      <c r="F391" s="246"/>
      <c r="G391" s="246"/>
      <c r="H391" s="246"/>
      <c r="I391" s="246"/>
    </row>
    <row r="392" spans="1:9">
      <c r="A392" s="246"/>
      <c r="B392" s="246"/>
      <c r="C392" s="246"/>
      <c r="D392" s="246"/>
      <c r="E392" s="246"/>
      <c r="F392" s="246"/>
      <c r="G392" s="246"/>
      <c r="H392" s="246"/>
      <c r="I392" s="246"/>
    </row>
    <row r="393" spans="1:9">
      <c r="A393" s="246"/>
      <c r="B393" s="246"/>
      <c r="C393" s="246"/>
      <c r="D393" s="246"/>
      <c r="E393" s="246"/>
      <c r="F393" s="246"/>
      <c r="G393" s="246"/>
      <c r="H393" s="246"/>
      <c r="I393" s="246"/>
    </row>
    <row r="394" spans="1:9">
      <c r="A394" s="246"/>
      <c r="B394" s="246"/>
      <c r="C394" s="246"/>
      <c r="D394" s="246"/>
      <c r="E394" s="246"/>
      <c r="F394" s="246"/>
      <c r="G394" s="246"/>
      <c r="H394" s="246"/>
      <c r="I394" s="246"/>
    </row>
    <row r="395" spans="1:9">
      <c r="A395" s="246"/>
      <c r="B395" s="246"/>
      <c r="C395" s="246"/>
      <c r="D395" s="246"/>
      <c r="E395" s="246"/>
      <c r="F395" s="246"/>
      <c r="G395" s="246"/>
      <c r="H395" s="246"/>
      <c r="I395" s="246"/>
    </row>
    <row r="396" spans="1:9">
      <c r="A396" s="246"/>
      <c r="B396" s="246"/>
      <c r="C396" s="246"/>
      <c r="D396" s="246"/>
      <c r="E396" s="246"/>
      <c r="F396" s="246"/>
      <c r="G396" s="246"/>
      <c r="H396" s="246"/>
      <c r="I396" s="246"/>
    </row>
    <row r="397" spans="1:9">
      <c r="A397" s="246"/>
      <c r="B397" s="246"/>
      <c r="C397" s="246"/>
      <c r="D397" s="246"/>
      <c r="E397" s="246"/>
      <c r="F397" s="246"/>
      <c r="G397" s="246"/>
      <c r="H397" s="246"/>
      <c r="I397" s="246"/>
    </row>
    <row r="398" spans="1:9">
      <c r="A398" s="246"/>
      <c r="B398" s="246"/>
      <c r="C398" s="246"/>
      <c r="D398" s="246"/>
      <c r="E398" s="246"/>
      <c r="F398" s="246"/>
      <c r="G398" s="246"/>
      <c r="H398" s="246"/>
      <c r="I398" s="246"/>
    </row>
    <row r="399" spans="1:9">
      <c r="A399" s="246"/>
      <c r="B399" s="246"/>
      <c r="C399" s="246"/>
      <c r="D399" s="246"/>
      <c r="E399" s="246"/>
      <c r="F399" s="246"/>
      <c r="G399" s="246"/>
      <c r="H399" s="246"/>
      <c r="I399" s="246"/>
    </row>
    <row r="400" spans="1:9">
      <c r="A400" s="246"/>
      <c r="B400" s="246"/>
      <c r="C400" s="246"/>
      <c r="D400" s="246"/>
      <c r="E400" s="246"/>
      <c r="F400" s="246"/>
      <c r="G400" s="246"/>
      <c r="H400" s="246"/>
      <c r="I400" s="246"/>
    </row>
    <row r="401" spans="1:9">
      <c r="A401" s="246"/>
      <c r="B401" s="246"/>
      <c r="C401" s="246"/>
      <c r="D401" s="246"/>
      <c r="E401" s="246"/>
      <c r="F401" s="246"/>
      <c r="G401" s="246"/>
      <c r="H401" s="246"/>
      <c r="I401" s="246"/>
    </row>
    <row r="402" spans="1:9">
      <c r="A402" s="246"/>
      <c r="B402" s="246"/>
      <c r="C402" s="246"/>
      <c r="D402" s="246"/>
      <c r="E402" s="246"/>
      <c r="F402" s="246"/>
      <c r="G402" s="246"/>
      <c r="H402" s="246"/>
      <c r="I402" s="246"/>
    </row>
    <row r="403" spans="1:9">
      <c r="A403" s="246"/>
      <c r="B403" s="246"/>
      <c r="C403" s="246"/>
      <c r="D403" s="246"/>
      <c r="E403" s="246"/>
      <c r="F403" s="246"/>
      <c r="G403" s="246"/>
      <c r="H403" s="246"/>
      <c r="I403" s="246"/>
    </row>
    <row r="404" spans="1:9">
      <c r="A404" s="246"/>
      <c r="B404" s="246"/>
      <c r="C404" s="246"/>
      <c r="D404" s="246"/>
      <c r="E404" s="246"/>
      <c r="F404" s="246"/>
      <c r="G404" s="246"/>
      <c r="H404" s="246"/>
      <c r="I404" s="246"/>
    </row>
    <row r="405" spans="1:9">
      <c r="A405" s="246"/>
      <c r="B405" s="246"/>
      <c r="C405" s="246"/>
      <c r="D405" s="246"/>
      <c r="E405" s="246"/>
      <c r="F405" s="246"/>
      <c r="G405" s="246"/>
      <c r="H405" s="246"/>
      <c r="I405" s="246"/>
    </row>
    <row r="406" spans="1:9">
      <c r="A406" s="246"/>
      <c r="B406" s="246"/>
      <c r="C406" s="246"/>
      <c r="D406" s="246"/>
      <c r="E406" s="246"/>
      <c r="F406" s="246"/>
      <c r="G406" s="246"/>
      <c r="H406" s="246"/>
      <c r="I406" s="246"/>
    </row>
    <row r="407" spans="1:9">
      <c r="A407" s="246"/>
      <c r="B407" s="246"/>
      <c r="C407" s="246"/>
      <c r="D407" s="246"/>
      <c r="E407" s="246"/>
      <c r="F407" s="246"/>
      <c r="G407" s="246"/>
      <c r="H407" s="246"/>
      <c r="I407" s="246"/>
    </row>
    <row r="408" spans="1:9">
      <c r="A408" s="246"/>
      <c r="B408" s="246"/>
      <c r="C408" s="246"/>
      <c r="D408" s="246"/>
      <c r="E408" s="246"/>
      <c r="F408" s="246"/>
      <c r="G408" s="246"/>
      <c r="H408" s="246"/>
      <c r="I408" s="246"/>
    </row>
    <row r="409" spans="1:9">
      <c r="A409" s="246"/>
      <c r="B409" s="246"/>
      <c r="C409" s="246"/>
      <c r="D409" s="246"/>
      <c r="E409" s="246"/>
      <c r="F409" s="246"/>
      <c r="G409" s="246"/>
      <c r="H409" s="246"/>
      <c r="I409" s="246"/>
    </row>
    <row r="410" spans="1:9">
      <c r="A410" s="246"/>
      <c r="B410" s="246"/>
      <c r="C410" s="246"/>
      <c r="D410" s="246"/>
      <c r="E410" s="246"/>
      <c r="F410" s="246"/>
      <c r="G410" s="246"/>
      <c r="H410" s="246"/>
      <c r="I410" s="246"/>
    </row>
    <row r="411" spans="1:9">
      <c r="A411" s="246"/>
      <c r="B411" s="246"/>
      <c r="C411" s="246"/>
      <c r="D411" s="246"/>
      <c r="E411" s="246"/>
      <c r="F411" s="246"/>
      <c r="G411" s="246"/>
      <c r="H411" s="246"/>
      <c r="I411" s="246"/>
    </row>
    <row r="412" spans="1:9">
      <c r="A412" s="246"/>
      <c r="B412" s="246"/>
      <c r="C412" s="246"/>
      <c r="D412" s="246"/>
      <c r="E412" s="246"/>
      <c r="F412" s="246"/>
      <c r="G412" s="246"/>
      <c r="H412" s="246"/>
      <c r="I412" s="246"/>
    </row>
    <row r="413" spans="1:9">
      <c r="A413" s="246"/>
      <c r="B413" s="246"/>
      <c r="C413" s="246"/>
      <c r="D413" s="246"/>
      <c r="E413" s="246"/>
      <c r="F413" s="246"/>
      <c r="G413" s="246"/>
      <c r="H413" s="246"/>
      <c r="I413" s="246"/>
    </row>
    <row r="414" spans="1:9">
      <c r="A414" s="246"/>
      <c r="B414" s="246"/>
      <c r="C414" s="246"/>
      <c r="D414" s="246"/>
      <c r="E414" s="246"/>
      <c r="F414" s="246"/>
      <c r="G414" s="246"/>
      <c r="H414" s="246"/>
      <c r="I414" s="246"/>
    </row>
    <row r="415" spans="1:9">
      <c r="A415" s="246"/>
      <c r="B415" s="246"/>
      <c r="C415" s="246"/>
      <c r="D415" s="246"/>
      <c r="E415" s="246"/>
      <c r="F415" s="246"/>
      <c r="G415" s="246"/>
      <c r="H415" s="246"/>
      <c r="I415" s="246"/>
    </row>
    <row r="416" spans="1:9">
      <c r="A416" s="246"/>
      <c r="B416" s="246"/>
      <c r="C416" s="246"/>
      <c r="D416" s="246"/>
      <c r="E416" s="246"/>
      <c r="F416" s="246"/>
      <c r="G416" s="246"/>
      <c r="H416" s="246"/>
      <c r="I416" s="246"/>
    </row>
    <row r="417" spans="1:9">
      <c r="A417" s="246"/>
      <c r="B417" s="246"/>
      <c r="C417" s="246"/>
      <c r="D417" s="246"/>
      <c r="E417" s="246"/>
      <c r="F417" s="246"/>
      <c r="G417" s="246"/>
      <c r="H417" s="246"/>
      <c r="I417" s="246"/>
    </row>
    <row r="418" spans="1:9">
      <c r="A418" s="246"/>
      <c r="B418" s="246"/>
      <c r="C418" s="246"/>
      <c r="D418" s="246"/>
      <c r="E418" s="246"/>
      <c r="F418" s="246"/>
      <c r="G418" s="246"/>
      <c r="H418" s="246"/>
      <c r="I418" s="246"/>
    </row>
    <row r="419" spans="1:9">
      <c r="A419" s="246"/>
      <c r="B419" s="246"/>
      <c r="C419" s="246"/>
      <c r="D419" s="246"/>
      <c r="E419" s="246"/>
      <c r="F419" s="246"/>
      <c r="G419" s="246"/>
      <c r="H419" s="246"/>
      <c r="I419" s="246"/>
    </row>
    <row r="420" spans="1:9">
      <c r="A420" s="246"/>
      <c r="B420" s="246"/>
      <c r="C420" s="246"/>
      <c r="D420" s="246"/>
      <c r="E420" s="246"/>
      <c r="F420" s="246"/>
      <c r="G420" s="246"/>
      <c r="H420" s="246"/>
      <c r="I420" s="246"/>
    </row>
    <row r="421" spans="1:9">
      <c r="A421" s="246"/>
      <c r="B421" s="246"/>
      <c r="C421" s="246"/>
      <c r="D421" s="246"/>
      <c r="E421" s="246"/>
      <c r="F421" s="246"/>
      <c r="G421" s="246"/>
      <c r="H421" s="246"/>
      <c r="I421" s="246"/>
    </row>
    <row r="422" spans="1:9">
      <c r="A422" s="246"/>
      <c r="B422" s="246"/>
      <c r="C422" s="246"/>
      <c r="D422" s="246"/>
      <c r="E422" s="246"/>
      <c r="F422" s="246"/>
      <c r="G422" s="246"/>
      <c r="H422" s="246"/>
      <c r="I422" s="246"/>
    </row>
    <row r="423" spans="1:9">
      <c r="A423" s="246"/>
      <c r="B423" s="246"/>
      <c r="C423" s="246"/>
      <c r="D423" s="246"/>
      <c r="E423" s="246"/>
      <c r="F423" s="246"/>
      <c r="G423" s="246"/>
      <c r="H423" s="246"/>
      <c r="I423" s="246"/>
    </row>
    <row r="424" spans="1:9">
      <c r="A424" s="246"/>
      <c r="B424" s="246"/>
      <c r="C424" s="246"/>
      <c r="D424" s="246"/>
      <c r="E424" s="246"/>
      <c r="F424" s="246"/>
      <c r="G424" s="246"/>
      <c r="H424" s="246"/>
      <c r="I424" s="246"/>
    </row>
    <row r="425" spans="1:9">
      <c r="A425" s="246"/>
      <c r="B425" s="246"/>
      <c r="C425" s="246"/>
      <c r="D425" s="246"/>
      <c r="E425" s="246"/>
      <c r="F425" s="246"/>
      <c r="G425" s="246"/>
      <c r="H425" s="246"/>
      <c r="I425" s="246"/>
    </row>
    <row r="426" spans="1:9">
      <c r="A426" s="246"/>
      <c r="B426" s="246"/>
      <c r="C426" s="246"/>
      <c r="D426" s="246"/>
      <c r="E426" s="246"/>
      <c r="F426" s="246"/>
      <c r="G426" s="246"/>
      <c r="H426" s="246"/>
      <c r="I426" s="246"/>
    </row>
    <row r="427" spans="1:9">
      <c r="A427" s="246"/>
      <c r="B427" s="246"/>
      <c r="C427" s="246"/>
      <c r="D427" s="246"/>
      <c r="E427" s="246"/>
      <c r="F427" s="246"/>
      <c r="G427" s="246"/>
      <c r="H427" s="246"/>
      <c r="I427" s="246"/>
    </row>
    <row r="428" spans="1:9">
      <c r="A428" s="246"/>
      <c r="B428" s="246"/>
      <c r="C428" s="246"/>
      <c r="D428" s="246"/>
      <c r="E428" s="246"/>
      <c r="F428" s="246"/>
      <c r="G428" s="246"/>
      <c r="H428" s="246"/>
      <c r="I428" s="246"/>
    </row>
    <row r="429" spans="1:9">
      <c r="A429" s="246"/>
      <c r="B429" s="246"/>
      <c r="C429" s="246"/>
      <c r="D429" s="246"/>
      <c r="E429" s="246"/>
      <c r="F429" s="246"/>
      <c r="G429" s="246"/>
      <c r="H429" s="246"/>
      <c r="I429" s="246"/>
    </row>
    <row r="430" spans="1:9">
      <c r="A430" s="246"/>
      <c r="B430" s="246"/>
      <c r="C430" s="246"/>
      <c r="D430" s="246"/>
      <c r="E430" s="246"/>
      <c r="F430" s="246"/>
      <c r="G430" s="246"/>
      <c r="H430" s="246"/>
      <c r="I430" s="246"/>
    </row>
    <row r="431" spans="1:9">
      <c r="A431" s="246"/>
      <c r="B431" s="246"/>
      <c r="C431" s="246"/>
      <c r="D431" s="246"/>
      <c r="E431" s="246"/>
      <c r="F431" s="246"/>
      <c r="G431" s="246"/>
      <c r="H431" s="246"/>
      <c r="I431" s="246"/>
    </row>
    <row r="432" spans="1:9">
      <c r="A432" s="246"/>
      <c r="B432" s="246"/>
      <c r="C432" s="246"/>
      <c r="D432" s="246"/>
      <c r="E432" s="246"/>
      <c r="F432" s="246"/>
      <c r="G432" s="246"/>
      <c r="H432" s="246"/>
      <c r="I432" s="246"/>
    </row>
    <row r="433" spans="1:9">
      <c r="A433" s="246"/>
      <c r="B433" s="246"/>
      <c r="C433" s="246"/>
      <c r="D433" s="246"/>
      <c r="E433" s="246"/>
      <c r="F433" s="246"/>
      <c r="G433" s="246"/>
      <c r="H433" s="246"/>
      <c r="I433" s="246"/>
    </row>
    <row r="434" spans="1:9">
      <c r="A434" s="246"/>
      <c r="B434" s="246"/>
      <c r="C434" s="246"/>
      <c r="D434" s="246"/>
      <c r="E434" s="246"/>
      <c r="F434" s="246"/>
      <c r="G434" s="246"/>
      <c r="H434" s="246"/>
      <c r="I434" s="246"/>
    </row>
    <row r="435" spans="1:9">
      <c r="A435" s="246"/>
      <c r="B435" s="246"/>
      <c r="C435" s="246"/>
      <c r="D435" s="246"/>
      <c r="E435" s="246"/>
      <c r="F435" s="246"/>
      <c r="G435" s="246"/>
      <c r="H435" s="246"/>
      <c r="I435" s="246"/>
    </row>
    <row r="436" spans="1:9">
      <c r="A436" s="246"/>
      <c r="B436" s="246"/>
      <c r="C436" s="246"/>
      <c r="D436" s="246"/>
      <c r="E436" s="246"/>
      <c r="F436" s="246"/>
      <c r="G436" s="246"/>
      <c r="H436" s="246"/>
      <c r="I436" s="246"/>
    </row>
    <row r="437" spans="1:9">
      <c r="A437" s="246"/>
      <c r="B437" s="246"/>
      <c r="C437" s="246"/>
      <c r="D437" s="246"/>
      <c r="E437" s="246"/>
      <c r="F437" s="246"/>
      <c r="G437" s="246"/>
      <c r="H437" s="246"/>
      <c r="I437" s="246"/>
    </row>
    <row r="438" spans="1:9">
      <c r="A438" s="246"/>
      <c r="B438" s="246"/>
      <c r="C438" s="246"/>
      <c r="D438" s="246"/>
      <c r="E438" s="246"/>
      <c r="F438" s="246"/>
      <c r="G438" s="246"/>
      <c r="H438" s="246"/>
      <c r="I438" s="246"/>
    </row>
    <row r="439" spans="1:9">
      <c r="A439" s="246"/>
      <c r="B439" s="246"/>
      <c r="C439" s="246"/>
      <c r="D439" s="246"/>
      <c r="E439" s="246"/>
      <c r="F439" s="246"/>
      <c r="G439" s="246"/>
      <c r="H439" s="246"/>
      <c r="I439" s="246"/>
    </row>
    <row r="440" spans="1:9">
      <c r="A440" s="246"/>
      <c r="B440" s="246"/>
      <c r="C440" s="246"/>
      <c r="D440" s="246"/>
      <c r="E440" s="246"/>
      <c r="F440" s="246"/>
      <c r="G440" s="246"/>
      <c r="H440" s="246"/>
      <c r="I440" s="246"/>
    </row>
    <row r="441" spans="1:9">
      <c r="A441" s="246"/>
      <c r="B441" s="246"/>
      <c r="C441" s="246"/>
      <c r="D441" s="246"/>
      <c r="E441" s="246"/>
      <c r="F441" s="246"/>
      <c r="G441" s="246"/>
      <c r="H441" s="246"/>
      <c r="I441" s="246"/>
    </row>
    <row r="442" spans="1:9">
      <c r="A442" s="246"/>
      <c r="B442" s="246"/>
      <c r="C442" s="246"/>
      <c r="D442" s="246"/>
      <c r="E442" s="246"/>
      <c r="F442" s="246"/>
      <c r="G442" s="246"/>
      <c r="H442" s="246"/>
      <c r="I442" s="246"/>
    </row>
    <row r="443" spans="1:9">
      <c r="A443" s="246"/>
      <c r="B443" s="246"/>
      <c r="C443" s="246"/>
      <c r="D443" s="246"/>
      <c r="E443" s="246"/>
      <c r="F443" s="246"/>
      <c r="G443" s="246"/>
      <c r="H443" s="246"/>
      <c r="I443" s="246"/>
    </row>
    <row r="444" spans="1:9">
      <c r="A444" s="246"/>
      <c r="B444" s="246"/>
      <c r="C444" s="246"/>
      <c r="D444" s="246"/>
      <c r="E444" s="246"/>
      <c r="F444" s="246"/>
      <c r="G444" s="246"/>
      <c r="H444" s="246"/>
      <c r="I444" s="246"/>
    </row>
    <row r="445" spans="1:9">
      <c r="A445" s="246"/>
      <c r="B445" s="246"/>
      <c r="C445" s="246"/>
      <c r="D445" s="246"/>
      <c r="E445" s="246"/>
      <c r="F445" s="246"/>
      <c r="G445" s="246"/>
      <c r="H445" s="246"/>
      <c r="I445" s="246"/>
    </row>
    <row r="446" spans="1:9">
      <c r="A446" s="246"/>
      <c r="B446" s="246"/>
      <c r="C446" s="246"/>
      <c r="D446" s="246"/>
      <c r="E446" s="246"/>
      <c r="F446" s="246"/>
      <c r="G446" s="246"/>
      <c r="H446" s="246"/>
      <c r="I446" s="246"/>
    </row>
    <row r="447" spans="1:9">
      <c r="A447" s="246"/>
      <c r="B447" s="246"/>
      <c r="C447" s="246"/>
      <c r="D447" s="246"/>
      <c r="E447" s="246"/>
      <c r="F447" s="246"/>
      <c r="G447" s="246"/>
      <c r="H447" s="246"/>
      <c r="I447" s="246"/>
    </row>
    <row r="448" spans="1:9">
      <c r="A448" s="246"/>
      <c r="B448" s="246"/>
      <c r="C448" s="246"/>
      <c r="D448" s="246"/>
      <c r="E448" s="246"/>
      <c r="F448" s="246"/>
      <c r="G448" s="246"/>
      <c r="H448" s="246"/>
      <c r="I448" s="246"/>
    </row>
    <row r="449" spans="1:9">
      <c r="A449" s="246"/>
      <c r="B449" s="246"/>
      <c r="C449" s="246"/>
      <c r="D449" s="246"/>
      <c r="E449" s="246"/>
      <c r="F449" s="246"/>
      <c r="G449" s="246"/>
      <c r="H449" s="246"/>
      <c r="I449" s="246"/>
    </row>
    <row r="450" spans="1:9">
      <c r="A450" s="246"/>
      <c r="B450" s="246"/>
      <c r="C450" s="246"/>
      <c r="D450" s="246"/>
      <c r="E450" s="246"/>
      <c r="F450" s="246"/>
      <c r="G450" s="246"/>
      <c r="H450" s="246"/>
      <c r="I450" s="246"/>
    </row>
    <row r="451" spans="1:9">
      <c r="A451" s="246"/>
      <c r="B451" s="246"/>
      <c r="C451" s="246"/>
      <c r="D451" s="246"/>
      <c r="E451" s="246"/>
      <c r="F451" s="246"/>
      <c r="G451" s="246"/>
      <c r="H451" s="246"/>
      <c r="I451" s="246"/>
    </row>
    <row r="452" spans="1:9">
      <c r="A452" s="246"/>
      <c r="B452" s="246"/>
      <c r="C452" s="246"/>
      <c r="D452" s="246"/>
      <c r="E452" s="246"/>
      <c r="F452" s="246"/>
      <c r="G452" s="246"/>
      <c r="H452" s="246"/>
      <c r="I452" s="246"/>
    </row>
    <row r="453" spans="1:9">
      <c r="A453" s="246"/>
      <c r="B453" s="246"/>
      <c r="C453" s="246"/>
      <c r="D453" s="246"/>
      <c r="E453" s="246"/>
      <c r="F453" s="246"/>
      <c r="G453" s="246"/>
      <c r="H453" s="246"/>
      <c r="I453" s="246"/>
    </row>
    <row r="454" spans="1:9">
      <c r="A454" s="246"/>
      <c r="B454" s="246"/>
      <c r="C454" s="246"/>
      <c r="D454" s="246"/>
      <c r="E454" s="246"/>
      <c r="F454" s="246"/>
      <c r="G454" s="246"/>
      <c r="H454" s="246"/>
      <c r="I454" s="246"/>
    </row>
    <row r="455" spans="1:9">
      <c r="A455" s="246"/>
      <c r="B455" s="246"/>
      <c r="C455" s="246"/>
      <c r="D455" s="246"/>
      <c r="E455" s="246"/>
      <c r="F455" s="246"/>
      <c r="G455" s="246"/>
      <c r="H455" s="246"/>
      <c r="I455" s="246"/>
    </row>
    <row r="456" spans="1:9">
      <c r="A456" s="246"/>
      <c r="B456" s="246"/>
      <c r="C456" s="246"/>
      <c r="D456" s="246"/>
      <c r="E456" s="246"/>
      <c r="F456" s="246"/>
      <c r="G456" s="246"/>
      <c r="H456" s="246"/>
      <c r="I456" s="246"/>
    </row>
    <row r="457" spans="1:9">
      <c r="A457" s="246"/>
      <c r="B457" s="246"/>
      <c r="C457" s="246"/>
      <c r="D457" s="246"/>
      <c r="E457" s="246"/>
      <c r="F457" s="246"/>
      <c r="G457" s="246"/>
      <c r="H457" s="246"/>
      <c r="I457" s="246"/>
    </row>
    <row r="458" spans="1:9">
      <c r="A458" s="246"/>
      <c r="B458" s="246"/>
      <c r="C458" s="246"/>
      <c r="D458" s="246"/>
      <c r="E458" s="246"/>
      <c r="F458" s="246"/>
      <c r="G458" s="246"/>
      <c r="H458" s="246"/>
      <c r="I458" s="246"/>
    </row>
    <row r="459" spans="1:9">
      <c r="A459" s="246"/>
      <c r="B459" s="246"/>
      <c r="C459" s="246"/>
      <c r="D459" s="246"/>
      <c r="E459" s="246"/>
      <c r="F459" s="246"/>
      <c r="G459" s="246"/>
      <c r="H459" s="246"/>
      <c r="I459" s="246"/>
    </row>
    <row r="460" spans="1:9">
      <c r="A460" s="246"/>
      <c r="B460" s="246"/>
      <c r="C460" s="246"/>
      <c r="D460" s="246"/>
      <c r="E460" s="246"/>
      <c r="F460" s="246"/>
      <c r="G460" s="246"/>
      <c r="H460" s="246"/>
      <c r="I460" s="246"/>
    </row>
    <row r="461" spans="1:9">
      <c r="A461" s="246"/>
      <c r="B461" s="246"/>
      <c r="C461" s="246"/>
      <c r="D461" s="246"/>
      <c r="E461" s="246"/>
      <c r="F461" s="246"/>
      <c r="G461" s="246"/>
      <c r="H461" s="246"/>
      <c r="I461" s="246"/>
    </row>
    <row r="462" spans="1:9">
      <c r="A462" s="246"/>
      <c r="B462" s="246"/>
      <c r="C462" s="246"/>
      <c r="D462" s="246"/>
      <c r="E462" s="246"/>
      <c r="F462" s="246"/>
      <c r="G462" s="246"/>
      <c r="H462" s="246"/>
      <c r="I462" s="246"/>
    </row>
    <row r="463" spans="1:9">
      <c r="A463" s="246"/>
      <c r="B463" s="246"/>
      <c r="C463" s="246"/>
      <c r="D463" s="246"/>
      <c r="E463" s="246"/>
      <c r="F463" s="246"/>
      <c r="G463" s="246"/>
      <c r="H463" s="246"/>
      <c r="I463" s="246"/>
    </row>
    <row r="464" spans="1:9">
      <c r="A464" s="246"/>
      <c r="B464" s="246"/>
      <c r="C464" s="246"/>
      <c r="D464" s="246"/>
      <c r="E464" s="246"/>
      <c r="F464" s="246"/>
      <c r="G464" s="246"/>
      <c r="H464" s="246"/>
      <c r="I464" s="246"/>
    </row>
    <row r="465" spans="1:9">
      <c r="A465" s="246"/>
      <c r="B465" s="246"/>
      <c r="C465" s="246"/>
      <c r="D465" s="246"/>
      <c r="E465" s="246"/>
      <c r="F465" s="246"/>
      <c r="G465" s="246"/>
      <c r="H465" s="246"/>
      <c r="I465" s="246"/>
    </row>
    <row r="466" spans="1:9">
      <c r="A466" s="246"/>
      <c r="B466" s="246"/>
      <c r="C466" s="246"/>
      <c r="D466" s="246"/>
      <c r="E466" s="246"/>
      <c r="F466" s="246"/>
      <c r="G466" s="246"/>
      <c r="H466" s="246"/>
      <c r="I466" s="246"/>
    </row>
    <row r="467" spans="1:9">
      <c r="A467" s="246"/>
      <c r="B467" s="246"/>
      <c r="C467" s="246"/>
      <c r="D467" s="246"/>
      <c r="E467" s="246"/>
      <c r="F467" s="246"/>
      <c r="G467" s="246"/>
      <c r="H467" s="246"/>
      <c r="I467" s="246"/>
    </row>
    <row r="468" spans="1:9">
      <c r="A468" s="246"/>
      <c r="B468" s="246"/>
      <c r="C468" s="246"/>
      <c r="D468" s="246"/>
      <c r="E468" s="246"/>
      <c r="F468" s="246"/>
      <c r="G468" s="246"/>
      <c r="H468" s="246"/>
      <c r="I468" s="246"/>
    </row>
    <row r="469" spans="1:9">
      <c r="A469" s="246"/>
      <c r="B469" s="246"/>
      <c r="C469" s="246"/>
      <c r="D469" s="246"/>
      <c r="E469" s="246"/>
      <c r="F469" s="246"/>
      <c r="G469" s="246"/>
      <c r="H469" s="246"/>
      <c r="I469" s="246"/>
    </row>
    <row r="470" spans="1:9">
      <c r="A470" s="246"/>
      <c r="B470" s="246"/>
      <c r="C470" s="246"/>
      <c r="D470" s="246"/>
      <c r="E470" s="246"/>
      <c r="F470" s="246"/>
      <c r="G470" s="246"/>
      <c r="H470" s="246"/>
      <c r="I470" s="246"/>
    </row>
    <row r="471" spans="1:9">
      <c r="A471" s="246"/>
      <c r="B471" s="246"/>
      <c r="C471" s="246"/>
      <c r="D471" s="246"/>
      <c r="E471" s="246"/>
      <c r="F471" s="246"/>
      <c r="G471" s="246"/>
      <c r="H471" s="246"/>
      <c r="I471" s="246"/>
    </row>
    <row r="472" spans="1:9">
      <c r="A472" s="246"/>
      <c r="B472" s="246"/>
      <c r="C472" s="246"/>
      <c r="D472" s="246"/>
      <c r="E472" s="246"/>
      <c r="F472" s="246"/>
      <c r="G472" s="246"/>
      <c r="H472" s="246"/>
      <c r="I472" s="246"/>
    </row>
    <row r="473" spans="1:9">
      <c r="A473" s="246"/>
      <c r="B473" s="246"/>
      <c r="C473" s="246"/>
      <c r="D473" s="246"/>
      <c r="E473" s="246"/>
      <c r="F473" s="246"/>
      <c r="G473" s="246"/>
      <c r="H473" s="246"/>
      <c r="I473" s="246"/>
    </row>
    <row r="474" spans="1:9">
      <c r="A474" s="246"/>
      <c r="B474" s="246"/>
      <c r="C474" s="246"/>
      <c r="D474" s="246"/>
      <c r="E474" s="246"/>
      <c r="F474" s="246"/>
      <c r="G474" s="246"/>
      <c r="H474" s="246"/>
      <c r="I474" s="246"/>
    </row>
    <row r="475" spans="1:9">
      <c r="A475" s="246"/>
      <c r="B475" s="246"/>
      <c r="C475" s="246"/>
      <c r="D475" s="246"/>
      <c r="E475" s="246"/>
      <c r="F475" s="246"/>
      <c r="G475" s="246"/>
      <c r="H475" s="246"/>
      <c r="I475" s="246"/>
    </row>
    <row r="476" spans="1:9">
      <c r="A476" s="246"/>
      <c r="B476" s="246"/>
      <c r="C476" s="246"/>
      <c r="D476" s="246"/>
      <c r="E476" s="246"/>
      <c r="F476" s="246"/>
      <c r="G476" s="246"/>
      <c r="H476" s="246"/>
      <c r="I476" s="246"/>
    </row>
    <row r="477" spans="1:9">
      <c r="A477" s="246"/>
      <c r="B477" s="246"/>
      <c r="C477" s="246"/>
      <c r="D477" s="246"/>
      <c r="E477" s="246"/>
      <c r="F477" s="246"/>
      <c r="G477" s="246"/>
      <c r="H477" s="246"/>
      <c r="I477" s="246"/>
    </row>
    <row r="478" spans="1:9">
      <c r="A478" s="246"/>
      <c r="B478" s="246"/>
      <c r="C478" s="246"/>
      <c r="D478" s="246"/>
      <c r="E478" s="246"/>
      <c r="F478" s="246"/>
      <c r="G478" s="246"/>
      <c r="H478" s="246"/>
      <c r="I478" s="246"/>
    </row>
    <row r="479" spans="1:9">
      <c r="A479" s="246"/>
      <c r="B479" s="246"/>
      <c r="C479" s="246"/>
      <c r="D479" s="246"/>
      <c r="E479" s="246"/>
      <c r="F479" s="246"/>
      <c r="G479" s="246"/>
      <c r="H479" s="246"/>
      <c r="I479" s="246"/>
    </row>
    <row r="480" spans="1:9">
      <c r="A480" s="246"/>
      <c r="B480" s="246"/>
      <c r="C480" s="246"/>
      <c r="D480" s="246"/>
      <c r="E480" s="246"/>
      <c r="F480" s="246"/>
      <c r="G480" s="246"/>
      <c r="H480" s="246"/>
      <c r="I480" s="246"/>
    </row>
    <row r="481" spans="1:9">
      <c r="A481" s="246"/>
      <c r="B481" s="246"/>
      <c r="C481" s="246"/>
      <c r="D481" s="246"/>
      <c r="E481" s="246"/>
      <c r="F481" s="246"/>
      <c r="G481" s="246"/>
      <c r="H481" s="246"/>
      <c r="I481" s="246"/>
    </row>
    <row r="482" spans="1:9">
      <c r="A482" s="246"/>
      <c r="B482" s="246"/>
      <c r="C482" s="246"/>
      <c r="D482" s="246"/>
      <c r="E482" s="246"/>
      <c r="F482" s="246"/>
      <c r="G482" s="246"/>
      <c r="H482" s="246"/>
      <c r="I482" s="246"/>
    </row>
    <row r="483" spans="1:9">
      <c r="A483" s="246"/>
      <c r="B483" s="246"/>
      <c r="C483" s="246"/>
      <c r="D483" s="246"/>
      <c r="E483" s="246"/>
      <c r="F483" s="246"/>
      <c r="G483" s="246"/>
      <c r="H483" s="246"/>
      <c r="I483" s="246"/>
    </row>
    <row r="484" spans="1:9">
      <c r="A484" s="246"/>
      <c r="B484" s="246"/>
      <c r="C484" s="246"/>
      <c r="D484" s="246"/>
      <c r="E484" s="246"/>
      <c r="F484" s="246"/>
      <c r="G484" s="246"/>
      <c r="H484" s="246"/>
      <c r="I484" s="246"/>
    </row>
    <row r="485" spans="1:9">
      <c r="A485" s="246"/>
      <c r="B485" s="246"/>
      <c r="C485" s="246"/>
      <c r="D485" s="246"/>
      <c r="E485" s="246"/>
      <c r="F485" s="246"/>
      <c r="G485" s="246"/>
      <c r="H485" s="246"/>
      <c r="I485" s="246"/>
    </row>
    <row r="486" spans="1:9">
      <c r="A486" s="246"/>
      <c r="B486" s="246"/>
      <c r="C486" s="246"/>
      <c r="D486" s="246"/>
      <c r="E486" s="246"/>
      <c r="F486" s="246"/>
      <c r="G486" s="246"/>
      <c r="H486" s="246"/>
      <c r="I486" s="246"/>
    </row>
    <row r="487" spans="1:9">
      <c r="A487" s="246"/>
      <c r="B487" s="246"/>
      <c r="C487" s="246"/>
      <c r="D487" s="246"/>
      <c r="E487" s="246"/>
      <c r="F487" s="246"/>
      <c r="G487" s="246"/>
      <c r="H487" s="246"/>
      <c r="I487" s="246"/>
    </row>
    <row r="488" spans="1:9">
      <c r="A488" s="246"/>
      <c r="B488" s="246"/>
      <c r="C488" s="246"/>
      <c r="D488" s="246"/>
      <c r="E488" s="246"/>
      <c r="F488" s="246"/>
      <c r="G488" s="246"/>
      <c r="H488" s="246"/>
      <c r="I488" s="246"/>
    </row>
    <row r="489" spans="1:9">
      <c r="A489" s="246"/>
      <c r="B489" s="246"/>
      <c r="C489" s="246"/>
      <c r="D489" s="246"/>
      <c r="E489" s="246"/>
      <c r="F489" s="246"/>
      <c r="G489" s="246"/>
      <c r="H489" s="246"/>
      <c r="I489" s="246"/>
    </row>
    <row r="490" spans="1:9">
      <c r="A490" s="246"/>
      <c r="B490" s="246"/>
      <c r="C490" s="246"/>
      <c r="D490" s="246"/>
      <c r="E490" s="246"/>
      <c r="F490" s="246"/>
      <c r="G490" s="246"/>
      <c r="H490" s="246"/>
      <c r="I490" s="246"/>
    </row>
    <row r="491" spans="1:9">
      <c r="A491" s="246"/>
      <c r="B491" s="246"/>
      <c r="C491" s="246"/>
      <c r="D491" s="246"/>
      <c r="E491" s="246"/>
      <c r="F491" s="246"/>
      <c r="G491" s="246"/>
      <c r="H491" s="246"/>
      <c r="I491" s="246"/>
    </row>
    <row r="492" spans="1:9">
      <c r="A492" s="246"/>
      <c r="B492" s="246"/>
      <c r="C492" s="246"/>
      <c r="D492" s="246"/>
      <c r="E492" s="246"/>
      <c r="F492" s="246"/>
      <c r="G492" s="246"/>
      <c r="H492" s="246"/>
      <c r="I492" s="246"/>
    </row>
    <row r="493" spans="1:9">
      <c r="A493" s="246"/>
      <c r="B493" s="246"/>
      <c r="C493" s="246"/>
      <c r="D493" s="246"/>
      <c r="E493" s="246"/>
      <c r="F493" s="246"/>
      <c r="G493" s="246"/>
      <c r="H493" s="246"/>
      <c r="I493" s="246"/>
    </row>
    <row r="494" spans="1:9">
      <c r="A494" s="246"/>
      <c r="B494" s="246"/>
      <c r="C494" s="246"/>
      <c r="D494" s="246"/>
      <c r="E494" s="246"/>
      <c r="F494" s="246"/>
      <c r="G494" s="246"/>
      <c r="H494" s="246"/>
      <c r="I494" s="246"/>
    </row>
    <row r="495" spans="1:9">
      <c r="A495" s="246"/>
      <c r="B495" s="246"/>
      <c r="C495" s="246"/>
      <c r="D495" s="246"/>
      <c r="E495" s="246"/>
      <c r="F495" s="246"/>
      <c r="G495" s="246"/>
      <c r="H495" s="246"/>
      <c r="I495" s="246"/>
    </row>
    <row r="496" spans="1:9">
      <c r="A496" s="246"/>
      <c r="B496" s="246"/>
      <c r="C496" s="246"/>
      <c r="D496" s="246"/>
      <c r="E496" s="246"/>
      <c r="F496" s="246"/>
      <c r="G496" s="246"/>
      <c r="H496" s="246"/>
      <c r="I496" s="246"/>
    </row>
    <row r="497" spans="1:9">
      <c r="A497" s="246"/>
      <c r="B497" s="246"/>
      <c r="C497" s="246"/>
      <c r="D497" s="246"/>
      <c r="E497" s="246"/>
      <c r="F497" s="246"/>
      <c r="G497" s="246"/>
      <c r="H497" s="246"/>
      <c r="I497" s="246"/>
    </row>
    <row r="498" spans="1:9">
      <c r="A498" s="246"/>
      <c r="B498" s="246"/>
      <c r="C498" s="246"/>
      <c r="D498" s="246"/>
      <c r="E498" s="246"/>
      <c r="F498" s="246"/>
      <c r="G498" s="246"/>
      <c r="H498" s="246"/>
      <c r="I498" s="246"/>
    </row>
    <row r="499" spans="1:9">
      <c r="A499" s="246"/>
      <c r="B499" s="246"/>
      <c r="C499" s="246"/>
      <c r="D499" s="246"/>
      <c r="E499" s="246"/>
      <c r="F499" s="246"/>
      <c r="G499" s="246"/>
      <c r="H499" s="246"/>
      <c r="I499" s="246"/>
    </row>
    <row r="500" spans="1:9">
      <c r="A500" s="246"/>
      <c r="B500" s="246"/>
      <c r="C500" s="246"/>
      <c r="D500" s="246"/>
      <c r="E500" s="246"/>
      <c r="F500" s="246"/>
      <c r="G500" s="246"/>
      <c r="H500" s="246"/>
      <c r="I500" s="246"/>
    </row>
    <row r="501" spans="1:9">
      <c r="A501" s="246"/>
      <c r="B501" s="246"/>
      <c r="C501" s="246"/>
      <c r="D501" s="246"/>
      <c r="E501" s="246"/>
      <c r="F501" s="246"/>
      <c r="G501" s="246"/>
      <c r="H501" s="246"/>
      <c r="I501" s="246"/>
    </row>
    <row r="502" spans="1:9">
      <c r="A502" s="246"/>
      <c r="B502" s="246"/>
      <c r="C502" s="246"/>
      <c r="D502" s="246"/>
      <c r="E502" s="246"/>
      <c r="F502" s="246"/>
      <c r="G502" s="246"/>
      <c r="H502" s="246"/>
      <c r="I502" s="246"/>
    </row>
    <row r="503" spans="1:9">
      <c r="A503" s="246"/>
      <c r="B503" s="246"/>
      <c r="C503" s="246"/>
      <c r="D503" s="246"/>
      <c r="E503" s="246"/>
      <c r="F503" s="246"/>
      <c r="G503" s="246"/>
      <c r="H503" s="246"/>
      <c r="I503" s="246"/>
    </row>
    <row r="504" spans="1:9">
      <c r="A504" s="246"/>
      <c r="B504" s="246"/>
      <c r="C504" s="246"/>
      <c r="D504" s="246"/>
      <c r="E504" s="246"/>
      <c r="F504" s="246"/>
      <c r="G504" s="246"/>
      <c r="H504" s="246"/>
      <c r="I504" s="246"/>
    </row>
    <row r="505" spans="1:9">
      <c r="A505" s="246"/>
      <c r="B505" s="246"/>
      <c r="C505" s="246"/>
      <c r="D505" s="246"/>
      <c r="E505" s="246"/>
      <c r="F505" s="246"/>
      <c r="G505" s="246"/>
      <c r="H505" s="246"/>
      <c r="I505" s="246"/>
    </row>
    <row r="506" spans="1:9">
      <c r="A506" s="246"/>
      <c r="B506" s="246"/>
      <c r="C506" s="246"/>
      <c r="D506" s="246"/>
      <c r="E506" s="246"/>
      <c r="F506" s="246"/>
      <c r="G506" s="246"/>
      <c r="H506" s="246"/>
      <c r="I506" s="246"/>
    </row>
    <row r="507" spans="1:9">
      <c r="A507" s="246"/>
      <c r="B507" s="246"/>
      <c r="C507" s="246"/>
      <c r="D507" s="246"/>
      <c r="E507" s="246"/>
      <c r="F507" s="246"/>
      <c r="G507" s="246"/>
      <c r="H507" s="246"/>
      <c r="I507" s="246"/>
    </row>
    <row r="508" spans="1:9">
      <c r="A508" s="246"/>
      <c r="B508" s="246"/>
      <c r="C508" s="246"/>
      <c r="D508" s="246"/>
      <c r="E508" s="246"/>
      <c r="F508" s="246"/>
      <c r="G508" s="246"/>
      <c r="H508" s="246"/>
      <c r="I508" s="246"/>
    </row>
    <row r="509" spans="1:9">
      <c r="A509" s="246"/>
      <c r="B509" s="246"/>
      <c r="C509" s="246"/>
      <c r="D509" s="246"/>
      <c r="E509" s="246"/>
      <c r="F509" s="246"/>
      <c r="G509" s="246"/>
      <c r="H509" s="246"/>
      <c r="I509" s="246"/>
    </row>
    <row r="510" spans="1:9">
      <c r="A510" s="246"/>
      <c r="B510" s="246"/>
      <c r="C510" s="246"/>
      <c r="D510" s="246"/>
      <c r="E510" s="246"/>
      <c r="F510" s="246"/>
      <c r="G510" s="246"/>
      <c r="H510" s="246"/>
      <c r="I510" s="246"/>
    </row>
    <row r="511" spans="1:9">
      <c r="A511" s="246"/>
      <c r="B511" s="246"/>
      <c r="C511" s="246"/>
      <c r="D511" s="246"/>
      <c r="E511" s="246"/>
      <c r="F511" s="246"/>
      <c r="G511" s="246"/>
      <c r="H511" s="246"/>
      <c r="I511" s="246"/>
    </row>
    <row r="512" spans="1:9">
      <c r="A512" s="246"/>
      <c r="B512" s="246"/>
      <c r="C512" s="246"/>
      <c r="D512" s="246"/>
      <c r="E512" s="246"/>
      <c r="F512" s="246"/>
      <c r="G512" s="246"/>
      <c r="H512" s="246"/>
      <c r="I512" s="246"/>
    </row>
    <row r="513" spans="1:9">
      <c r="A513" s="246"/>
      <c r="B513" s="246"/>
      <c r="C513" s="246"/>
      <c r="D513" s="246"/>
      <c r="E513" s="246"/>
      <c r="F513" s="246"/>
      <c r="G513" s="246"/>
      <c r="H513" s="246"/>
      <c r="I513" s="246"/>
    </row>
    <row r="514" spans="1:9">
      <c r="A514" s="246"/>
      <c r="B514" s="246"/>
      <c r="C514" s="246"/>
      <c r="D514" s="246"/>
      <c r="E514" s="246"/>
      <c r="F514" s="246"/>
      <c r="G514" s="246"/>
      <c r="H514" s="246"/>
      <c r="I514" s="246"/>
    </row>
    <row r="515" spans="1:9">
      <c r="A515" s="246"/>
      <c r="B515" s="246"/>
      <c r="C515" s="246"/>
      <c r="D515" s="246"/>
      <c r="E515" s="246"/>
      <c r="F515" s="246"/>
      <c r="G515" s="246"/>
      <c r="H515" s="246"/>
      <c r="I515" s="246"/>
    </row>
    <row r="516" spans="1:9">
      <c r="A516" s="246"/>
      <c r="B516" s="246"/>
      <c r="C516" s="246"/>
      <c r="D516" s="246"/>
      <c r="E516" s="246"/>
      <c r="F516" s="246"/>
      <c r="G516" s="246"/>
      <c r="H516" s="246"/>
      <c r="I516" s="246"/>
    </row>
    <row r="517" spans="1:9">
      <c r="A517" s="246"/>
      <c r="B517" s="246"/>
      <c r="C517" s="246"/>
      <c r="D517" s="246"/>
      <c r="E517" s="246"/>
      <c r="F517" s="246"/>
      <c r="G517" s="246"/>
      <c r="H517" s="246"/>
      <c r="I517" s="246"/>
    </row>
    <row r="518" spans="1:9">
      <c r="A518" s="246"/>
      <c r="B518" s="246"/>
      <c r="C518" s="246"/>
      <c r="D518" s="246"/>
      <c r="E518" s="246"/>
      <c r="F518" s="246"/>
      <c r="G518" s="246"/>
      <c r="H518" s="246"/>
      <c r="I518" s="246"/>
    </row>
    <row r="519" spans="1:9">
      <c r="A519" s="246"/>
      <c r="B519" s="246"/>
      <c r="C519" s="246"/>
      <c r="D519" s="246"/>
      <c r="E519" s="246"/>
      <c r="F519" s="246"/>
      <c r="G519" s="246"/>
      <c r="H519" s="246"/>
      <c r="I519" s="246"/>
    </row>
    <row r="520" spans="1:9">
      <c r="A520" s="246"/>
      <c r="B520" s="246"/>
      <c r="C520" s="246"/>
      <c r="D520" s="246"/>
      <c r="E520" s="246"/>
      <c r="F520" s="246"/>
      <c r="G520" s="246"/>
      <c r="H520" s="246"/>
      <c r="I520" s="246"/>
    </row>
    <row r="521" spans="1:9">
      <c r="A521" s="246"/>
      <c r="B521" s="246"/>
      <c r="C521" s="246"/>
      <c r="D521" s="246"/>
      <c r="E521" s="246"/>
      <c r="F521" s="246"/>
      <c r="G521" s="246"/>
      <c r="H521" s="246"/>
      <c r="I521" s="246"/>
    </row>
    <row r="522" spans="1:9">
      <c r="A522" s="246"/>
      <c r="B522" s="246"/>
      <c r="C522" s="246"/>
      <c r="D522" s="246"/>
      <c r="E522" s="246"/>
      <c r="F522" s="246"/>
      <c r="G522" s="246"/>
      <c r="H522" s="246"/>
      <c r="I522" s="246"/>
    </row>
    <row r="523" spans="1:9">
      <c r="A523" s="246"/>
      <c r="B523" s="246"/>
      <c r="C523" s="246"/>
      <c r="D523" s="246"/>
      <c r="E523" s="246"/>
      <c r="F523" s="246"/>
      <c r="G523" s="246"/>
      <c r="H523" s="246"/>
      <c r="I523" s="246"/>
    </row>
    <row r="524" spans="1:9">
      <c r="A524" s="246"/>
      <c r="B524" s="246"/>
      <c r="C524" s="246"/>
      <c r="D524" s="246"/>
      <c r="E524" s="246"/>
      <c r="F524" s="246"/>
      <c r="G524" s="246"/>
      <c r="H524" s="246"/>
      <c r="I524" s="246"/>
    </row>
    <row r="525" spans="1:9">
      <c r="A525" s="246"/>
      <c r="B525" s="246"/>
      <c r="C525" s="246"/>
      <c r="D525" s="246"/>
      <c r="E525" s="246"/>
      <c r="F525" s="246"/>
      <c r="G525" s="246"/>
      <c r="H525" s="246"/>
      <c r="I525" s="246"/>
    </row>
    <row r="526" spans="1:9">
      <c r="A526" s="246"/>
      <c r="B526" s="246"/>
      <c r="C526" s="246"/>
      <c r="D526" s="246"/>
      <c r="E526" s="246"/>
      <c r="F526" s="246"/>
      <c r="G526" s="246"/>
      <c r="H526" s="246"/>
      <c r="I526" s="246"/>
    </row>
    <row r="527" spans="1:9">
      <c r="A527" s="246"/>
      <c r="B527" s="246"/>
      <c r="C527" s="246"/>
      <c r="D527" s="246"/>
      <c r="E527" s="246"/>
      <c r="F527" s="246"/>
      <c r="G527" s="246"/>
      <c r="H527" s="246"/>
      <c r="I527" s="246"/>
    </row>
    <row r="528" spans="1:9">
      <c r="A528" s="246"/>
      <c r="B528" s="246"/>
      <c r="C528" s="246"/>
      <c r="D528" s="246"/>
      <c r="E528" s="246"/>
      <c r="F528" s="246"/>
      <c r="G528" s="246"/>
      <c r="H528" s="246"/>
      <c r="I528" s="246"/>
    </row>
    <row r="529" spans="1:9">
      <c r="A529" s="246"/>
      <c r="B529" s="246"/>
      <c r="C529" s="246"/>
      <c r="D529" s="246"/>
      <c r="E529" s="246"/>
      <c r="F529" s="246"/>
      <c r="G529" s="246"/>
      <c r="H529" s="246"/>
      <c r="I529" s="246"/>
    </row>
    <row r="530" spans="1:9">
      <c r="A530" s="246"/>
      <c r="B530" s="246"/>
      <c r="C530" s="246"/>
      <c r="D530" s="246"/>
      <c r="E530" s="246"/>
      <c r="F530" s="246"/>
      <c r="G530" s="246"/>
      <c r="H530" s="246"/>
      <c r="I530" s="246"/>
    </row>
    <row r="531" spans="1:9">
      <c r="A531" s="246"/>
      <c r="B531" s="246"/>
      <c r="C531" s="246"/>
      <c r="D531" s="246"/>
      <c r="E531" s="246"/>
      <c r="F531" s="246"/>
      <c r="G531" s="246"/>
      <c r="H531" s="246"/>
      <c r="I531" s="246"/>
    </row>
    <row r="532" spans="1:9">
      <c r="A532" s="246"/>
      <c r="B532" s="246"/>
      <c r="C532" s="246"/>
      <c r="D532" s="246"/>
      <c r="E532" s="246"/>
      <c r="F532" s="246"/>
      <c r="G532" s="246"/>
      <c r="H532" s="246"/>
      <c r="I532" s="246"/>
    </row>
    <row r="533" spans="1:9">
      <c r="A533" s="246"/>
      <c r="B533" s="246"/>
      <c r="C533" s="246"/>
      <c r="D533" s="246"/>
      <c r="E533" s="246"/>
      <c r="F533" s="246"/>
      <c r="G533" s="246"/>
      <c r="H533" s="246"/>
      <c r="I533" s="246"/>
    </row>
    <row r="534" spans="1:9">
      <c r="A534" s="246"/>
      <c r="B534" s="246"/>
      <c r="C534" s="246"/>
      <c r="D534" s="246"/>
      <c r="E534" s="246"/>
      <c r="F534" s="246"/>
      <c r="G534" s="246"/>
      <c r="H534" s="246"/>
      <c r="I534" s="246"/>
    </row>
    <row r="535" spans="1:9">
      <c r="A535" s="246"/>
      <c r="B535" s="246"/>
      <c r="C535" s="246"/>
      <c r="D535" s="246"/>
      <c r="E535" s="246"/>
      <c r="F535" s="246"/>
      <c r="G535" s="246"/>
      <c r="H535" s="246"/>
      <c r="I535" s="246"/>
    </row>
    <row r="536" spans="1:9">
      <c r="A536" s="246"/>
      <c r="B536" s="246"/>
      <c r="C536" s="246"/>
      <c r="D536" s="246"/>
      <c r="E536" s="246"/>
      <c r="F536" s="246"/>
      <c r="G536" s="246"/>
      <c r="H536" s="246"/>
      <c r="I536" s="246"/>
    </row>
    <row r="537" spans="1:9">
      <c r="A537" s="246"/>
      <c r="B537" s="246"/>
      <c r="C537" s="246"/>
      <c r="D537" s="246"/>
      <c r="E537" s="246"/>
      <c r="F537" s="246"/>
      <c r="G537" s="246"/>
      <c r="H537" s="246"/>
      <c r="I537" s="246"/>
    </row>
    <row r="538" spans="1:9">
      <c r="A538" s="246"/>
      <c r="B538" s="246"/>
      <c r="C538" s="246"/>
      <c r="D538" s="246"/>
      <c r="E538" s="246"/>
      <c r="F538" s="246"/>
      <c r="G538" s="246"/>
      <c r="H538" s="246"/>
      <c r="I538" s="246"/>
    </row>
    <row r="539" spans="1:9">
      <c r="A539" s="246"/>
      <c r="B539" s="246"/>
      <c r="C539" s="246"/>
      <c r="D539" s="246"/>
      <c r="E539" s="246"/>
      <c r="F539" s="246"/>
      <c r="G539" s="246"/>
      <c r="H539" s="246"/>
      <c r="I539" s="246"/>
    </row>
    <row r="540" spans="1:9">
      <c r="A540" s="246"/>
      <c r="B540" s="246"/>
      <c r="C540" s="246"/>
      <c r="D540" s="246"/>
      <c r="E540" s="246"/>
      <c r="F540" s="246"/>
      <c r="G540" s="246"/>
      <c r="H540" s="246"/>
      <c r="I540" s="246"/>
    </row>
    <row r="541" spans="1:9">
      <c r="A541" s="246"/>
      <c r="B541" s="246"/>
      <c r="C541" s="246"/>
      <c r="D541" s="246"/>
      <c r="E541" s="246"/>
      <c r="F541" s="246"/>
      <c r="G541" s="246"/>
      <c r="H541" s="246"/>
      <c r="I541" s="246"/>
    </row>
    <row r="542" spans="1:9">
      <c r="A542" s="246"/>
      <c r="B542" s="246"/>
      <c r="C542" s="246"/>
      <c r="D542" s="246"/>
      <c r="E542" s="246"/>
      <c r="F542" s="246"/>
      <c r="G542" s="246"/>
      <c r="H542" s="246"/>
      <c r="I542" s="246"/>
    </row>
    <row r="543" spans="1:9">
      <c r="A543" s="246"/>
      <c r="B543" s="246"/>
      <c r="C543" s="246"/>
      <c r="D543" s="246"/>
      <c r="E543" s="246"/>
      <c r="F543" s="246"/>
      <c r="G543" s="246"/>
      <c r="H543" s="246"/>
      <c r="I543" s="246"/>
    </row>
    <row r="544" spans="1:9">
      <c r="A544" s="246"/>
      <c r="B544" s="246"/>
      <c r="C544" s="246"/>
      <c r="D544" s="246"/>
      <c r="E544" s="246"/>
      <c r="F544" s="246"/>
      <c r="G544" s="246"/>
      <c r="H544" s="246"/>
      <c r="I544" s="246"/>
    </row>
    <row r="545" spans="1:9">
      <c r="A545" s="246"/>
      <c r="B545" s="246"/>
      <c r="C545" s="246"/>
      <c r="D545" s="246"/>
      <c r="E545" s="246"/>
      <c r="F545" s="246"/>
      <c r="G545" s="246"/>
      <c r="H545" s="246"/>
      <c r="I545" s="246"/>
    </row>
    <row r="546" spans="1:9">
      <c r="A546" s="246"/>
      <c r="B546" s="246"/>
      <c r="C546" s="246"/>
      <c r="D546" s="246"/>
      <c r="E546" s="246"/>
      <c r="F546" s="246"/>
      <c r="G546" s="246"/>
      <c r="H546" s="246"/>
      <c r="I546" s="246"/>
    </row>
    <row r="547" spans="1:9">
      <c r="A547" s="246"/>
      <c r="B547" s="246"/>
      <c r="C547" s="246"/>
      <c r="D547" s="246"/>
      <c r="E547" s="246"/>
      <c r="F547" s="246"/>
      <c r="G547" s="246"/>
      <c r="H547" s="246"/>
      <c r="I547" s="246"/>
    </row>
    <row r="548" spans="1:9">
      <c r="A548" s="246"/>
      <c r="B548" s="246"/>
      <c r="C548" s="246"/>
      <c r="D548" s="246"/>
      <c r="E548" s="246"/>
      <c r="F548" s="246"/>
      <c r="G548" s="246"/>
      <c r="H548" s="246"/>
      <c r="I548" s="246"/>
    </row>
    <row r="549" spans="1:9">
      <c r="A549" s="246"/>
      <c r="B549" s="246"/>
      <c r="C549" s="246"/>
      <c r="D549" s="246"/>
      <c r="E549" s="246"/>
      <c r="F549" s="246"/>
      <c r="G549" s="246"/>
      <c r="H549" s="246"/>
      <c r="I549" s="246"/>
    </row>
    <row r="550" spans="1:9">
      <c r="A550" s="246"/>
      <c r="B550" s="246"/>
      <c r="C550" s="246"/>
      <c r="D550" s="246"/>
      <c r="E550" s="246"/>
      <c r="F550" s="246"/>
      <c r="G550" s="246"/>
      <c r="H550" s="246"/>
      <c r="I550" s="246"/>
    </row>
    <row r="551" spans="1:9">
      <c r="A551" s="246"/>
      <c r="B551" s="246"/>
      <c r="C551" s="246"/>
      <c r="D551" s="246"/>
      <c r="E551" s="246"/>
      <c r="F551" s="246"/>
      <c r="G551" s="246"/>
      <c r="H551" s="246"/>
      <c r="I551" s="246"/>
    </row>
    <row r="552" spans="1:9">
      <c r="A552" s="246"/>
      <c r="B552" s="246"/>
      <c r="C552" s="246"/>
      <c r="D552" s="246"/>
      <c r="E552" s="246"/>
      <c r="F552" s="246"/>
      <c r="G552" s="246"/>
      <c r="H552" s="246"/>
      <c r="I552" s="246"/>
    </row>
    <row r="553" spans="1:9">
      <c r="A553" s="246"/>
      <c r="B553" s="246"/>
      <c r="C553" s="246"/>
      <c r="D553" s="246"/>
      <c r="E553" s="246"/>
      <c r="F553" s="246"/>
      <c r="G553" s="246"/>
      <c r="H553" s="246"/>
      <c r="I553" s="246"/>
    </row>
    <row r="554" spans="1:9">
      <c r="A554" s="246"/>
      <c r="B554" s="246"/>
      <c r="C554" s="246"/>
      <c r="D554" s="246"/>
      <c r="E554" s="246"/>
      <c r="F554" s="246"/>
      <c r="G554" s="246"/>
      <c r="H554" s="246"/>
      <c r="I554" s="246"/>
    </row>
    <row r="555" spans="1:9">
      <c r="A555" s="246"/>
      <c r="B555" s="246"/>
      <c r="C555" s="246"/>
      <c r="D555" s="246"/>
      <c r="E555" s="246"/>
      <c r="F555" s="246"/>
      <c r="G555" s="246"/>
      <c r="H555" s="246"/>
      <c r="I555" s="246"/>
    </row>
    <row r="556" spans="1:9">
      <c r="A556" s="246"/>
      <c r="B556" s="246"/>
      <c r="C556" s="246"/>
      <c r="D556" s="246"/>
      <c r="E556" s="246"/>
      <c r="F556" s="246"/>
      <c r="G556" s="246"/>
      <c r="H556" s="246"/>
      <c r="I556" s="246"/>
    </row>
    <row r="557" spans="1:9">
      <c r="A557" s="246"/>
      <c r="B557" s="246"/>
      <c r="C557" s="246"/>
      <c r="D557" s="246"/>
      <c r="E557" s="246"/>
      <c r="F557" s="246"/>
      <c r="G557" s="246"/>
      <c r="H557" s="246"/>
      <c r="I557" s="246"/>
    </row>
    <row r="558" spans="1:9">
      <c r="A558" s="246"/>
      <c r="B558" s="246"/>
      <c r="C558" s="246"/>
      <c r="D558" s="246"/>
      <c r="E558" s="246"/>
      <c r="F558" s="246"/>
      <c r="G558" s="246"/>
      <c r="H558" s="246"/>
      <c r="I558" s="246"/>
    </row>
    <row r="559" spans="1:9">
      <c r="A559" s="246"/>
      <c r="B559" s="246"/>
      <c r="C559" s="246"/>
      <c r="D559" s="246"/>
      <c r="E559" s="246"/>
      <c r="F559" s="246"/>
      <c r="G559" s="246"/>
      <c r="H559" s="246"/>
      <c r="I559" s="246"/>
    </row>
    <row r="560" spans="1:9">
      <c r="A560" s="246"/>
      <c r="B560" s="246"/>
      <c r="C560" s="246"/>
      <c r="D560" s="246"/>
      <c r="E560" s="246"/>
      <c r="F560" s="246"/>
      <c r="G560" s="246"/>
      <c r="H560" s="246"/>
      <c r="I560" s="246"/>
    </row>
    <row r="561" spans="1:9">
      <c r="A561" s="246"/>
      <c r="B561" s="246"/>
      <c r="C561" s="246"/>
      <c r="D561" s="246"/>
      <c r="E561" s="246"/>
      <c r="F561" s="246"/>
      <c r="G561" s="246"/>
      <c r="H561" s="246"/>
      <c r="I561" s="246"/>
    </row>
    <row r="562" spans="1:9">
      <c r="A562" s="246"/>
      <c r="B562" s="246"/>
      <c r="C562" s="246"/>
      <c r="D562" s="246"/>
      <c r="E562" s="246"/>
      <c r="F562" s="246"/>
      <c r="G562" s="246"/>
      <c r="H562" s="246"/>
      <c r="I562" s="246"/>
    </row>
    <row r="563" spans="1:9">
      <c r="A563" s="246"/>
      <c r="B563" s="246"/>
      <c r="C563" s="246"/>
      <c r="D563" s="246"/>
      <c r="E563" s="246"/>
      <c r="F563" s="246"/>
      <c r="G563" s="246"/>
      <c r="H563" s="246"/>
      <c r="I563" s="246"/>
    </row>
    <row r="564" spans="1:9">
      <c r="A564" s="246"/>
      <c r="B564" s="246"/>
      <c r="C564" s="246"/>
      <c r="D564" s="246"/>
      <c r="E564" s="246"/>
      <c r="F564" s="246"/>
      <c r="G564" s="246"/>
      <c r="H564" s="246"/>
      <c r="I564" s="246"/>
    </row>
    <row r="565" spans="1:9">
      <c r="A565" s="246"/>
      <c r="B565" s="246"/>
      <c r="C565" s="246"/>
      <c r="D565" s="246"/>
      <c r="E565" s="246"/>
      <c r="F565" s="246"/>
      <c r="G565" s="246"/>
      <c r="H565" s="246"/>
      <c r="I565" s="246"/>
    </row>
    <row r="566" spans="1:9">
      <c r="A566" s="246"/>
      <c r="B566" s="246"/>
      <c r="C566" s="246"/>
      <c r="D566" s="246"/>
      <c r="E566" s="246"/>
      <c r="F566" s="246"/>
      <c r="G566" s="246"/>
      <c r="H566" s="246"/>
      <c r="I566" s="246"/>
    </row>
    <row r="567" spans="1:9">
      <c r="A567" s="246"/>
      <c r="B567" s="246"/>
      <c r="C567" s="246"/>
      <c r="D567" s="246"/>
      <c r="E567" s="246"/>
      <c r="F567" s="246"/>
      <c r="G567" s="246"/>
      <c r="H567" s="246"/>
      <c r="I567" s="246"/>
    </row>
    <row r="568" spans="1:9">
      <c r="A568" s="246"/>
      <c r="B568" s="246"/>
      <c r="C568" s="246"/>
      <c r="D568" s="246"/>
      <c r="E568" s="246"/>
      <c r="F568" s="246"/>
      <c r="G568" s="246"/>
      <c r="H568" s="246"/>
      <c r="I568" s="246"/>
    </row>
    <row r="569" spans="1:9">
      <c r="A569" s="246"/>
      <c r="B569" s="246"/>
      <c r="C569" s="246"/>
      <c r="D569" s="246"/>
      <c r="E569" s="246"/>
      <c r="F569" s="246"/>
      <c r="G569" s="246"/>
      <c r="H569" s="246"/>
      <c r="I569" s="246"/>
    </row>
    <row r="570" spans="1:9">
      <c r="A570" s="246"/>
      <c r="B570" s="246"/>
      <c r="C570" s="246"/>
      <c r="D570" s="246"/>
      <c r="E570" s="246"/>
      <c r="F570" s="246"/>
      <c r="G570" s="246"/>
      <c r="H570" s="246"/>
      <c r="I570" s="246"/>
    </row>
    <row r="571" spans="1:9">
      <c r="A571" s="246"/>
      <c r="B571" s="246"/>
      <c r="C571" s="246"/>
      <c r="D571" s="246"/>
      <c r="E571" s="246"/>
      <c r="F571" s="246"/>
      <c r="G571" s="246"/>
      <c r="H571" s="246"/>
      <c r="I571" s="246"/>
    </row>
    <row r="572" spans="1:9">
      <c r="A572" s="246"/>
      <c r="B572" s="246"/>
      <c r="C572" s="246"/>
      <c r="D572" s="246"/>
      <c r="E572" s="246"/>
      <c r="F572" s="246"/>
      <c r="G572" s="246"/>
      <c r="H572" s="246"/>
      <c r="I572" s="246"/>
    </row>
    <row r="573" spans="1:9">
      <c r="A573" s="246"/>
      <c r="B573" s="246"/>
      <c r="C573" s="246"/>
      <c r="D573" s="246"/>
      <c r="E573" s="246"/>
      <c r="F573" s="246"/>
      <c r="G573" s="246"/>
      <c r="H573" s="246"/>
      <c r="I573" s="246"/>
    </row>
    <row r="574" spans="1:9">
      <c r="A574" s="246"/>
      <c r="B574" s="246"/>
      <c r="C574" s="246"/>
      <c r="D574" s="246"/>
      <c r="E574" s="246"/>
      <c r="F574" s="246"/>
      <c r="G574" s="246"/>
      <c r="H574" s="246"/>
      <c r="I574" s="246"/>
    </row>
    <row r="575" spans="1:9">
      <c r="A575" s="246"/>
      <c r="B575" s="246"/>
      <c r="C575" s="246"/>
      <c r="D575" s="246"/>
      <c r="E575" s="246"/>
      <c r="F575" s="246"/>
      <c r="G575" s="246"/>
      <c r="H575" s="246"/>
      <c r="I575" s="246"/>
    </row>
    <row r="576" spans="1:9">
      <c r="A576" s="246"/>
      <c r="B576" s="246"/>
      <c r="C576" s="246"/>
      <c r="D576" s="246"/>
      <c r="E576" s="246"/>
      <c r="F576" s="246"/>
      <c r="G576" s="246"/>
      <c r="H576" s="246"/>
      <c r="I576" s="246"/>
    </row>
    <row r="577" spans="1:9">
      <c r="A577" s="246"/>
      <c r="B577" s="246"/>
      <c r="C577" s="246"/>
      <c r="D577" s="246"/>
      <c r="E577" s="246"/>
      <c r="F577" s="246"/>
      <c r="G577" s="246"/>
      <c r="H577" s="246"/>
      <c r="I577" s="246"/>
    </row>
    <row r="578" spans="1:9">
      <c r="A578" s="246"/>
      <c r="B578" s="246"/>
      <c r="C578" s="246"/>
      <c r="D578" s="246"/>
      <c r="E578" s="246"/>
      <c r="F578" s="246"/>
      <c r="G578" s="246"/>
      <c r="H578" s="246"/>
      <c r="I578" s="246"/>
    </row>
    <row r="579" spans="1:9">
      <c r="A579" s="246"/>
      <c r="B579" s="246"/>
      <c r="C579" s="246"/>
      <c r="D579" s="246"/>
      <c r="E579" s="246"/>
      <c r="F579" s="246"/>
      <c r="G579" s="246"/>
      <c r="H579" s="246"/>
      <c r="I579" s="246"/>
    </row>
    <row r="580" spans="1:9">
      <c r="A580" s="246"/>
      <c r="B580" s="246"/>
      <c r="C580" s="246"/>
      <c r="D580" s="246"/>
      <c r="E580" s="246"/>
      <c r="F580" s="246"/>
      <c r="G580" s="246"/>
      <c r="H580" s="246"/>
      <c r="I580" s="246"/>
    </row>
    <row r="581" spans="1:9">
      <c r="A581" s="246"/>
      <c r="B581" s="246"/>
      <c r="C581" s="246"/>
      <c r="D581" s="246"/>
      <c r="E581" s="246"/>
      <c r="F581" s="246"/>
      <c r="G581" s="246"/>
      <c r="H581" s="246"/>
      <c r="I581" s="246"/>
    </row>
    <row r="582" spans="1:9">
      <c r="A582" s="246"/>
      <c r="B582" s="246"/>
      <c r="C582" s="246"/>
      <c r="D582" s="246"/>
      <c r="E582" s="246"/>
      <c r="F582" s="246"/>
      <c r="G582" s="246"/>
      <c r="H582" s="246"/>
      <c r="I582" s="246"/>
    </row>
    <row r="583" spans="1:9">
      <c r="A583" s="246"/>
      <c r="B583" s="246"/>
      <c r="C583" s="246"/>
      <c r="D583" s="246"/>
      <c r="E583" s="246"/>
      <c r="F583" s="246"/>
      <c r="G583" s="246"/>
      <c r="H583" s="246"/>
      <c r="I583" s="246"/>
    </row>
    <row r="584" spans="1:9">
      <c r="A584" s="246"/>
      <c r="B584" s="246"/>
      <c r="C584" s="246"/>
      <c r="D584" s="246"/>
      <c r="E584" s="246"/>
      <c r="F584" s="246"/>
      <c r="G584" s="246"/>
      <c r="H584" s="246"/>
      <c r="I584" s="246"/>
    </row>
    <row r="585" spans="1:9">
      <c r="A585" s="246"/>
      <c r="B585" s="246"/>
      <c r="C585" s="246"/>
      <c r="D585" s="246"/>
      <c r="E585" s="246"/>
      <c r="F585" s="246"/>
      <c r="G585" s="246"/>
      <c r="H585" s="246"/>
      <c r="I585" s="246"/>
    </row>
    <row r="586" spans="1:9">
      <c r="A586" s="246"/>
      <c r="B586" s="246"/>
      <c r="C586" s="246"/>
      <c r="D586" s="246"/>
      <c r="E586" s="246"/>
      <c r="F586" s="246"/>
      <c r="G586" s="246"/>
      <c r="H586" s="246"/>
      <c r="I586" s="246"/>
    </row>
    <row r="587" spans="1:9">
      <c r="A587" s="246"/>
      <c r="B587" s="246"/>
      <c r="C587" s="246"/>
      <c r="D587" s="246"/>
      <c r="E587" s="246"/>
      <c r="F587" s="246"/>
      <c r="G587" s="246"/>
      <c r="H587" s="246"/>
      <c r="I587" s="246"/>
    </row>
    <row r="588" spans="1:9">
      <c r="A588" s="246"/>
      <c r="B588" s="246"/>
      <c r="C588" s="246"/>
      <c r="D588" s="246"/>
      <c r="E588" s="246"/>
      <c r="F588" s="246"/>
      <c r="G588" s="246"/>
      <c r="H588" s="246"/>
      <c r="I588" s="246"/>
    </row>
    <row r="589" spans="1:9">
      <c r="A589" s="246"/>
      <c r="B589" s="246"/>
      <c r="C589" s="246"/>
      <c r="D589" s="246"/>
      <c r="E589" s="246"/>
      <c r="F589" s="246"/>
      <c r="G589" s="246"/>
      <c r="H589" s="246"/>
      <c r="I589" s="246"/>
    </row>
    <row r="590" spans="1:9">
      <c r="A590" s="246"/>
      <c r="B590" s="246"/>
      <c r="C590" s="246"/>
      <c r="D590" s="246"/>
      <c r="E590" s="246"/>
      <c r="F590" s="246"/>
      <c r="G590" s="246"/>
      <c r="H590" s="246"/>
      <c r="I590" s="246"/>
    </row>
    <row r="591" spans="1:9">
      <c r="A591" s="246"/>
      <c r="B591" s="246"/>
      <c r="C591" s="246"/>
      <c r="D591" s="246"/>
      <c r="E591" s="246"/>
      <c r="F591" s="246"/>
      <c r="G591" s="246"/>
      <c r="H591" s="246"/>
      <c r="I591" s="246"/>
    </row>
    <row r="592" spans="1:9">
      <c r="A592" s="246"/>
      <c r="B592" s="246"/>
      <c r="C592" s="246"/>
      <c r="D592" s="246"/>
      <c r="E592" s="246"/>
      <c r="F592" s="246"/>
      <c r="G592" s="246"/>
      <c r="H592" s="246"/>
      <c r="I592" s="246"/>
    </row>
    <row r="593" spans="1:9">
      <c r="A593" s="246"/>
      <c r="B593" s="246"/>
      <c r="C593" s="246"/>
      <c r="D593" s="246"/>
      <c r="E593" s="246"/>
      <c r="F593" s="246"/>
      <c r="G593" s="246"/>
      <c r="H593" s="246"/>
      <c r="I593" s="246"/>
    </row>
    <row r="594" spans="1:9">
      <c r="A594" s="246"/>
      <c r="B594" s="246"/>
      <c r="C594" s="246"/>
      <c r="D594" s="246"/>
      <c r="E594" s="246"/>
      <c r="F594" s="246"/>
      <c r="G594" s="246"/>
      <c r="H594" s="246"/>
      <c r="I594" s="246"/>
    </row>
    <row r="595" spans="1:9">
      <c r="A595" s="246"/>
      <c r="B595" s="246"/>
      <c r="C595" s="246"/>
      <c r="D595" s="246"/>
      <c r="E595" s="246"/>
      <c r="F595" s="246"/>
      <c r="G595" s="246"/>
      <c r="H595" s="246"/>
      <c r="I595" s="246"/>
    </row>
    <row r="596" spans="1:9">
      <c r="A596" s="246"/>
      <c r="B596" s="246"/>
      <c r="C596" s="246"/>
      <c r="D596" s="246"/>
      <c r="E596" s="246"/>
      <c r="F596" s="246"/>
      <c r="G596" s="246"/>
      <c r="H596" s="246"/>
      <c r="I596" s="246"/>
    </row>
    <row r="597" spans="1:9">
      <c r="A597" s="246"/>
      <c r="B597" s="246"/>
      <c r="C597" s="246"/>
      <c r="D597" s="246"/>
      <c r="E597" s="246"/>
      <c r="F597" s="246"/>
      <c r="G597" s="246"/>
      <c r="H597" s="246"/>
      <c r="I597" s="246"/>
    </row>
    <row r="598" spans="1:9">
      <c r="A598" s="246"/>
      <c r="B598" s="246"/>
      <c r="C598" s="246"/>
      <c r="D598" s="246"/>
      <c r="E598" s="246"/>
      <c r="F598" s="246"/>
      <c r="G598" s="246"/>
      <c r="H598" s="246"/>
      <c r="I598" s="246"/>
    </row>
    <row r="599" spans="1:9">
      <c r="A599" s="246"/>
      <c r="B599" s="246"/>
      <c r="C599" s="246"/>
      <c r="D599" s="246"/>
      <c r="E599" s="246"/>
      <c r="F599" s="246"/>
      <c r="G599" s="246"/>
      <c r="H599" s="246"/>
      <c r="I599" s="246"/>
    </row>
    <row r="600" spans="1:9">
      <c r="A600" s="246"/>
      <c r="B600" s="246"/>
      <c r="C600" s="246"/>
      <c r="D600" s="246"/>
      <c r="E600" s="246"/>
      <c r="F600" s="246"/>
      <c r="G600" s="246"/>
      <c r="H600" s="246"/>
      <c r="I600" s="246"/>
    </row>
    <row r="601" spans="1:9">
      <c r="A601" s="246"/>
      <c r="B601" s="246"/>
      <c r="C601" s="246"/>
      <c r="D601" s="246"/>
      <c r="E601" s="246"/>
      <c r="F601" s="246"/>
      <c r="G601" s="246"/>
      <c r="H601" s="246"/>
      <c r="I601" s="246"/>
    </row>
    <row r="602" spans="1:9">
      <c r="A602" s="246"/>
      <c r="B602" s="246"/>
      <c r="C602" s="246"/>
      <c r="D602" s="246"/>
      <c r="E602" s="246"/>
      <c r="F602" s="246"/>
      <c r="G602" s="246"/>
      <c r="H602" s="246"/>
      <c r="I602" s="246"/>
    </row>
    <row r="603" spans="1:9">
      <c r="A603" s="246"/>
      <c r="B603" s="246"/>
      <c r="C603" s="246"/>
      <c r="D603" s="246"/>
      <c r="E603" s="246"/>
      <c r="F603" s="246"/>
      <c r="G603" s="246"/>
      <c r="H603" s="246"/>
      <c r="I603" s="246"/>
    </row>
    <row r="604" spans="1:9">
      <c r="A604" s="246"/>
      <c r="B604" s="246"/>
      <c r="C604" s="246"/>
      <c r="D604" s="246"/>
      <c r="E604" s="246"/>
      <c r="F604" s="246"/>
      <c r="G604" s="246"/>
      <c r="H604" s="246"/>
      <c r="I604" s="246"/>
    </row>
    <row r="605" spans="1:9">
      <c r="A605" s="246"/>
      <c r="B605" s="246"/>
      <c r="C605" s="246"/>
      <c r="D605" s="246"/>
      <c r="E605" s="246"/>
      <c r="F605" s="246"/>
      <c r="G605" s="246"/>
      <c r="H605" s="246"/>
      <c r="I605" s="246"/>
    </row>
    <row r="606" spans="1:9">
      <c r="A606" s="246"/>
      <c r="B606" s="246"/>
      <c r="C606" s="246"/>
      <c r="D606" s="246"/>
      <c r="E606" s="246"/>
      <c r="F606" s="246"/>
      <c r="G606" s="246"/>
      <c r="H606" s="246"/>
      <c r="I606" s="246"/>
    </row>
    <row r="607" spans="1:9">
      <c r="A607" s="246"/>
      <c r="B607" s="246"/>
      <c r="C607" s="246"/>
      <c r="D607" s="246"/>
      <c r="E607" s="246"/>
      <c r="F607" s="246"/>
      <c r="G607" s="246"/>
      <c r="H607" s="246"/>
      <c r="I607" s="246"/>
    </row>
    <row r="608" spans="1:9">
      <c r="A608" s="246"/>
      <c r="B608" s="246"/>
      <c r="C608" s="246"/>
      <c r="D608" s="246"/>
      <c r="E608" s="246"/>
      <c r="F608" s="246"/>
      <c r="G608" s="246"/>
      <c r="H608" s="246"/>
      <c r="I608" s="246"/>
    </row>
    <row r="609" spans="1:9">
      <c r="A609" s="246"/>
      <c r="B609" s="246"/>
      <c r="C609" s="246"/>
      <c r="D609" s="246"/>
      <c r="E609" s="246"/>
      <c r="F609" s="246"/>
      <c r="G609" s="246"/>
      <c r="H609" s="246"/>
      <c r="I609" s="246"/>
    </row>
    <row r="610" spans="1:9">
      <c r="A610" s="246"/>
      <c r="B610" s="246"/>
      <c r="C610" s="246"/>
      <c r="D610" s="246"/>
      <c r="E610" s="246"/>
      <c r="F610" s="246"/>
      <c r="G610" s="246"/>
      <c r="H610" s="246"/>
      <c r="I610" s="246"/>
    </row>
    <row r="611" spans="1:9">
      <c r="A611" s="246"/>
      <c r="B611" s="246"/>
      <c r="C611" s="246"/>
      <c r="D611" s="246"/>
      <c r="E611" s="246"/>
      <c r="F611" s="246"/>
      <c r="G611" s="246"/>
      <c r="H611" s="246"/>
      <c r="I611" s="246"/>
    </row>
    <row r="612" spans="1:9">
      <c r="A612" s="246"/>
      <c r="B612" s="246"/>
      <c r="C612" s="246"/>
      <c r="D612" s="246"/>
      <c r="E612" s="246"/>
      <c r="F612" s="246"/>
      <c r="G612" s="246"/>
      <c r="H612" s="246"/>
      <c r="I612" s="246"/>
    </row>
    <row r="613" spans="1:9">
      <c r="A613" s="246"/>
      <c r="B613" s="246"/>
      <c r="C613" s="246"/>
      <c r="D613" s="246"/>
      <c r="E613" s="246"/>
      <c r="F613" s="246"/>
      <c r="G613" s="246"/>
      <c r="H613" s="246"/>
      <c r="I613" s="246"/>
    </row>
    <row r="614" spans="1:9">
      <c r="A614" s="246"/>
      <c r="B614" s="246"/>
      <c r="C614" s="246"/>
      <c r="D614" s="246"/>
      <c r="E614" s="246"/>
      <c r="F614" s="246"/>
      <c r="G614" s="246"/>
      <c r="H614" s="246"/>
      <c r="I614" s="246"/>
    </row>
    <row r="615" spans="1:9">
      <c r="A615" s="246"/>
      <c r="B615" s="246"/>
      <c r="C615" s="246"/>
      <c r="D615" s="246"/>
      <c r="E615" s="246"/>
      <c r="F615" s="246"/>
      <c r="G615" s="246"/>
      <c r="H615" s="246"/>
      <c r="I615" s="246"/>
    </row>
    <row r="616" spans="1:9">
      <c r="A616" s="246"/>
      <c r="B616" s="246"/>
      <c r="C616" s="246"/>
      <c r="D616" s="246"/>
      <c r="E616" s="246"/>
      <c r="F616" s="246"/>
      <c r="G616" s="246"/>
      <c r="H616" s="246"/>
      <c r="I616" s="246"/>
    </row>
    <row r="617" spans="1:9">
      <c r="A617" s="246"/>
      <c r="B617" s="246"/>
      <c r="C617" s="246"/>
      <c r="D617" s="246"/>
      <c r="E617" s="246"/>
      <c r="F617" s="246"/>
      <c r="G617" s="246"/>
      <c r="H617" s="246"/>
      <c r="I617" s="246"/>
    </row>
    <row r="618" spans="1:9">
      <c r="A618" s="246"/>
      <c r="B618" s="246"/>
      <c r="C618" s="246"/>
      <c r="D618" s="246"/>
      <c r="E618" s="246"/>
      <c r="F618" s="246"/>
      <c r="G618" s="246"/>
      <c r="H618" s="246"/>
      <c r="I618" s="246"/>
    </row>
    <row r="619" spans="1:9">
      <c r="A619" s="246"/>
      <c r="B619" s="246"/>
      <c r="C619" s="246"/>
      <c r="D619" s="246"/>
      <c r="E619" s="246"/>
      <c r="F619" s="246"/>
      <c r="G619" s="246"/>
      <c r="H619" s="246"/>
      <c r="I619" s="246"/>
    </row>
    <row r="620" spans="1:9">
      <c r="A620" s="246"/>
      <c r="B620" s="246"/>
      <c r="C620" s="246"/>
      <c r="D620" s="246"/>
      <c r="E620" s="246"/>
      <c r="F620" s="246"/>
      <c r="G620" s="246"/>
      <c r="H620" s="246"/>
      <c r="I620" s="246"/>
    </row>
    <row r="621" spans="1:9">
      <c r="A621" s="246"/>
      <c r="B621" s="246"/>
      <c r="C621" s="246"/>
      <c r="D621" s="246"/>
      <c r="E621" s="246"/>
      <c r="F621" s="246"/>
      <c r="G621" s="246"/>
      <c r="H621" s="246"/>
      <c r="I621" s="246"/>
    </row>
    <row r="622" spans="1:9">
      <c r="A622" s="246"/>
      <c r="B622" s="246"/>
      <c r="C622" s="246"/>
      <c r="D622" s="246"/>
      <c r="E622" s="246"/>
      <c r="F622" s="246"/>
      <c r="G622" s="246"/>
      <c r="H622" s="246"/>
      <c r="I622" s="246"/>
    </row>
    <row r="623" spans="1:9">
      <c r="A623" s="246"/>
      <c r="B623" s="246"/>
      <c r="C623" s="246"/>
      <c r="D623" s="246"/>
      <c r="E623" s="246"/>
      <c r="F623" s="246"/>
      <c r="G623" s="246"/>
      <c r="H623" s="246"/>
      <c r="I623" s="246"/>
    </row>
    <row r="624" spans="1:9">
      <c r="A624" s="246"/>
      <c r="B624" s="246"/>
      <c r="C624" s="246"/>
      <c r="D624" s="246"/>
      <c r="E624" s="246"/>
      <c r="F624" s="246"/>
      <c r="G624" s="246"/>
      <c r="H624" s="246"/>
      <c r="I624" s="246"/>
    </row>
    <row r="625" spans="1:9">
      <c r="A625" s="246"/>
      <c r="B625" s="246"/>
      <c r="C625" s="246"/>
      <c r="D625" s="246"/>
      <c r="E625" s="246"/>
      <c r="F625" s="246"/>
      <c r="G625" s="246"/>
      <c r="H625" s="246"/>
      <c r="I625" s="246"/>
    </row>
    <row r="626" spans="1:9">
      <c r="A626" s="246"/>
      <c r="B626" s="246"/>
      <c r="C626" s="246"/>
      <c r="D626" s="246"/>
      <c r="E626" s="246"/>
      <c r="F626" s="246"/>
      <c r="G626" s="246"/>
      <c r="H626" s="246"/>
      <c r="I626" s="246"/>
    </row>
    <row r="627" spans="1:9">
      <c r="A627" s="246"/>
      <c r="B627" s="246"/>
      <c r="C627" s="246"/>
      <c r="D627" s="246"/>
      <c r="E627" s="246"/>
      <c r="F627" s="246"/>
      <c r="G627" s="246"/>
      <c r="H627" s="246"/>
      <c r="I627" s="246"/>
    </row>
    <row r="628" spans="1:9">
      <c r="A628" s="246"/>
      <c r="B628" s="246"/>
      <c r="C628" s="246"/>
      <c r="D628" s="246"/>
      <c r="E628" s="246"/>
      <c r="F628" s="246"/>
      <c r="G628" s="246"/>
      <c r="H628" s="246"/>
      <c r="I628" s="246"/>
    </row>
    <row r="629" spans="1:9">
      <c r="A629" s="246"/>
      <c r="B629" s="246"/>
      <c r="C629" s="246"/>
      <c r="D629" s="246"/>
      <c r="E629" s="246"/>
      <c r="F629" s="246"/>
      <c r="G629" s="246"/>
      <c r="H629" s="246"/>
      <c r="I629" s="246"/>
    </row>
    <row r="630" spans="1:9">
      <c r="A630" s="246"/>
      <c r="B630" s="246"/>
      <c r="C630" s="246"/>
      <c r="D630" s="246"/>
      <c r="E630" s="246"/>
      <c r="F630" s="246"/>
      <c r="G630" s="246"/>
      <c r="H630" s="246"/>
      <c r="I630" s="246"/>
    </row>
    <row r="631" spans="1:9">
      <c r="A631" s="246"/>
      <c r="B631" s="246"/>
      <c r="C631" s="246"/>
      <c r="D631" s="246"/>
      <c r="E631" s="246"/>
      <c r="F631" s="246"/>
      <c r="G631" s="246"/>
      <c r="H631" s="246"/>
      <c r="I631" s="246"/>
    </row>
    <row r="632" spans="1:9">
      <c r="A632" s="246"/>
      <c r="B632" s="246"/>
      <c r="C632" s="246"/>
      <c r="D632" s="246"/>
      <c r="E632" s="246"/>
      <c r="F632" s="246"/>
      <c r="G632" s="246"/>
      <c r="H632" s="246"/>
      <c r="I632" s="246"/>
    </row>
    <row r="633" spans="1:9">
      <c r="A633" s="246"/>
      <c r="B633" s="246"/>
      <c r="C633" s="246"/>
      <c r="D633" s="246"/>
      <c r="E633" s="246"/>
      <c r="F633" s="246"/>
      <c r="G633" s="246"/>
      <c r="H633" s="246"/>
      <c r="I633" s="246"/>
    </row>
    <row r="634" spans="1:9">
      <c r="A634" s="246"/>
      <c r="B634" s="246"/>
      <c r="C634" s="246"/>
      <c r="D634" s="246"/>
      <c r="E634" s="246"/>
      <c r="F634" s="246"/>
      <c r="G634" s="246"/>
      <c r="H634" s="246"/>
      <c r="I634" s="246"/>
    </row>
    <row r="635" spans="1:9">
      <c r="A635" s="246"/>
      <c r="B635" s="246"/>
      <c r="C635" s="246"/>
      <c r="D635" s="246"/>
      <c r="E635" s="246"/>
      <c r="F635" s="246"/>
      <c r="G635" s="246"/>
      <c r="H635" s="246"/>
      <c r="I635" s="246"/>
    </row>
    <row r="636" spans="1:9">
      <c r="A636" s="246"/>
      <c r="B636" s="246"/>
      <c r="C636" s="246"/>
      <c r="D636" s="246"/>
      <c r="E636" s="246"/>
      <c r="F636" s="246"/>
      <c r="G636" s="246"/>
      <c r="H636" s="246"/>
      <c r="I636" s="246"/>
    </row>
    <row r="637" spans="1:9">
      <c r="A637" s="246"/>
      <c r="B637" s="246"/>
      <c r="C637" s="246"/>
      <c r="D637" s="246"/>
      <c r="E637" s="246"/>
      <c r="F637" s="246"/>
      <c r="G637" s="246"/>
      <c r="H637" s="246"/>
      <c r="I637" s="246"/>
    </row>
    <row r="638" spans="1:9">
      <c r="A638" s="246"/>
      <c r="B638" s="246"/>
      <c r="C638" s="246"/>
      <c r="D638" s="246"/>
      <c r="E638" s="246"/>
      <c r="F638" s="246"/>
      <c r="G638" s="246"/>
      <c r="H638" s="246"/>
      <c r="I638" s="246"/>
    </row>
    <row r="639" spans="1:9">
      <c r="A639" s="246"/>
      <c r="B639" s="246"/>
      <c r="C639" s="246"/>
      <c r="D639" s="246"/>
      <c r="E639" s="246"/>
      <c r="F639" s="246"/>
      <c r="G639" s="246"/>
      <c r="H639" s="246"/>
      <c r="I639" s="246"/>
    </row>
    <row r="640" spans="1:9">
      <c r="A640" s="246"/>
      <c r="B640" s="246"/>
      <c r="C640" s="246"/>
      <c r="D640" s="246"/>
      <c r="E640" s="246"/>
      <c r="F640" s="246"/>
      <c r="G640" s="246"/>
      <c r="H640" s="246"/>
      <c r="I640" s="246"/>
    </row>
    <row r="641" spans="1:9">
      <c r="A641" s="246"/>
      <c r="B641" s="246"/>
      <c r="C641" s="246"/>
      <c r="D641" s="246"/>
      <c r="E641" s="246"/>
      <c r="F641" s="246"/>
      <c r="G641" s="246"/>
      <c r="H641" s="246"/>
      <c r="I641" s="246"/>
    </row>
    <row r="642" spans="1:9">
      <c r="A642" s="246"/>
      <c r="B642" s="246"/>
      <c r="C642" s="246"/>
      <c r="D642" s="246"/>
      <c r="E642" s="246"/>
      <c r="F642" s="246"/>
      <c r="G642" s="246"/>
      <c r="H642" s="246"/>
      <c r="I642" s="246"/>
    </row>
    <row r="643" spans="1:9">
      <c r="A643" s="246"/>
      <c r="B643" s="246"/>
      <c r="C643" s="246"/>
      <c r="D643" s="246"/>
      <c r="E643" s="246"/>
      <c r="F643" s="246"/>
      <c r="G643" s="246"/>
      <c r="H643" s="246"/>
      <c r="I643" s="246"/>
    </row>
    <row r="644" spans="1:9">
      <c r="A644" s="246"/>
      <c r="B644" s="246"/>
      <c r="C644" s="246"/>
      <c r="D644" s="246"/>
      <c r="E644" s="246"/>
      <c r="F644" s="246"/>
      <c r="G644" s="246"/>
      <c r="H644" s="246"/>
      <c r="I644" s="246"/>
    </row>
    <row r="645" spans="1:9">
      <c r="A645" s="246"/>
      <c r="B645" s="246"/>
      <c r="C645" s="246"/>
      <c r="D645" s="246"/>
      <c r="E645" s="246"/>
      <c r="F645" s="246"/>
      <c r="G645" s="246"/>
      <c r="H645" s="246"/>
      <c r="I645" s="246"/>
    </row>
    <row r="646" spans="1:9">
      <c r="A646" s="246"/>
      <c r="B646" s="246"/>
      <c r="C646" s="246"/>
      <c r="D646" s="246"/>
      <c r="E646" s="246"/>
      <c r="F646" s="246"/>
      <c r="G646" s="246"/>
      <c r="H646" s="246"/>
      <c r="I646" s="246"/>
    </row>
    <row r="647" spans="1:9">
      <c r="A647" s="246"/>
      <c r="B647" s="246"/>
      <c r="C647" s="246"/>
      <c r="D647" s="246"/>
      <c r="E647" s="246"/>
      <c r="F647" s="246"/>
      <c r="G647" s="246"/>
      <c r="H647" s="246"/>
      <c r="I647" s="246"/>
    </row>
    <row r="648" spans="1:9">
      <c r="A648" s="246"/>
      <c r="B648" s="246"/>
      <c r="C648" s="246"/>
      <c r="D648" s="246"/>
      <c r="E648" s="246"/>
      <c r="F648" s="246"/>
      <c r="G648" s="246"/>
      <c r="H648" s="246"/>
      <c r="I648" s="246"/>
    </row>
    <row r="649" spans="1:9">
      <c r="A649" s="246"/>
      <c r="B649" s="246"/>
      <c r="C649" s="246"/>
      <c r="D649" s="246"/>
      <c r="E649" s="246"/>
      <c r="F649" s="246"/>
      <c r="G649" s="246"/>
      <c r="H649" s="246"/>
      <c r="I649" s="246"/>
    </row>
    <row r="650" spans="1:9">
      <c r="A650" s="246"/>
      <c r="B650" s="246"/>
      <c r="C650" s="246"/>
      <c r="D650" s="246"/>
      <c r="E650" s="246"/>
      <c r="F650" s="246"/>
      <c r="G650" s="246"/>
      <c r="H650" s="246"/>
      <c r="I650" s="246"/>
    </row>
    <row r="651" spans="1:9">
      <c r="A651" s="246"/>
      <c r="B651" s="246"/>
      <c r="C651" s="246"/>
      <c r="D651" s="246"/>
      <c r="E651" s="246"/>
      <c r="F651" s="246"/>
      <c r="G651" s="246"/>
      <c r="H651" s="246"/>
      <c r="I651" s="246"/>
    </row>
    <row r="652" spans="1:9">
      <c r="A652" s="246"/>
      <c r="B652" s="246"/>
      <c r="C652" s="246"/>
      <c r="D652" s="246"/>
      <c r="E652" s="246"/>
      <c r="F652" s="246"/>
      <c r="G652" s="246"/>
      <c r="H652" s="246"/>
      <c r="I652" s="246"/>
    </row>
    <row r="653" spans="1:9">
      <c r="A653" s="246"/>
      <c r="B653" s="246"/>
      <c r="C653" s="246"/>
      <c r="D653" s="246"/>
      <c r="E653" s="246"/>
      <c r="F653" s="246"/>
      <c r="G653" s="246"/>
      <c r="H653" s="246"/>
      <c r="I653" s="246"/>
    </row>
    <row r="654" spans="1:9">
      <c r="A654" s="246"/>
      <c r="B654" s="246"/>
      <c r="C654" s="246"/>
      <c r="D654" s="246"/>
      <c r="E654" s="246"/>
      <c r="F654" s="246"/>
      <c r="G654" s="246"/>
      <c r="H654" s="246"/>
      <c r="I654" s="246"/>
    </row>
    <row r="655" spans="1:9">
      <c r="A655" s="246"/>
      <c r="B655" s="246"/>
      <c r="C655" s="246"/>
      <c r="D655" s="246"/>
      <c r="E655" s="246"/>
      <c r="F655" s="246"/>
      <c r="G655" s="246"/>
      <c r="H655" s="246"/>
      <c r="I655" s="246"/>
    </row>
    <row r="656" spans="1:9">
      <c r="A656" s="246"/>
      <c r="B656" s="246"/>
      <c r="C656" s="246"/>
      <c r="D656" s="246"/>
      <c r="E656" s="246"/>
      <c r="F656" s="246"/>
      <c r="G656" s="246"/>
      <c r="H656" s="246"/>
      <c r="I656" s="246"/>
    </row>
    <row r="657" spans="1:9">
      <c r="A657" s="246"/>
      <c r="B657" s="246"/>
      <c r="C657" s="246"/>
      <c r="D657" s="246"/>
      <c r="E657" s="246"/>
      <c r="F657" s="246"/>
      <c r="G657" s="246"/>
      <c r="H657" s="246"/>
      <c r="I657" s="246"/>
    </row>
    <row r="658" spans="1:9">
      <c r="A658" s="246"/>
      <c r="B658" s="246"/>
      <c r="C658" s="246"/>
      <c r="D658" s="246"/>
      <c r="E658" s="246"/>
      <c r="F658" s="246"/>
      <c r="G658" s="246"/>
      <c r="H658" s="246"/>
      <c r="I658" s="246"/>
    </row>
    <row r="659" spans="1:9">
      <c r="A659" s="246"/>
      <c r="B659" s="246"/>
      <c r="C659" s="246"/>
      <c r="D659" s="246"/>
      <c r="E659" s="246"/>
      <c r="F659" s="246"/>
      <c r="G659" s="246"/>
      <c r="H659" s="246"/>
      <c r="I659" s="246"/>
    </row>
    <row r="660" spans="1:9">
      <c r="A660" s="246"/>
      <c r="B660" s="246"/>
      <c r="C660" s="246"/>
      <c r="D660" s="246"/>
      <c r="E660" s="246"/>
      <c r="F660" s="246"/>
      <c r="G660" s="246"/>
      <c r="H660" s="246"/>
      <c r="I660" s="246"/>
    </row>
    <row r="661" spans="1:9">
      <c r="A661" s="246"/>
      <c r="B661" s="246"/>
      <c r="C661" s="246"/>
      <c r="D661" s="246"/>
      <c r="E661" s="246"/>
      <c r="F661" s="246"/>
      <c r="G661" s="246"/>
      <c r="H661" s="246"/>
      <c r="I661" s="246"/>
    </row>
    <row r="662" spans="1:9">
      <c r="A662" s="246"/>
      <c r="B662" s="246"/>
      <c r="C662" s="246"/>
      <c r="D662" s="246"/>
      <c r="E662" s="246"/>
      <c r="F662" s="246"/>
      <c r="G662" s="246"/>
      <c r="H662" s="246"/>
      <c r="I662" s="246"/>
    </row>
    <row r="663" spans="1:9">
      <c r="A663" s="246"/>
      <c r="B663" s="246"/>
      <c r="C663" s="246"/>
      <c r="D663" s="246"/>
      <c r="E663" s="246"/>
      <c r="F663" s="246"/>
      <c r="G663" s="246"/>
      <c r="H663" s="246"/>
      <c r="I663" s="246"/>
    </row>
    <row r="664" spans="1:9">
      <c r="A664" s="246"/>
      <c r="B664" s="246"/>
      <c r="C664" s="246"/>
      <c r="D664" s="246"/>
      <c r="E664" s="246"/>
      <c r="F664" s="246"/>
      <c r="G664" s="246"/>
      <c r="H664" s="246"/>
      <c r="I664" s="246"/>
    </row>
    <row r="665" spans="1:9">
      <c r="A665" s="246"/>
      <c r="B665" s="246"/>
      <c r="C665" s="246"/>
      <c r="D665" s="246"/>
      <c r="E665" s="246"/>
      <c r="F665" s="246"/>
      <c r="G665" s="246"/>
      <c r="H665" s="246"/>
      <c r="I665" s="246"/>
    </row>
    <row r="666" spans="1:9">
      <c r="A666" s="246"/>
      <c r="B666" s="246"/>
      <c r="C666" s="246"/>
      <c r="D666" s="246"/>
      <c r="E666" s="246"/>
      <c r="F666" s="246"/>
      <c r="G666" s="246"/>
      <c r="H666" s="246"/>
      <c r="I666" s="246"/>
    </row>
    <row r="667" spans="1:9">
      <c r="A667" s="246"/>
      <c r="B667" s="246"/>
      <c r="C667" s="246"/>
      <c r="D667" s="246"/>
      <c r="E667" s="246"/>
      <c r="F667" s="246"/>
      <c r="G667" s="246"/>
      <c r="H667" s="246"/>
      <c r="I667" s="246"/>
    </row>
    <row r="668" spans="1:9">
      <c r="A668" s="246"/>
      <c r="B668" s="246"/>
      <c r="C668" s="246"/>
      <c r="D668" s="246"/>
      <c r="E668" s="246"/>
      <c r="F668" s="246"/>
      <c r="G668" s="246"/>
      <c r="H668" s="246"/>
      <c r="I668" s="246"/>
    </row>
    <row r="669" spans="1:9">
      <c r="A669" s="246"/>
      <c r="B669" s="246"/>
      <c r="C669" s="246"/>
      <c r="D669" s="246"/>
      <c r="E669" s="246"/>
      <c r="F669" s="246"/>
      <c r="G669" s="246"/>
      <c r="H669" s="246"/>
      <c r="I669" s="246"/>
    </row>
    <row r="670" spans="1:9">
      <c r="A670" s="246"/>
      <c r="B670" s="246"/>
      <c r="C670" s="246"/>
      <c r="D670" s="246"/>
      <c r="E670" s="246"/>
      <c r="F670" s="246"/>
      <c r="G670" s="246"/>
      <c r="H670" s="246"/>
      <c r="I670" s="246"/>
    </row>
    <row r="671" spans="1:9">
      <c r="A671" s="246"/>
      <c r="B671" s="246"/>
      <c r="C671" s="246"/>
      <c r="D671" s="246"/>
      <c r="E671" s="246"/>
      <c r="F671" s="246"/>
      <c r="G671" s="246"/>
      <c r="H671" s="246"/>
      <c r="I671" s="246"/>
    </row>
    <row r="672" spans="1:9">
      <c r="A672" s="246"/>
      <c r="B672" s="246"/>
      <c r="C672" s="246"/>
      <c r="D672" s="246"/>
      <c r="E672" s="246"/>
      <c r="F672" s="246"/>
      <c r="G672" s="246"/>
      <c r="H672" s="246"/>
      <c r="I672" s="246"/>
    </row>
    <row r="673" spans="1:9">
      <c r="A673" s="246"/>
      <c r="B673" s="246"/>
      <c r="C673" s="246"/>
      <c r="D673" s="246"/>
      <c r="E673" s="246"/>
      <c r="F673" s="246"/>
      <c r="G673" s="246"/>
      <c r="H673" s="246"/>
      <c r="I673" s="246"/>
    </row>
    <row r="674" spans="1:9">
      <c r="A674" s="246"/>
      <c r="B674" s="246"/>
      <c r="C674" s="246"/>
      <c r="D674" s="246"/>
      <c r="E674" s="246"/>
      <c r="F674" s="246"/>
      <c r="G674" s="246"/>
      <c r="H674" s="246"/>
      <c r="I674" s="246"/>
    </row>
    <row r="675" spans="1:9">
      <c r="A675" s="246"/>
      <c r="B675" s="246"/>
      <c r="C675" s="246"/>
      <c r="D675" s="246"/>
      <c r="E675" s="246"/>
      <c r="F675" s="246"/>
      <c r="G675" s="246"/>
      <c r="H675" s="246"/>
      <c r="I675" s="246"/>
    </row>
    <row r="676" spans="1:9">
      <c r="A676" s="246"/>
      <c r="B676" s="246"/>
      <c r="C676" s="246"/>
      <c r="D676" s="246"/>
      <c r="E676" s="246"/>
      <c r="F676" s="246"/>
      <c r="G676" s="246"/>
      <c r="H676" s="246"/>
      <c r="I676" s="246"/>
    </row>
    <row r="677" spans="1:9">
      <c r="A677" s="246"/>
      <c r="B677" s="246"/>
      <c r="C677" s="246"/>
      <c r="D677" s="246"/>
      <c r="E677" s="246"/>
      <c r="F677" s="246"/>
      <c r="G677" s="246"/>
      <c r="H677" s="246"/>
      <c r="I677" s="246"/>
    </row>
    <row r="678" spans="1:9">
      <c r="A678" s="246"/>
      <c r="B678" s="246"/>
      <c r="C678" s="246"/>
      <c r="D678" s="246"/>
      <c r="E678" s="246"/>
      <c r="F678" s="246"/>
      <c r="G678" s="246"/>
      <c r="H678" s="246"/>
      <c r="I678" s="246"/>
    </row>
    <row r="679" spans="1:9">
      <c r="A679" s="246"/>
      <c r="B679" s="246"/>
      <c r="C679" s="246"/>
      <c r="D679" s="246"/>
      <c r="E679" s="246"/>
      <c r="F679" s="246"/>
      <c r="G679" s="246"/>
      <c r="H679" s="246"/>
      <c r="I679" s="246"/>
    </row>
    <row r="680" spans="1:9">
      <c r="A680" s="246"/>
      <c r="B680" s="246"/>
      <c r="C680" s="246"/>
      <c r="D680" s="246"/>
      <c r="E680" s="246"/>
      <c r="F680" s="246"/>
      <c r="G680" s="246"/>
      <c r="H680" s="246"/>
      <c r="I680" s="246"/>
    </row>
    <row r="681" spans="1:9">
      <c r="A681" s="246"/>
      <c r="B681" s="246"/>
      <c r="C681" s="246"/>
      <c r="D681" s="246"/>
      <c r="E681" s="246"/>
      <c r="F681" s="246"/>
      <c r="G681" s="246"/>
      <c r="H681" s="246"/>
      <c r="I681" s="246"/>
    </row>
    <row r="682" spans="1:9">
      <c r="A682" s="246"/>
      <c r="B682" s="246"/>
      <c r="C682" s="246"/>
      <c r="D682" s="246"/>
      <c r="E682" s="246"/>
      <c r="F682" s="246"/>
      <c r="G682" s="246"/>
      <c r="H682" s="246"/>
      <c r="I682" s="246"/>
    </row>
    <row r="683" spans="1:9">
      <c r="A683" s="246"/>
      <c r="B683" s="246"/>
      <c r="C683" s="246"/>
      <c r="D683" s="246"/>
      <c r="E683" s="246"/>
      <c r="F683" s="246"/>
      <c r="G683" s="246"/>
      <c r="H683" s="246"/>
      <c r="I683" s="246"/>
    </row>
    <row r="684" spans="1:9">
      <c r="A684" s="246"/>
      <c r="B684" s="246"/>
      <c r="C684" s="246"/>
      <c r="D684" s="246"/>
      <c r="E684" s="246"/>
      <c r="F684" s="246"/>
      <c r="G684" s="246"/>
      <c r="H684" s="246"/>
      <c r="I684" s="246"/>
    </row>
    <row r="685" spans="1:9">
      <c r="A685" s="246"/>
      <c r="B685" s="246"/>
      <c r="C685" s="246"/>
      <c r="D685" s="246"/>
      <c r="E685" s="246"/>
      <c r="F685" s="246"/>
      <c r="G685" s="246"/>
      <c r="H685" s="246"/>
      <c r="I685" s="246"/>
    </row>
    <row r="686" spans="1:9">
      <c r="A686" s="246"/>
      <c r="B686" s="246"/>
      <c r="C686" s="246"/>
      <c r="D686" s="246"/>
      <c r="E686" s="246"/>
      <c r="F686" s="246"/>
      <c r="G686" s="246"/>
      <c r="H686" s="246"/>
      <c r="I686" s="246"/>
    </row>
    <row r="687" spans="1:9">
      <c r="A687" s="246"/>
      <c r="B687" s="246"/>
      <c r="C687" s="246"/>
      <c r="D687" s="246"/>
      <c r="E687" s="246"/>
      <c r="F687" s="246"/>
      <c r="G687" s="246"/>
      <c r="H687" s="246"/>
      <c r="I687" s="246"/>
    </row>
    <row r="688" spans="1:9">
      <c r="A688" s="246"/>
      <c r="B688" s="246"/>
      <c r="C688" s="246"/>
      <c r="D688" s="246"/>
      <c r="E688" s="246"/>
      <c r="F688" s="246"/>
      <c r="G688" s="246"/>
      <c r="H688" s="246"/>
      <c r="I688" s="246"/>
    </row>
    <row r="689" spans="1:9">
      <c r="A689" s="246"/>
      <c r="B689" s="246"/>
      <c r="C689" s="246"/>
      <c r="D689" s="246"/>
      <c r="E689" s="246"/>
      <c r="F689" s="246"/>
      <c r="G689" s="246"/>
      <c r="H689" s="246"/>
      <c r="I689" s="246"/>
    </row>
    <row r="690" spans="1:9">
      <c r="A690" s="246"/>
      <c r="B690" s="246"/>
      <c r="C690" s="246"/>
      <c r="D690" s="246"/>
      <c r="E690" s="246"/>
      <c r="F690" s="246"/>
      <c r="G690" s="246"/>
      <c r="H690" s="246"/>
      <c r="I690" s="246"/>
    </row>
    <row r="691" spans="1:9">
      <c r="A691" s="246"/>
      <c r="B691" s="246"/>
      <c r="C691" s="246"/>
      <c r="D691" s="246"/>
      <c r="E691" s="246"/>
      <c r="F691" s="246"/>
      <c r="G691" s="246"/>
      <c r="H691" s="246"/>
      <c r="I691" s="246"/>
    </row>
    <row r="692" spans="1:9">
      <c r="A692" s="246"/>
      <c r="B692" s="246"/>
      <c r="C692" s="246"/>
      <c r="D692" s="246"/>
      <c r="E692" s="246"/>
      <c r="F692" s="246"/>
      <c r="G692" s="246"/>
      <c r="H692" s="246"/>
      <c r="I692" s="246"/>
    </row>
    <row r="693" spans="1:9">
      <c r="A693" s="246"/>
      <c r="B693" s="246"/>
      <c r="C693" s="246"/>
      <c r="D693" s="246"/>
      <c r="E693" s="246"/>
      <c r="F693" s="246"/>
      <c r="G693" s="246"/>
      <c r="H693" s="246"/>
      <c r="I693" s="246"/>
    </row>
    <row r="694" spans="1:9">
      <c r="A694" s="246"/>
      <c r="B694" s="246"/>
      <c r="C694" s="246"/>
      <c r="D694" s="246"/>
      <c r="E694" s="246"/>
      <c r="F694" s="246"/>
      <c r="G694" s="246"/>
      <c r="H694" s="246"/>
      <c r="I694" s="246"/>
    </row>
    <row r="695" spans="1:9">
      <c r="A695" s="246"/>
      <c r="B695" s="246"/>
      <c r="C695" s="246"/>
      <c r="D695" s="246"/>
      <c r="E695" s="246"/>
      <c r="F695" s="246"/>
      <c r="G695" s="246"/>
      <c r="H695" s="246"/>
      <c r="I695" s="246"/>
    </row>
    <row r="696" spans="1:9">
      <c r="A696" s="246"/>
      <c r="B696" s="246"/>
      <c r="C696" s="246"/>
      <c r="D696" s="246"/>
      <c r="E696" s="246"/>
      <c r="F696" s="246"/>
      <c r="G696" s="246"/>
      <c r="H696" s="246"/>
      <c r="I696" s="246"/>
    </row>
    <row r="697" spans="1:9">
      <c r="A697" s="246"/>
      <c r="B697" s="246"/>
      <c r="C697" s="246"/>
      <c r="D697" s="246"/>
      <c r="E697" s="246"/>
      <c r="F697" s="246"/>
      <c r="G697" s="246"/>
      <c r="H697" s="246"/>
      <c r="I697" s="246"/>
    </row>
    <row r="698" spans="1:9">
      <c r="A698" s="246"/>
      <c r="B698" s="246"/>
      <c r="C698" s="246"/>
      <c r="D698" s="246"/>
      <c r="E698" s="246"/>
      <c r="F698" s="246"/>
      <c r="G698" s="246"/>
      <c r="H698" s="246"/>
      <c r="I698" s="246"/>
    </row>
    <row r="699" spans="1:9">
      <c r="A699" s="246"/>
      <c r="B699" s="246"/>
      <c r="C699" s="246"/>
      <c r="D699" s="246"/>
      <c r="E699" s="246"/>
      <c r="F699" s="246"/>
      <c r="G699" s="246"/>
      <c r="H699" s="246"/>
      <c r="I699" s="246"/>
    </row>
    <row r="700" spans="1:9">
      <c r="A700" s="246"/>
      <c r="B700" s="246"/>
      <c r="C700" s="246"/>
      <c r="D700" s="246"/>
      <c r="E700" s="246"/>
      <c r="F700" s="246"/>
      <c r="G700" s="246"/>
      <c r="H700" s="246"/>
      <c r="I700" s="246"/>
    </row>
    <row r="701" spans="1:9">
      <c r="A701" s="246"/>
      <c r="B701" s="246"/>
      <c r="C701" s="246"/>
      <c r="D701" s="246"/>
      <c r="E701" s="246"/>
      <c r="F701" s="246"/>
      <c r="G701" s="246"/>
      <c r="H701" s="246"/>
      <c r="I701" s="246"/>
    </row>
    <row r="702" spans="1:9">
      <c r="A702" s="246"/>
      <c r="B702" s="246"/>
      <c r="C702" s="246"/>
      <c r="D702" s="246"/>
      <c r="E702" s="246"/>
      <c r="F702" s="246"/>
      <c r="G702" s="246"/>
      <c r="H702" s="246"/>
      <c r="I702" s="246"/>
    </row>
    <row r="703" spans="1:9">
      <c r="A703" s="246"/>
      <c r="B703" s="246"/>
      <c r="C703" s="246"/>
      <c r="D703" s="246"/>
      <c r="E703" s="246"/>
      <c r="F703" s="246"/>
      <c r="G703" s="246"/>
      <c r="H703" s="246"/>
      <c r="I703" s="246"/>
    </row>
    <row r="704" spans="1:9">
      <c r="A704" s="246"/>
      <c r="B704" s="246"/>
      <c r="C704" s="246"/>
      <c r="D704" s="246"/>
      <c r="E704" s="246"/>
      <c r="F704" s="246"/>
      <c r="G704" s="246"/>
      <c r="H704" s="246"/>
      <c r="I704" s="246"/>
    </row>
    <row r="705" spans="1:9">
      <c r="A705" s="246"/>
      <c r="B705" s="246"/>
      <c r="C705" s="246"/>
      <c r="D705" s="246"/>
      <c r="E705" s="246"/>
      <c r="F705" s="246"/>
      <c r="G705" s="246"/>
      <c r="H705" s="246"/>
      <c r="I705" s="246"/>
    </row>
    <row r="706" spans="1:9">
      <c r="A706" s="246"/>
      <c r="B706" s="246"/>
      <c r="C706" s="246"/>
      <c r="D706" s="246"/>
      <c r="E706" s="246"/>
      <c r="F706" s="246"/>
      <c r="G706" s="246"/>
      <c r="H706" s="246"/>
      <c r="I706" s="246"/>
    </row>
    <row r="707" spans="1:9">
      <c r="A707" s="246"/>
      <c r="B707" s="246"/>
      <c r="C707" s="246"/>
      <c r="D707" s="246"/>
      <c r="E707" s="246"/>
      <c r="F707" s="246"/>
      <c r="G707" s="246"/>
      <c r="H707" s="246"/>
      <c r="I707" s="246"/>
    </row>
    <row r="708" spans="1:9">
      <c r="A708" s="246"/>
      <c r="B708" s="246"/>
      <c r="C708" s="246"/>
      <c r="D708" s="246"/>
      <c r="E708" s="246"/>
      <c r="F708" s="246"/>
      <c r="G708" s="246"/>
      <c r="H708" s="246"/>
      <c r="I708" s="246"/>
    </row>
    <row r="709" spans="1:9">
      <c r="A709" s="246"/>
      <c r="B709" s="246"/>
      <c r="C709" s="246"/>
      <c r="D709" s="246"/>
      <c r="E709" s="246"/>
      <c r="F709" s="246"/>
      <c r="G709" s="246"/>
      <c r="H709" s="246"/>
      <c r="I709" s="246"/>
    </row>
    <row r="710" spans="1:9">
      <c r="A710" s="246"/>
      <c r="B710" s="246"/>
      <c r="C710" s="246"/>
      <c r="D710" s="246"/>
      <c r="E710" s="246"/>
      <c r="F710" s="246"/>
      <c r="G710" s="246"/>
      <c r="H710" s="246"/>
      <c r="I710" s="246"/>
    </row>
    <row r="711" spans="1:9">
      <c r="A711" s="246"/>
      <c r="B711" s="246"/>
      <c r="C711" s="246"/>
      <c r="D711" s="246"/>
      <c r="E711" s="246"/>
      <c r="F711" s="246"/>
      <c r="G711" s="246"/>
      <c r="H711" s="246"/>
      <c r="I711" s="246"/>
    </row>
    <row r="712" spans="1:9">
      <c r="A712" s="246"/>
      <c r="B712" s="246"/>
      <c r="C712" s="246"/>
      <c r="D712" s="246"/>
      <c r="E712" s="246"/>
      <c r="F712" s="246"/>
      <c r="G712" s="246"/>
      <c r="H712" s="246"/>
      <c r="I712" s="246"/>
    </row>
    <row r="713" spans="1:9">
      <c r="A713" s="246"/>
      <c r="B713" s="246"/>
      <c r="C713" s="246"/>
      <c r="D713" s="246"/>
      <c r="E713" s="246"/>
      <c r="F713" s="246"/>
      <c r="G713" s="246"/>
      <c r="H713" s="246"/>
      <c r="I713" s="246"/>
    </row>
    <row r="714" spans="1:9">
      <c r="A714" s="246"/>
      <c r="B714" s="246"/>
      <c r="C714" s="246"/>
      <c r="D714" s="246"/>
      <c r="E714" s="246"/>
      <c r="F714" s="246"/>
      <c r="G714" s="246"/>
      <c r="H714" s="246"/>
      <c r="I714" s="246"/>
    </row>
    <row r="715" spans="1:9">
      <c r="A715" s="246"/>
      <c r="B715" s="246"/>
      <c r="C715" s="246"/>
      <c r="D715" s="246"/>
      <c r="E715" s="246"/>
      <c r="F715" s="246"/>
      <c r="G715" s="246"/>
      <c r="H715" s="246"/>
      <c r="I715" s="246"/>
    </row>
    <row r="716" spans="1:9">
      <c r="A716" s="246"/>
      <c r="B716" s="246"/>
      <c r="C716" s="246"/>
      <c r="D716" s="246"/>
      <c r="E716" s="246"/>
      <c r="F716" s="246"/>
      <c r="G716" s="246"/>
      <c r="H716" s="246"/>
      <c r="I716" s="246"/>
    </row>
    <row r="717" spans="1:9">
      <c r="A717" s="246"/>
      <c r="B717" s="246"/>
      <c r="C717" s="246"/>
      <c r="D717" s="246"/>
      <c r="E717" s="246"/>
      <c r="F717" s="246"/>
      <c r="G717" s="246"/>
      <c r="H717" s="246"/>
      <c r="I717" s="246"/>
    </row>
    <row r="718" spans="1:9">
      <c r="A718" s="246"/>
      <c r="B718" s="246"/>
      <c r="C718" s="246"/>
      <c r="D718" s="246"/>
      <c r="E718" s="246"/>
      <c r="F718" s="246"/>
      <c r="G718" s="246"/>
      <c r="H718" s="246"/>
      <c r="I718" s="246"/>
    </row>
    <row r="719" spans="1:9">
      <c r="A719" s="246"/>
      <c r="B719" s="246"/>
      <c r="C719" s="246"/>
      <c r="D719" s="246"/>
      <c r="E719" s="246"/>
      <c r="F719" s="246"/>
      <c r="G719" s="246"/>
      <c r="H719" s="246"/>
      <c r="I719" s="246"/>
    </row>
    <row r="720" spans="1:9">
      <c r="A720" s="246"/>
      <c r="B720" s="246"/>
      <c r="C720" s="246"/>
      <c r="D720" s="246"/>
      <c r="E720" s="246"/>
      <c r="F720" s="246"/>
      <c r="G720" s="246"/>
      <c r="H720" s="246"/>
      <c r="I720" s="246"/>
    </row>
    <row r="721" spans="1:9">
      <c r="A721" s="246"/>
      <c r="B721" s="246"/>
      <c r="C721" s="246"/>
      <c r="D721" s="246"/>
      <c r="E721" s="246"/>
      <c r="F721" s="246"/>
      <c r="G721" s="246"/>
      <c r="H721" s="246"/>
      <c r="I721" s="246"/>
    </row>
    <row r="722" spans="1:9">
      <c r="A722" s="246"/>
      <c r="B722" s="246"/>
      <c r="C722" s="246"/>
      <c r="D722" s="246"/>
      <c r="E722" s="246"/>
      <c r="F722" s="246"/>
      <c r="G722" s="246"/>
      <c r="H722" s="246"/>
      <c r="I722" s="246"/>
    </row>
    <row r="723" spans="1:9">
      <c r="A723" s="246"/>
      <c r="B723" s="246"/>
      <c r="C723" s="246"/>
      <c r="D723" s="246"/>
      <c r="E723" s="246"/>
      <c r="F723" s="246"/>
      <c r="G723" s="246"/>
      <c r="H723" s="246"/>
      <c r="I723" s="246"/>
    </row>
    <row r="724" spans="1:9">
      <c r="A724" s="246"/>
      <c r="B724" s="246"/>
      <c r="C724" s="246"/>
      <c r="D724" s="246"/>
      <c r="E724" s="246"/>
      <c r="F724" s="246"/>
      <c r="G724" s="246"/>
      <c r="H724" s="246"/>
      <c r="I724" s="246"/>
    </row>
    <row r="725" spans="1:9">
      <c r="A725" s="246"/>
      <c r="B725" s="246"/>
      <c r="C725" s="246"/>
      <c r="D725" s="246"/>
      <c r="E725" s="246"/>
      <c r="F725" s="246"/>
      <c r="G725" s="246"/>
      <c r="H725" s="246"/>
      <c r="I725" s="246"/>
    </row>
    <row r="726" spans="1:9">
      <c r="A726" s="246"/>
      <c r="B726" s="246"/>
      <c r="C726" s="246"/>
      <c r="D726" s="246"/>
      <c r="E726" s="246"/>
      <c r="F726" s="246"/>
      <c r="G726" s="246"/>
      <c r="H726" s="246"/>
      <c r="I726" s="246"/>
    </row>
    <row r="727" spans="1:9">
      <c r="A727" s="246"/>
      <c r="B727" s="246"/>
      <c r="C727" s="246"/>
      <c r="D727" s="246"/>
      <c r="E727" s="246"/>
      <c r="F727" s="246"/>
      <c r="G727" s="246"/>
      <c r="H727" s="246"/>
      <c r="I727" s="246"/>
    </row>
    <row r="728" spans="1:9">
      <c r="A728" s="246"/>
      <c r="B728" s="246"/>
      <c r="C728" s="246"/>
      <c r="D728" s="246"/>
      <c r="E728" s="246"/>
      <c r="F728" s="246"/>
      <c r="G728" s="246"/>
      <c r="H728" s="246"/>
      <c r="I728" s="246"/>
    </row>
    <row r="729" spans="1:9">
      <c r="A729" s="246"/>
      <c r="B729" s="246"/>
      <c r="C729" s="246"/>
      <c r="D729" s="246"/>
      <c r="E729" s="246"/>
      <c r="F729" s="246"/>
      <c r="G729" s="246"/>
      <c r="H729" s="246"/>
      <c r="I729" s="246"/>
    </row>
    <row r="730" spans="1:9">
      <c r="A730" s="246"/>
      <c r="B730" s="246"/>
      <c r="C730" s="246"/>
      <c r="D730" s="246"/>
      <c r="E730" s="246"/>
      <c r="F730" s="246"/>
      <c r="G730" s="246"/>
      <c r="H730" s="246"/>
      <c r="I730" s="246"/>
    </row>
    <row r="731" spans="1:9">
      <c r="A731" s="246"/>
      <c r="B731" s="246"/>
      <c r="C731" s="246"/>
      <c r="D731" s="246"/>
      <c r="E731" s="246"/>
      <c r="F731" s="246"/>
      <c r="G731" s="246"/>
      <c r="H731" s="246"/>
      <c r="I731" s="246"/>
    </row>
    <row r="732" spans="1:9">
      <c r="A732" s="246"/>
      <c r="B732" s="246"/>
      <c r="C732" s="246"/>
      <c r="D732" s="246"/>
      <c r="E732" s="246"/>
      <c r="F732" s="246"/>
      <c r="G732" s="246"/>
      <c r="H732" s="246"/>
      <c r="I732" s="246"/>
    </row>
    <row r="733" spans="1:9">
      <c r="A733" s="246"/>
      <c r="B733" s="246"/>
      <c r="C733" s="246"/>
      <c r="D733" s="246"/>
      <c r="E733" s="246"/>
      <c r="F733" s="246"/>
      <c r="G733" s="246"/>
      <c r="H733" s="246"/>
      <c r="I733" s="246"/>
    </row>
    <row r="734" spans="1:9">
      <c r="A734" s="246"/>
      <c r="B734" s="246"/>
      <c r="C734" s="246"/>
      <c r="D734" s="246"/>
      <c r="E734" s="246"/>
      <c r="F734" s="246"/>
      <c r="G734" s="246"/>
      <c r="H734" s="246"/>
      <c r="I734" s="246"/>
    </row>
    <row r="735" spans="1:9">
      <c r="A735" s="246"/>
      <c r="B735" s="246"/>
      <c r="C735" s="246"/>
      <c r="D735" s="246"/>
      <c r="E735" s="246"/>
      <c r="F735" s="246"/>
      <c r="G735" s="246"/>
      <c r="H735" s="246"/>
      <c r="I735" s="246"/>
    </row>
    <row r="736" spans="1:9">
      <c r="A736" s="246"/>
      <c r="B736" s="246"/>
      <c r="C736" s="246"/>
      <c r="D736" s="246"/>
      <c r="E736" s="246"/>
      <c r="F736" s="246"/>
      <c r="G736" s="246"/>
      <c r="H736" s="246"/>
      <c r="I736" s="246"/>
    </row>
    <row r="737" spans="1:9">
      <c r="A737" s="246"/>
      <c r="B737" s="246"/>
      <c r="C737" s="246"/>
      <c r="D737" s="246"/>
      <c r="E737" s="246"/>
      <c r="F737" s="246"/>
      <c r="G737" s="246"/>
      <c r="H737" s="246"/>
      <c r="I737" s="246"/>
    </row>
    <row r="738" spans="1:9">
      <c r="A738" s="246"/>
      <c r="B738" s="246"/>
      <c r="C738" s="246"/>
      <c r="D738" s="246"/>
      <c r="E738" s="246"/>
      <c r="F738" s="246"/>
      <c r="G738" s="246"/>
      <c r="H738" s="246"/>
      <c r="I738" s="246"/>
    </row>
    <row r="739" spans="1:9">
      <c r="A739" s="246"/>
      <c r="B739" s="246"/>
      <c r="C739" s="246"/>
      <c r="D739" s="246"/>
      <c r="E739" s="246"/>
      <c r="F739" s="246"/>
      <c r="G739" s="246"/>
      <c r="H739" s="246"/>
      <c r="I739" s="246"/>
    </row>
    <row r="740" spans="1:9">
      <c r="A740" s="246"/>
      <c r="B740" s="246"/>
      <c r="C740" s="246"/>
      <c r="D740" s="246"/>
      <c r="E740" s="246"/>
      <c r="F740" s="246"/>
      <c r="G740" s="246"/>
      <c r="H740" s="246"/>
      <c r="I740" s="246"/>
    </row>
    <row r="741" spans="1:9">
      <c r="A741" s="246"/>
      <c r="B741" s="246"/>
      <c r="C741" s="246"/>
      <c r="D741" s="246"/>
      <c r="E741" s="246"/>
      <c r="F741" s="246"/>
      <c r="G741" s="246"/>
      <c r="H741" s="246"/>
      <c r="I741" s="246"/>
    </row>
  </sheetData>
  <mergeCells count="1">
    <mergeCell ref="M1:N1"/>
  </mergeCells>
  <phoneticPr fontId="6" type="noConversion"/>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218"/>
  <sheetViews>
    <sheetView topLeftCell="A176" workbookViewId="0">
      <selection activeCell="C206" sqref="C206:H206"/>
    </sheetView>
  </sheetViews>
  <sheetFormatPr defaultColWidth="8.85546875" defaultRowHeight="12.75"/>
  <cols>
    <col min="1" max="1" width="8.85546875" customWidth="1"/>
    <col min="2" max="7" width="8.85546875" style="246" customWidth="1"/>
    <col min="8" max="8" width="7.85546875" style="246" customWidth="1"/>
    <col min="9" max="9" width="2.28515625" style="246" customWidth="1"/>
    <col min="10" max="15" width="8.85546875" style="246"/>
  </cols>
  <sheetData>
    <row r="1" spans="1:24" ht="24" customHeight="1">
      <c r="A1" s="33" t="s">
        <v>371</v>
      </c>
      <c r="B1" s="355"/>
      <c r="C1" s="355"/>
      <c r="D1" s="355"/>
      <c r="E1" s="355"/>
      <c r="F1" s="355"/>
      <c r="G1" s="355"/>
      <c r="H1" s="355"/>
      <c r="I1" s="355"/>
      <c r="J1" s="356" t="s">
        <v>413</v>
      </c>
      <c r="K1" s="355"/>
      <c r="L1" s="355"/>
      <c r="M1" s="357"/>
      <c r="N1" s="357"/>
      <c r="O1" s="357"/>
      <c r="P1" s="808" t="s">
        <v>549</v>
      </c>
      <c r="Q1" s="808"/>
      <c r="R1" s="184"/>
      <c r="S1" s="184"/>
      <c r="T1" s="184"/>
      <c r="U1" s="184"/>
      <c r="V1" s="184"/>
      <c r="W1" s="184"/>
      <c r="X1" s="184"/>
    </row>
    <row r="2" spans="1:24">
      <c r="A2" t="s">
        <v>402</v>
      </c>
      <c r="B2" s="246" t="s">
        <v>448</v>
      </c>
      <c r="C2" s="358" t="s">
        <v>414</v>
      </c>
      <c r="D2" s="358" t="s">
        <v>408</v>
      </c>
      <c r="E2" s="358" t="s">
        <v>409</v>
      </c>
      <c r="F2" s="358" t="s">
        <v>410</v>
      </c>
      <c r="G2" s="358" t="s">
        <v>411</v>
      </c>
      <c r="H2" s="358" t="s">
        <v>412</v>
      </c>
      <c r="J2" s="358" t="s">
        <v>414</v>
      </c>
      <c r="K2" s="358" t="s">
        <v>408</v>
      </c>
      <c r="L2" s="358" t="s">
        <v>409</v>
      </c>
      <c r="M2" s="358" t="s">
        <v>410</v>
      </c>
      <c r="N2" s="358" t="s">
        <v>411</v>
      </c>
      <c r="O2" s="358" t="s">
        <v>412</v>
      </c>
    </row>
    <row r="3" spans="1:24">
      <c r="A3" s="323" t="s">
        <v>1020</v>
      </c>
      <c r="B3" s="246">
        <v>200001</v>
      </c>
      <c r="C3" s="246">
        <v>360366</v>
      </c>
      <c r="D3" s="246">
        <v>490345</v>
      </c>
      <c r="E3" s="246">
        <v>784884</v>
      </c>
      <c r="F3" s="246">
        <v>564074</v>
      </c>
      <c r="G3" s="246">
        <v>167727</v>
      </c>
      <c r="H3" s="246">
        <v>101084</v>
      </c>
      <c r="J3" s="359">
        <f t="shared" ref="J3:O3" si="0">C3/C$3</f>
        <v>1</v>
      </c>
      <c r="K3" s="359">
        <f t="shared" si="0"/>
        <v>1</v>
      </c>
      <c r="L3" s="359">
        <f t="shared" si="0"/>
        <v>1</v>
      </c>
      <c r="M3" s="359">
        <f t="shared" si="0"/>
        <v>1</v>
      </c>
      <c r="N3" s="359">
        <f t="shared" si="0"/>
        <v>1</v>
      </c>
      <c r="O3" s="359">
        <f t="shared" si="0"/>
        <v>1</v>
      </c>
    </row>
    <row r="4" spans="1:24">
      <c r="B4" s="246">
        <v>200002</v>
      </c>
      <c r="C4" s="246">
        <v>358259</v>
      </c>
      <c r="D4" s="246">
        <v>491776</v>
      </c>
      <c r="E4" s="246">
        <v>786973</v>
      </c>
      <c r="F4" s="246">
        <v>566434</v>
      </c>
      <c r="G4" s="246">
        <v>168371</v>
      </c>
      <c r="H4" s="246">
        <v>101123</v>
      </c>
      <c r="J4" s="359">
        <f t="shared" ref="J4:J67" si="1">C4/C$3</f>
        <v>0.99415316650294427</v>
      </c>
      <c r="K4" s="359">
        <f t="shared" ref="K4:K67" si="2">D4/D$3</f>
        <v>1.0029183534042359</v>
      </c>
      <c r="L4" s="359">
        <f t="shared" ref="L4:L67" si="3">E4/E$3</f>
        <v>1.0026615397944154</v>
      </c>
      <c r="M4" s="359">
        <f t="shared" ref="M4:M67" si="4">F4/F$3</f>
        <v>1.0041838482184962</v>
      </c>
      <c r="N4" s="359">
        <f t="shared" ref="N4:N67" si="5">G4/G$3</f>
        <v>1.0038395726388716</v>
      </c>
      <c r="O4" s="359">
        <f t="shared" ref="O4:O67" si="6">H4/H$3</f>
        <v>1.0003858177357445</v>
      </c>
    </row>
    <row r="5" spans="1:24">
      <c r="B5" s="246">
        <v>200003</v>
      </c>
      <c r="C5" s="246">
        <v>355582</v>
      </c>
      <c r="D5" s="246">
        <v>492812</v>
      </c>
      <c r="E5" s="246">
        <v>788437</v>
      </c>
      <c r="F5" s="246">
        <v>568793</v>
      </c>
      <c r="G5" s="246">
        <v>169164</v>
      </c>
      <c r="H5" s="246">
        <v>101105</v>
      </c>
      <c r="J5" s="359">
        <f t="shared" si="1"/>
        <v>0.98672460775988857</v>
      </c>
      <c r="K5" s="359">
        <f t="shared" si="2"/>
        <v>1.0050311515361634</v>
      </c>
      <c r="L5" s="359">
        <f t="shared" si="3"/>
        <v>1.0045267835756622</v>
      </c>
      <c r="M5" s="359">
        <f t="shared" si="4"/>
        <v>1.0083659236199505</v>
      </c>
      <c r="N5" s="359">
        <f t="shared" si="5"/>
        <v>1.0085674936056808</v>
      </c>
      <c r="O5" s="359">
        <f t="shared" si="6"/>
        <v>1.0002077480115548</v>
      </c>
    </row>
    <row r="6" spans="1:24">
      <c r="B6" s="246">
        <v>200004</v>
      </c>
      <c r="C6" s="246">
        <v>353567</v>
      </c>
      <c r="D6" s="246">
        <v>494542</v>
      </c>
      <c r="E6" s="246">
        <v>790964</v>
      </c>
      <c r="F6" s="246">
        <v>571761</v>
      </c>
      <c r="G6" s="246">
        <v>170363</v>
      </c>
      <c r="H6" s="246">
        <v>101207</v>
      </c>
      <c r="J6" s="359">
        <f t="shared" si="1"/>
        <v>0.98113307026745034</v>
      </c>
      <c r="K6" s="359">
        <f t="shared" si="2"/>
        <v>1.00855927969083</v>
      </c>
      <c r="L6" s="359">
        <f t="shared" si="3"/>
        <v>1.0077463676161063</v>
      </c>
      <c r="M6" s="359">
        <f t="shared" si="4"/>
        <v>1.013627644599822</v>
      </c>
      <c r="N6" s="359">
        <f t="shared" si="5"/>
        <v>1.0157160147143871</v>
      </c>
      <c r="O6" s="359">
        <f t="shared" si="6"/>
        <v>1.0012168097819636</v>
      </c>
    </row>
    <row r="7" spans="1:24">
      <c r="B7" s="246">
        <v>200005</v>
      </c>
      <c r="C7" s="246">
        <v>351297</v>
      </c>
      <c r="D7" s="246">
        <v>495407</v>
      </c>
      <c r="E7" s="246">
        <v>792422</v>
      </c>
      <c r="F7" s="246">
        <v>573874</v>
      </c>
      <c r="G7" s="246">
        <v>170955</v>
      </c>
      <c r="H7" s="246">
        <v>101214</v>
      </c>
      <c r="J7" s="359">
        <f t="shared" si="1"/>
        <v>0.97483391884917003</v>
      </c>
      <c r="K7" s="359">
        <f t="shared" si="2"/>
        <v>1.0103233437681631</v>
      </c>
      <c r="L7" s="359">
        <f t="shared" si="3"/>
        <v>1.0096039669556265</v>
      </c>
      <c r="M7" s="359">
        <f t="shared" si="4"/>
        <v>1.0173736070090094</v>
      </c>
      <c r="N7" s="359">
        <f t="shared" si="5"/>
        <v>1.0192455597488776</v>
      </c>
      <c r="O7" s="359">
        <f t="shared" si="6"/>
        <v>1.0012860591191484</v>
      </c>
    </row>
    <row r="8" spans="1:24">
      <c r="A8" s="7"/>
      <c r="B8" s="246">
        <v>200006</v>
      </c>
      <c r="C8" s="246">
        <v>348883</v>
      </c>
      <c r="D8" s="246">
        <v>496591</v>
      </c>
      <c r="E8" s="246">
        <v>794582</v>
      </c>
      <c r="F8" s="246">
        <v>576611</v>
      </c>
      <c r="G8" s="246">
        <v>171665</v>
      </c>
      <c r="H8" s="246">
        <v>101173</v>
      </c>
      <c r="J8" s="359">
        <f t="shared" si="1"/>
        <v>0.96813517368453184</v>
      </c>
      <c r="K8" s="359">
        <f t="shared" si="2"/>
        <v>1.0127379702046517</v>
      </c>
      <c r="L8" s="359">
        <f t="shared" si="3"/>
        <v>1.012355965977138</v>
      </c>
      <c r="M8" s="359">
        <f t="shared" si="4"/>
        <v>1.0222258072522399</v>
      </c>
      <c r="N8" s="359">
        <f t="shared" si="5"/>
        <v>1.0234786289625404</v>
      </c>
      <c r="O8" s="359">
        <f t="shared" si="6"/>
        <v>1.0008804558584938</v>
      </c>
    </row>
    <row r="9" spans="1:24">
      <c r="B9" s="246">
        <v>200007</v>
      </c>
      <c r="C9" s="246">
        <v>346558</v>
      </c>
      <c r="D9" s="246">
        <v>497645</v>
      </c>
      <c r="E9" s="246">
        <v>796317</v>
      </c>
      <c r="F9" s="246">
        <v>579109</v>
      </c>
      <c r="G9" s="246">
        <v>172434</v>
      </c>
      <c r="H9" s="246">
        <v>101251</v>
      </c>
      <c r="J9" s="359">
        <f t="shared" si="1"/>
        <v>0.96168339965479543</v>
      </c>
      <c r="K9" s="359">
        <f t="shared" si="2"/>
        <v>1.0148874771844314</v>
      </c>
      <c r="L9" s="359">
        <f t="shared" si="3"/>
        <v>1.0145664837096946</v>
      </c>
      <c r="M9" s="359">
        <f t="shared" si="4"/>
        <v>1.0266543042224956</v>
      </c>
      <c r="N9" s="359">
        <f t="shared" si="5"/>
        <v>1.028063460265789</v>
      </c>
      <c r="O9" s="359">
        <f t="shared" si="6"/>
        <v>1.0016520913299829</v>
      </c>
    </row>
    <row r="10" spans="1:24">
      <c r="B10" s="246">
        <v>200008</v>
      </c>
      <c r="C10" s="246">
        <v>344395</v>
      </c>
      <c r="D10" s="246">
        <v>498536</v>
      </c>
      <c r="E10" s="246">
        <v>797802</v>
      </c>
      <c r="F10" s="246">
        <v>581182</v>
      </c>
      <c r="G10" s="246">
        <v>173196</v>
      </c>
      <c r="H10" s="246">
        <v>101176</v>
      </c>
      <c r="J10" s="359">
        <f t="shared" si="1"/>
        <v>0.95568116858971153</v>
      </c>
      <c r="K10" s="359">
        <f t="shared" si="2"/>
        <v>1.0167045651531066</v>
      </c>
      <c r="L10" s="359">
        <f t="shared" si="3"/>
        <v>1.0164584830369838</v>
      </c>
      <c r="M10" s="359">
        <f t="shared" si="4"/>
        <v>1.0303293539500136</v>
      </c>
      <c r="N10" s="359">
        <f t="shared" si="5"/>
        <v>1.0326065570838328</v>
      </c>
      <c r="O10" s="359">
        <f t="shared" si="6"/>
        <v>1.0009101341458588</v>
      </c>
    </row>
    <row r="11" spans="1:24">
      <c r="B11" s="246">
        <v>200009</v>
      </c>
      <c r="C11" s="246">
        <v>341573</v>
      </c>
      <c r="D11" s="246">
        <v>499671</v>
      </c>
      <c r="E11" s="246">
        <v>799033</v>
      </c>
      <c r="F11" s="246">
        <v>583524</v>
      </c>
      <c r="G11" s="246">
        <v>174060</v>
      </c>
      <c r="H11" s="246">
        <v>101092</v>
      </c>
      <c r="J11" s="359">
        <f t="shared" si="1"/>
        <v>0.94785024114372607</v>
      </c>
      <c r="K11" s="359">
        <f t="shared" si="2"/>
        <v>1.0190192619482201</v>
      </c>
      <c r="L11" s="359">
        <f t="shared" si="3"/>
        <v>1.0180268676645212</v>
      </c>
      <c r="M11" s="359">
        <f t="shared" si="4"/>
        <v>1.0344812914617585</v>
      </c>
      <c r="N11" s="359">
        <f t="shared" si="5"/>
        <v>1.0377577849720081</v>
      </c>
      <c r="O11" s="359">
        <f t="shared" si="6"/>
        <v>1.00007914209964</v>
      </c>
    </row>
    <row r="12" spans="1:24">
      <c r="B12" s="246">
        <v>200010</v>
      </c>
      <c r="C12" s="246">
        <v>339917</v>
      </c>
      <c r="D12" s="246">
        <v>501222</v>
      </c>
      <c r="E12" s="246">
        <v>800717</v>
      </c>
      <c r="F12" s="246">
        <v>585595</v>
      </c>
      <c r="G12" s="246">
        <v>175026</v>
      </c>
      <c r="H12" s="246">
        <v>100986</v>
      </c>
      <c r="J12" s="359">
        <f t="shared" si="1"/>
        <v>0.9432549130606106</v>
      </c>
      <c r="K12" s="359">
        <f t="shared" si="2"/>
        <v>1.0221823410048028</v>
      </c>
      <c r="L12" s="359">
        <f t="shared" si="3"/>
        <v>1.0201724076424032</v>
      </c>
      <c r="M12" s="359">
        <f t="shared" si="4"/>
        <v>1.038152795555193</v>
      </c>
      <c r="N12" s="359">
        <f t="shared" si="5"/>
        <v>1.0435171439303152</v>
      </c>
      <c r="O12" s="359">
        <f t="shared" si="6"/>
        <v>0.99903050927941117</v>
      </c>
    </row>
    <row r="13" spans="1:24">
      <c r="B13" s="246">
        <v>200011</v>
      </c>
      <c r="C13" s="246">
        <v>338002</v>
      </c>
      <c r="D13" s="246">
        <v>502590</v>
      </c>
      <c r="E13" s="246">
        <v>802462</v>
      </c>
      <c r="F13" s="246">
        <v>588024</v>
      </c>
      <c r="G13" s="246">
        <v>175918</v>
      </c>
      <c r="H13" s="246">
        <v>101000</v>
      </c>
      <c r="J13" s="359">
        <f t="shared" si="1"/>
        <v>0.93794087122536529</v>
      </c>
      <c r="K13" s="359">
        <f t="shared" si="2"/>
        <v>1.0249722134415564</v>
      </c>
      <c r="L13" s="359">
        <f t="shared" si="3"/>
        <v>1.0223956661111706</v>
      </c>
      <c r="M13" s="359">
        <f t="shared" si="4"/>
        <v>1.0424589681495691</v>
      </c>
      <c r="N13" s="359">
        <f t="shared" si="5"/>
        <v>1.0488353097593113</v>
      </c>
      <c r="O13" s="359">
        <f t="shared" si="6"/>
        <v>0.99916900795378105</v>
      </c>
    </row>
    <row r="14" spans="1:24">
      <c r="B14" s="246">
        <v>200012</v>
      </c>
      <c r="C14" s="246">
        <v>336270</v>
      </c>
      <c r="D14" s="246">
        <v>503529</v>
      </c>
      <c r="E14" s="246">
        <v>804203</v>
      </c>
      <c r="F14" s="246">
        <v>590955</v>
      </c>
      <c r="G14" s="246">
        <v>177075</v>
      </c>
      <c r="H14" s="246">
        <v>101058</v>
      </c>
      <c r="J14" s="359">
        <f t="shared" si="1"/>
        <v>0.93313464644278321</v>
      </c>
      <c r="K14" s="359">
        <f t="shared" si="2"/>
        <v>1.0268871916711704</v>
      </c>
      <c r="L14" s="359">
        <f t="shared" si="3"/>
        <v>1.0246138282854536</v>
      </c>
      <c r="M14" s="359">
        <f t="shared" si="4"/>
        <v>1.0476550948988963</v>
      </c>
      <c r="N14" s="359">
        <f t="shared" si="5"/>
        <v>1.0557334239567868</v>
      </c>
      <c r="O14" s="359">
        <f t="shared" si="6"/>
        <v>0.99974278817617035</v>
      </c>
    </row>
    <row r="15" spans="1:24">
      <c r="B15" s="246">
        <v>200101</v>
      </c>
      <c r="C15" s="246">
        <v>334459</v>
      </c>
      <c r="D15" s="246">
        <v>504403</v>
      </c>
      <c r="E15" s="246">
        <v>805384</v>
      </c>
      <c r="F15" s="246">
        <v>592512</v>
      </c>
      <c r="G15" s="246">
        <v>177715</v>
      </c>
      <c r="H15" s="246">
        <v>101156</v>
      </c>
      <c r="J15" s="359">
        <f t="shared" si="1"/>
        <v>0.9281092000910186</v>
      </c>
      <c r="K15" s="359">
        <f t="shared" si="2"/>
        <v>1.0286696101724295</v>
      </c>
      <c r="L15" s="359">
        <f t="shared" si="3"/>
        <v>1.0261185092319374</v>
      </c>
      <c r="M15" s="359">
        <f t="shared" si="4"/>
        <v>1.0504153710328787</v>
      </c>
      <c r="N15" s="359">
        <f t="shared" si="5"/>
        <v>1.0595491483183983</v>
      </c>
      <c r="O15" s="359">
        <f t="shared" si="6"/>
        <v>1.0007122788967591</v>
      </c>
    </row>
    <row r="16" spans="1:24">
      <c r="B16" s="246">
        <v>200102</v>
      </c>
      <c r="C16" s="246">
        <v>332471</v>
      </c>
      <c r="D16" s="246">
        <v>505658</v>
      </c>
      <c r="E16" s="246">
        <v>807376</v>
      </c>
      <c r="F16" s="246">
        <v>595147</v>
      </c>
      <c r="G16" s="246">
        <v>178666</v>
      </c>
      <c r="H16" s="246">
        <v>101217</v>
      </c>
      <c r="J16" s="359">
        <f t="shared" si="1"/>
        <v>0.92259258642602249</v>
      </c>
      <c r="K16" s="359">
        <f t="shared" si="2"/>
        <v>1.0312290326198901</v>
      </c>
      <c r="L16" s="359">
        <f t="shared" si="3"/>
        <v>1.0286564638851092</v>
      </c>
      <c r="M16" s="359">
        <f t="shared" si="4"/>
        <v>1.0550867439378522</v>
      </c>
      <c r="N16" s="359">
        <f t="shared" si="5"/>
        <v>1.0652190762369804</v>
      </c>
      <c r="O16" s="359">
        <f t="shared" si="6"/>
        <v>1.0013157374065134</v>
      </c>
    </row>
    <row r="17" spans="1:15">
      <c r="B17" s="246">
        <v>200103</v>
      </c>
      <c r="C17" s="246">
        <v>330278</v>
      </c>
      <c r="D17" s="246">
        <v>506301</v>
      </c>
      <c r="E17" s="246">
        <v>808525</v>
      </c>
      <c r="F17" s="246">
        <v>596804</v>
      </c>
      <c r="G17" s="246">
        <v>179282</v>
      </c>
      <c r="H17" s="246">
        <v>101086</v>
      </c>
      <c r="J17" s="359">
        <f t="shared" si="1"/>
        <v>0.91650710666378066</v>
      </c>
      <c r="K17" s="359">
        <f t="shared" si="2"/>
        <v>1.0325403542403817</v>
      </c>
      <c r="L17" s="359">
        <f t="shared" si="3"/>
        <v>1.0301203744757188</v>
      </c>
      <c r="M17" s="359">
        <f t="shared" si="4"/>
        <v>1.058024301776008</v>
      </c>
      <c r="N17" s="359">
        <f t="shared" si="5"/>
        <v>1.0688917109350313</v>
      </c>
      <c r="O17" s="359">
        <f t="shared" si="6"/>
        <v>1.00001978552491</v>
      </c>
    </row>
    <row r="18" spans="1:15">
      <c r="B18" s="246">
        <v>200104</v>
      </c>
      <c r="C18" s="246">
        <v>328464</v>
      </c>
      <c r="D18" s="246">
        <v>507397</v>
      </c>
      <c r="E18" s="246">
        <v>810471</v>
      </c>
      <c r="F18" s="246">
        <v>599384</v>
      </c>
      <c r="G18" s="246">
        <v>180220</v>
      </c>
      <c r="H18" s="246">
        <v>101213</v>
      </c>
      <c r="J18" s="359">
        <f t="shared" si="1"/>
        <v>0.91147333544230036</v>
      </c>
      <c r="K18" s="359">
        <f t="shared" si="2"/>
        <v>1.0347755151984828</v>
      </c>
      <c r="L18" s="359">
        <f t="shared" si="3"/>
        <v>1.0325997217423211</v>
      </c>
      <c r="M18" s="359">
        <f t="shared" si="4"/>
        <v>1.0625981697436861</v>
      </c>
      <c r="N18" s="359">
        <f t="shared" si="5"/>
        <v>1.074484131952518</v>
      </c>
      <c r="O18" s="359">
        <f t="shared" si="6"/>
        <v>1.0012761663566934</v>
      </c>
    </row>
    <row r="19" spans="1:15">
      <c r="B19" s="246">
        <v>200105</v>
      </c>
      <c r="C19" s="246">
        <v>326530</v>
      </c>
      <c r="D19" s="246">
        <v>508507</v>
      </c>
      <c r="E19" s="246">
        <v>813143</v>
      </c>
      <c r="F19" s="246">
        <v>601953</v>
      </c>
      <c r="G19" s="246">
        <v>181055</v>
      </c>
      <c r="H19" s="246">
        <v>101252</v>
      </c>
      <c r="J19" s="359">
        <f t="shared" si="1"/>
        <v>0.90610656943218837</v>
      </c>
      <c r="K19" s="359">
        <f t="shared" si="2"/>
        <v>1.0370392274826907</v>
      </c>
      <c r="L19" s="359">
        <f t="shared" si="3"/>
        <v>1.0360040464578206</v>
      </c>
      <c r="M19" s="359">
        <f t="shared" si="4"/>
        <v>1.067152536723905</v>
      </c>
      <c r="N19" s="359">
        <f t="shared" si="5"/>
        <v>1.079462459830558</v>
      </c>
      <c r="O19" s="359">
        <f t="shared" si="6"/>
        <v>1.0016619840924379</v>
      </c>
    </row>
    <row r="20" spans="1:15">
      <c r="A20" s="7"/>
      <c r="B20" s="246">
        <v>200106</v>
      </c>
      <c r="C20" s="246">
        <v>324593</v>
      </c>
      <c r="D20" s="246">
        <v>509744</v>
      </c>
      <c r="E20" s="246">
        <v>816071</v>
      </c>
      <c r="F20" s="246">
        <v>605400</v>
      </c>
      <c r="G20" s="246">
        <v>182264</v>
      </c>
      <c r="H20" s="246">
        <v>101412</v>
      </c>
      <c r="J20" s="359">
        <f t="shared" si="1"/>
        <v>0.90073147855236069</v>
      </c>
      <c r="K20" s="359">
        <f t="shared" si="2"/>
        <v>1.0395619410822992</v>
      </c>
      <c r="L20" s="359">
        <f t="shared" si="3"/>
        <v>1.0397345340203139</v>
      </c>
      <c r="M20" s="359">
        <f t="shared" si="4"/>
        <v>1.0732634370667677</v>
      </c>
      <c r="N20" s="359">
        <f t="shared" si="5"/>
        <v>1.0866706016324146</v>
      </c>
      <c r="O20" s="359">
        <f t="shared" si="6"/>
        <v>1.003244826085236</v>
      </c>
    </row>
    <row r="21" spans="1:15">
      <c r="B21" s="246">
        <v>200107</v>
      </c>
      <c r="C21" s="246">
        <v>322749</v>
      </c>
      <c r="D21" s="246">
        <v>511061</v>
      </c>
      <c r="E21" s="246">
        <v>818786</v>
      </c>
      <c r="F21" s="246">
        <v>608349</v>
      </c>
      <c r="G21" s="246">
        <v>183224</v>
      </c>
      <c r="H21" s="246">
        <v>101528</v>
      </c>
      <c r="J21" s="359">
        <f t="shared" si="1"/>
        <v>0.89561445863372235</v>
      </c>
      <c r="K21" s="359">
        <f t="shared" si="2"/>
        <v>1.0422478051168056</v>
      </c>
      <c r="L21" s="359">
        <f t="shared" si="3"/>
        <v>1.0431936439015193</v>
      </c>
      <c r="M21" s="359">
        <f t="shared" si="4"/>
        <v>1.0784914745228462</v>
      </c>
      <c r="N21" s="359">
        <f t="shared" si="5"/>
        <v>1.0923941881748318</v>
      </c>
      <c r="O21" s="359">
        <f t="shared" si="6"/>
        <v>1.0043923865300146</v>
      </c>
    </row>
    <row r="22" spans="1:15">
      <c r="B22" s="246">
        <v>200108</v>
      </c>
      <c r="C22" s="246">
        <v>321044</v>
      </c>
      <c r="D22" s="246">
        <v>512550</v>
      </c>
      <c r="E22" s="246">
        <v>821555</v>
      </c>
      <c r="F22" s="246">
        <v>611396</v>
      </c>
      <c r="G22" s="246">
        <v>184270</v>
      </c>
      <c r="H22" s="246">
        <v>101596</v>
      </c>
      <c r="J22" s="359">
        <f t="shared" si="1"/>
        <v>0.89088315767858228</v>
      </c>
      <c r="K22" s="359">
        <f t="shared" si="2"/>
        <v>1.0452844425863423</v>
      </c>
      <c r="L22" s="359">
        <f t="shared" si="3"/>
        <v>1.0467215537582624</v>
      </c>
      <c r="M22" s="359">
        <f t="shared" si="4"/>
        <v>1.0838932480490149</v>
      </c>
      <c r="N22" s="359">
        <f t="shared" si="5"/>
        <v>1.0986305126783404</v>
      </c>
      <c r="O22" s="359">
        <f t="shared" si="6"/>
        <v>1.0050650943769539</v>
      </c>
    </row>
    <row r="23" spans="1:15">
      <c r="B23" s="246">
        <v>200109</v>
      </c>
      <c r="C23" s="246">
        <v>318703</v>
      </c>
      <c r="D23" s="246">
        <v>513932</v>
      </c>
      <c r="E23" s="246">
        <v>823964</v>
      </c>
      <c r="F23" s="246">
        <v>614645</v>
      </c>
      <c r="G23" s="246">
        <v>185344</v>
      </c>
      <c r="H23" s="246">
        <v>101438</v>
      </c>
      <c r="J23" s="359">
        <f t="shared" si="1"/>
        <v>0.884386984343695</v>
      </c>
      <c r="K23" s="359">
        <f t="shared" si="2"/>
        <v>1.0481028663492031</v>
      </c>
      <c r="L23" s="359">
        <f t="shared" si="3"/>
        <v>1.0497907971114202</v>
      </c>
      <c r="M23" s="359">
        <f t="shared" si="4"/>
        <v>1.089653130617614</v>
      </c>
      <c r="N23" s="359">
        <f t="shared" si="5"/>
        <v>1.1050337751226695</v>
      </c>
      <c r="O23" s="359">
        <f t="shared" si="6"/>
        <v>1.0035020379090658</v>
      </c>
    </row>
    <row r="24" spans="1:15">
      <c r="B24" s="246">
        <v>200110</v>
      </c>
      <c r="C24" s="246">
        <v>317298</v>
      </c>
      <c r="D24" s="246">
        <v>515118</v>
      </c>
      <c r="E24" s="246">
        <v>826350</v>
      </c>
      <c r="F24" s="246">
        <v>617013</v>
      </c>
      <c r="G24" s="246">
        <v>186166</v>
      </c>
      <c r="H24" s="246">
        <v>101447</v>
      </c>
      <c r="J24" s="359">
        <f t="shared" si="1"/>
        <v>0.88048817036013383</v>
      </c>
      <c r="K24" s="359">
        <f t="shared" si="2"/>
        <v>1.0505215715465641</v>
      </c>
      <c r="L24" s="359">
        <f t="shared" si="3"/>
        <v>1.0528307367712937</v>
      </c>
      <c r="M24" s="359">
        <f t="shared" si="4"/>
        <v>1.093851161372444</v>
      </c>
      <c r="N24" s="359">
        <f t="shared" si="5"/>
        <v>1.1099345960996143</v>
      </c>
      <c r="O24" s="359">
        <f t="shared" si="6"/>
        <v>1.0035910727711606</v>
      </c>
    </row>
    <row r="25" spans="1:15">
      <c r="B25" s="246">
        <v>200111</v>
      </c>
      <c r="C25" s="246">
        <v>315681</v>
      </c>
      <c r="D25" s="246">
        <v>516575</v>
      </c>
      <c r="E25" s="246">
        <v>830090</v>
      </c>
      <c r="F25" s="246">
        <v>621088</v>
      </c>
      <c r="G25" s="246">
        <v>187451</v>
      </c>
      <c r="H25" s="246">
        <v>101748</v>
      </c>
      <c r="J25" s="359">
        <f t="shared" si="1"/>
        <v>0.87600106558332358</v>
      </c>
      <c r="K25" s="359">
        <f t="shared" si="2"/>
        <v>1.0534929488421418</v>
      </c>
      <c r="L25" s="359">
        <f t="shared" si="3"/>
        <v>1.0575957721140958</v>
      </c>
      <c r="M25" s="359">
        <f t="shared" si="4"/>
        <v>1.1010753908175168</v>
      </c>
      <c r="N25" s="359">
        <f t="shared" si="5"/>
        <v>1.1175958551694123</v>
      </c>
      <c r="O25" s="359">
        <f t="shared" si="6"/>
        <v>1.006568794270112</v>
      </c>
    </row>
    <row r="26" spans="1:15">
      <c r="B26" s="246">
        <v>200112</v>
      </c>
      <c r="C26" s="246">
        <v>314187</v>
      </c>
      <c r="D26" s="246">
        <v>517809</v>
      </c>
      <c r="E26" s="246">
        <v>833473</v>
      </c>
      <c r="F26" s="246">
        <v>624967</v>
      </c>
      <c r="G26" s="246">
        <v>188894</v>
      </c>
      <c r="H26" s="246">
        <v>102122</v>
      </c>
      <c r="J26" s="359">
        <f t="shared" si="1"/>
        <v>0.87185528046486072</v>
      </c>
      <c r="K26" s="359">
        <f t="shared" si="2"/>
        <v>1.0560095443004416</v>
      </c>
      <c r="L26" s="359">
        <f t="shared" si="3"/>
        <v>1.0619059631741761</v>
      </c>
      <c r="M26" s="359">
        <f t="shared" si="4"/>
        <v>1.1079521481224095</v>
      </c>
      <c r="N26" s="359">
        <f t="shared" si="5"/>
        <v>1.126199121190983</v>
      </c>
      <c r="O26" s="359">
        <f t="shared" si="6"/>
        <v>1.0102686874282776</v>
      </c>
    </row>
    <row r="27" spans="1:15">
      <c r="A27" s="323" t="s">
        <v>1021</v>
      </c>
      <c r="B27" s="246">
        <v>200201</v>
      </c>
      <c r="C27" s="246">
        <v>312583</v>
      </c>
      <c r="D27" s="246">
        <v>518670</v>
      </c>
      <c r="E27" s="246">
        <v>835841</v>
      </c>
      <c r="F27" s="246">
        <v>627490</v>
      </c>
      <c r="G27" s="246">
        <v>189787</v>
      </c>
      <c r="H27" s="246">
        <v>102374</v>
      </c>
      <c r="J27" s="359">
        <f t="shared" si="1"/>
        <v>0.86740425012348554</v>
      </c>
      <c r="K27" s="359">
        <f t="shared" si="2"/>
        <v>1.0577654508560299</v>
      </c>
      <c r="L27" s="359">
        <f t="shared" si="3"/>
        <v>1.06492296950887</v>
      </c>
      <c r="M27" s="359">
        <f t="shared" si="4"/>
        <v>1.1124249655187086</v>
      </c>
      <c r="N27" s="359">
        <f t="shared" si="5"/>
        <v>1.1315232490892939</v>
      </c>
      <c r="O27" s="359">
        <f t="shared" si="6"/>
        <v>1.0127616635669345</v>
      </c>
    </row>
    <row r="28" spans="1:15">
      <c r="B28" s="246">
        <v>200202</v>
      </c>
      <c r="C28" s="246">
        <v>310817</v>
      </c>
      <c r="D28" s="246">
        <v>520296</v>
      </c>
      <c r="E28" s="246">
        <v>839600</v>
      </c>
      <c r="F28" s="246">
        <v>631437</v>
      </c>
      <c r="G28" s="246">
        <v>190729</v>
      </c>
      <c r="H28" s="246">
        <v>102605</v>
      </c>
      <c r="J28" s="359">
        <f t="shared" si="1"/>
        <v>0.86250367681745777</v>
      </c>
      <c r="K28" s="359">
        <f t="shared" si="2"/>
        <v>1.0610814834453293</v>
      </c>
      <c r="L28" s="359">
        <f t="shared" si="3"/>
        <v>1.0697122122504727</v>
      </c>
      <c r="M28" s="359">
        <f t="shared" si="4"/>
        <v>1.1194222743824391</v>
      </c>
      <c r="N28" s="359">
        <f t="shared" si="5"/>
        <v>1.1371395183840407</v>
      </c>
      <c r="O28" s="359">
        <f t="shared" si="6"/>
        <v>1.0150468916940367</v>
      </c>
    </row>
    <row r="29" spans="1:15">
      <c r="B29" s="246">
        <v>200203</v>
      </c>
      <c r="C29" s="246">
        <v>309083</v>
      </c>
      <c r="D29" s="246">
        <v>521323</v>
      </c>
      <c r="E29" s="246">
        <v>842445</v>
      </c>
      <c r="F29" s="246">
        <v>635259</v>
      </c>
      <c r="G29" s="246">
        <v>192008</v>
      </c>
      <c r="H29" s="246">
        <v>102800</v>
      </c>
      <c r="J29" s="359">
        <f t="shared" si="1"/>
        <v>0.85769190212173174</v>
      </c>
      <c r="K29" s="359">
        <f t="shared" si="2"/>
        <v>1.0631759271533308</v>
      </c>
      <c r="L29" s="359">
        <f t="shared" si="3"/>
        <v>1.0733369517024172</v>
      </c>
      <c r="M29" s="359">
        <f t="shared" si="4"/>
        <v>1.1261979811159528</v>
      </c>
      <c r="N29" s="359">
        <f t="shared" si="5"/>
        <v>1.1447650050379485</v>
      </c>
      <c r="O29" s="359">
        <f t="shared" si="6"/>
        <v>1.0169759803727594</v>
      </c>
    </row>
    <row r="30" spans="1:15">
      <c r="B30" s="246">
        <v>200204</v>
      </c>
      <c r="C30" s="246">
        <v>307517</v>
      </c>
      <c r="D30" s="246">
        <v>521914</v>
      </c>
      <c r="E30" s="246">
        <v>844196</v>
      </c>
      <c r="F30" s="246">
        <v>637796</v>
      </c>
      <c r="G30" s="246">
        <v>192823</v>
      </c>
      <c r="H30" s="246">
        <v>102935</v>
      </c>
      <c r="J30" s="359">
        <f t="shared" si="1"/>
        <v>0.85334632013008993</v>
      </c>
      <c r="K30" s="359">
        <f t="shared" si="2"/>
        <v>1.0643812009911389</v>
      </c>
      <c r="L30" s="359">
        <f t="shared" si="3"/>
        <v>1.075567854612911</v>
      </c>
      <c r="M30" s="359">
        <f t="shared" si="4"/>
        <v>1.1306956179508363</v>
      </c>
      <c r="N30" s="359">
        <f t="shared" si="5"/>
        <v>1.149624091529688</v>
      </c>
      <c r="O30" s="359">
        <f t="shared" si="6"/>
        <v>1.0183115033041827</v>
      </c>
    </row>
    <row r="31" spans="1:15">
      <c r="B31" s="246">
        <v>200205</v>
      </c>
      <c r="C31" s="246">
        <v>305958</v>
      </c>
      <c r="D31" s="246">
        <v>522548</v>
      </c>
      <c r="E31" s="246">
        <v>846364</v>
      </c>
      <c r="F31" s="246">
        <v>641625</v>
      </c>
      <c r="G31" s="246">
        <v>193894</v>
      </c>
      <c r="H31" s="246">
        <v>103265</v>
      </c>
      <c r="J31" s="359">
        <f t="shared" si="1"/>
        <v>0.84902016283445159</v>
      </c>
      <c r="K31" s="359">
        <f t="shared" si="2"/>
        <v>1.0656741681877047</v>
      </c>
      <c r="L31" s="359">
        <f t="shared" si="3"/>
        <v>1.0783300462233909</v>
      </c>
      <c r="M31" s="359">
        <f t="shared" si="4"/>
        <v>1.1374837344036421</v>
      </c>
      <c r="N31" s="359">
        <f t="shared" si="5"/>
        <v>1.1560094677660722</v>
      </c>
      <c r="O31" s="359">
        <f t="shared" si="6"/>
        <v>1.0215761149143288</v>
      </c>
    </row>
    <row r="32" spans="1:15">
      <c r="B32" s="246">
        <v>200206</v>
      </c>
      <c r="C32" s="246">
        <v>304438</v>
      </c>
      <c r="D32" s="246">
        <v>523367</v>
      </c>
      <c r="E32" s="246">
        <v>848786</v>
      </c>
      <c r="F32" s="246">
        <v>646728</v>
      </c>
      <c r="G32" s="246">
        <v>195394</v>
      </c>
      <c r="H32" s="246">
        <v>103554</v>
      </c>
      <c r="J32" s="359">
        <f t="shared" si="1"/>
        <v>0.84480222884511857</v>
      </c>
      <c r="K32" s="359">
        <f t="shared" si="2"/>
        <v>1.0673444207649716</v>
      </c>
      <c r="L32" s="359">
        <f t="shared" si="3"/>
        <v>1.0814158525336228</v>
      </c>
      <c r="M32" s="359">
        <f t="shared" si="4"/>
        <v>1.1465304197676192</v>
      </c>
      <c r="N32" s="359">
        <f t="shared" si="5"/>
        <v>1.1649525717385991</v>
      </c>
      <c r="O32" s="359">
        <f t="shared" si="6"/>
        <v>1.0244351232638202</v>
      </c>
    </row>
    <row r="33" spans="1:15">
      <c r="B33" s="246">
        <v>200207</v>
      </c>
      <c r="C33" s="246">
        <v>303116</v>
      </c>
      <c r="D33" s="246">
        <v>524102</v>
      </c>
      <c r="E33" s="246">
        <v>850443</v>
      </c>
      <c r="F33" s="246">
        <v>649591</v>
      </c>
      <c r="G33" s="246">
        <v>196483</v>
      </c>
      <c r="H33" s="246">
        <v>103781</v>
      </c>
      <c r="J33" s="359">
        <f t="shared" si="1"/>
        <v>0.84113373625702759</v>
      </c>
      <c r="K33" s="359">
        <f t="shared" si="2"/>
        <v>1.0688433653855958</v>
      </c>
      <c r="L33" s="359">
        <f t="shared" si="3"/>
        <v>1.0835269925237361</v>
      </c>
      <c r="M33" s="359">
        <f t="shared" si="4"/>
        <v>1.1516059949581083</v>
      </c>
      <c r="N33" s="359">
        <f t="shared" si="5"/>
        <v>1.1714452652226535</v>
      </c>
      <c r="O33" s="359">
        <f t="shared" si="6"/>
        <v>1.0266807803411024</v>
      </c>
    </row>
    <row r="34" spans="1:15">
      <c r="B34" s="246">
        <v>200208</v>
      </c>
      <c r="C34" s="246">
        <v>301735</v>
      </c>
      <c r="D34" s="246">
        <v>525068</v>
      </c>
      <c r="E34" s="246">
        <v>852697</v>
      </c>
      <c r="F34" s="246">
        <v>653489</v>
      </c>
      <c r="G34" s="246">
        <v>197789</v>
      </c>
      <c r="H34" s="246">
        <v>104152</v>
      </c>
      <c r="J34" s="359">
        <f t="shared" si="1"/>
        <v>0.83730152123119272</v>
      </c>
      <c r="K34" s="359">
        <f t="shared" si="2"/>
        <v>1.0708134068869877</v>
      </c>
      <c r="L34" s="359">
        <f t="shared" si="3"/>
        <v>1.0863987544656279</v>
      </c>
      <c r="M34" s="359">
        <f t="shared" si="4"/>
        <v>1.1585164357867939</v>
      </c>
      <c r="N34" s="359">
        <f t="shared" si="5"/>
        <v>1.1792317277480668</v>
      </c>
      <c r="O34" s="359">
        <f t="shared" si="6"/>
        <v>1.030350995211903</v>
      </c>
    </row>
    <row r="35" spans="1:15">
      <c r="B35" s="246">
        <v>200209</v>
      </c>
      <c r="C35" s="246">
        <v>299766</v>
      </c>
      <c r="D35" s="246">
        <v>525699</v>
      </c>
      <c r="E35" s="246">
        <v>854670</v>
      </c>
      <c r="F35" s="246">
        <v>657295</v>
      </c>
      <c r="G35" s="246">
        <v>199097</v>
      </c>
      <c r="H35" s="246">
        <v>104297</v>
      </c>
      <c r="J35" s="359">
        <f t="shared" si="1"/>
        <v>0.83183763174106329</v>
      </c>
      <c r="K35" s="359">
        <f t="shared" si="2"/>
        <v>1.0721002559422448</v>
      </c>
      <c r="L35" s="359">
        <f t="shared" si="3"/>
        <v>1.0889125017199994</v>
      </c>
      <c r="M35" s="359">
        <f t="shared" si="4"/>
        <v>1.1652637774476398</v>
      </c>
      <c r="N35" s="359">
        <f t="shared" si="5"/>
        <v>1.1870301144121103</v>
      </c>
      <c r="O35" s="359">
        <f t="shared" si="6"/>
        <v>1.0317854457678761</v>
      </c>
    </row>
    <row r="36" spans="1:15">
      <c r="B36" s="246">
        <v>200210</v>
      </c>
      <c r="C36" s="246">
        <v>298997</v>
      </c>
      <c r="D36" s="246">
        <v>526352</v>
      </c>
      <c r="E36" s="246">
        <v>857334</v>
      </c>
      <c r="F36" s="246">
        <v>661116</v>
      </c>
      <c r="G36" s="246">
        <v>200434</v>
      </c>
      <c r="H36" s="246">
        <v>104582</v>
      </c>
      <c r="J36" s="359">
        <f t="shared" si="1"/>
        <v>0.82970369013724932</v>
      </c>
      <c r="K36" s="359">
        <f t="shared" si="2"/>
        <v>1.0734319713670988</v>
      </c>
      <c r="L36" s="359">
        <f t="shared" si="3"/>
        <v>1.0923066338465302</v>
      </c>
      <c r="M36" s="359">
        <f t="shared" si="4"/>
        <v>1.1720377113641118</v>
      </c>
      <c r="N36" s="359">
        <f t="shared" si="5"/>
        <v>1.1950014010862891</v>
      </c>
      <c r="O36" s="359">
        <f t="shared" si="6"/>
        <v>1.0346048830675478</v>
      </c>
    </row>
    <row r="37" spans="1:15">
      <c r="B37" s="246">
        <v>200211</v>
      </c>
      <c r="C37" s="246">
        <v>297902</v>
      </c>
      <c r="D37" s="246">
        <v>527471</v>
      </c>
      <c r="E37" s="246">
        <v>859937</v>
      </c>
      <c r="F37" s="246">
        <v>665618</v>
      </c>
      <c r="G37" s="246">
        <v>202291</v>
      </c>
      <c r="H37" s="246">
        <v>105071</v>
      </c>
      <c r="J37" s="359">
        <f t="shared" si="1"/>
        <v>0.82666511269098641</v>
      </c>
      <c r="K37" s="359">
        <f t="shared" si="2"/>
        <v>1.0757140380752328</v>
      </c>
      <c r="L37" s="359">
        <f t="shared" si="3"/>
        <v>1.0956230474821758</v>
      </c>
      <c r="M37" s="359">
        <f t="shared" si="4"/>
        <v>1.1800189336860056</v>
      </c>
      <c r="N37" s="359">
        <f t="shared" si="5"/>
        <v>1.2060729638042771</v>
      </c>
      <c r="O37" s="359">
        <f t="shared" si="6"/>
        <v>1.039442443908037</v>
      </c>
    </row>
    <row r="38" spans="1:15">
      <c r="B38" s="246">
        <v>200212</v>
      </c>
      <c r="C38" s="246">
        <v>296853</v>
      </c>
      <c r="D38" s="246">
        <v>528381</v>
      </c>
      <c r="E38" s="246">
        <v>862071</v>
      </c>
      <c r="F38" s="246">
        <v>669565</v>
      </c>
      <c r="G38" s="246">
        <v>203845</v>
      </c>
      <c r="H38" s="246">
        <v>105470</v>
      </c>
      <c r="J38" s="359">
        <f t="shared" si="1"/>
        <v>0.8237541832470322</v>
      </c>
      <c r="K38" s="359">
        <f t="shared" si="2"/>
        <v>1.0775698742721962</v>
      </c>
      <c r="L38" s="359">
        <f t="shared" si="3"/>
        <v>1.0983419205895393</v>
      </c>
      <c r="M38" s="359">
        <f t="shared" si="4"/>
        <v>1.1870162425497364</v>
      </c>
      <c r="N38" s="359">
        <f t="shared" si="5"/>
        <v>1.2153380195198149</v>
      </c>
      <c r="O38" s="359">
        <f t="shared" si="6"/>
        <v>1.0433896561275771</v>
      </c>
    </row>
    <row r="39" spans="1:15">
      <c r="B39" s="246">
        <v>200301</v>
      </c>
      <c r="C39" s="246">
        <v>295841</v>
      </c>
      <c r="D39" s="246">
        <v>529200</v>
      </c>
      <c r="E39" s="246">
        <v>864176</v>
      </c>
      <c r="F39" s="246">
        <v>672958</v>
      </c>
      <c r="G39" s="246">
        <v>205417</v>
      </c>
      <c r="H39" s="246">
        <v>105889</v>
      </c>
      <c r="J39" s="359">
        <f t="shared" si="1"/>
        <v>0.82094592719623938</v>
      </c>
      <c r="K39" s="359">
        <f t="shared" si="2"/>
        <v>1.0792401268494631</v>
      </c>
      <c r="L39" s="359">
        <f t="shared" si="3"/>
        <v>1.1010238455618919</v>
      </c>
      <c r="M39" s="359">
        <f t="shared" si="4"/>
        <v>1.1930314107723454</v>
      </c>
      <c r="N39" s="359">
        <f t="shared" si="5"/>
        <v>1.2247103924830229</v>
      </c>
      <c r="O39" s="359">
        <f t="shared" si="6"/>
        <v>1.0475347235962169</v>
      </c>
    </row>
    <row r="40" spans="1:15">
      <c r="B40" s="246">
        <v>200302</v>
      </c>
      <c r="C40" s="246">
        <v>294745</v>
      </c>
      <c r="D40" s="246">
        <v>530200</v>
      </c>
      <c r="E40" s="246">
        <v>866951</v>
      </c>
      <c r="F40" s="246">
        <v>677567</v>
      </c>
      <c r="G40" s="246">
        <v>207239</v>
      </c>
      <c r="H40" s="246">
        <v>106376</v>
      </c>
      <c r="J40" s="359">
        <f t="shared" si="1"/>
        <v>0.8179045747934045</v>
      </c>
      <c r="K40" s="359">
        <f t="shared" si="2"/>
        <v>1.0812795072856867</v>
      </c>
      <c r="L40" s="359">
        <f t="shared" si="3"/>
        <v>1.1045593998603616</v>
      </c>
      <c r="M40" s="359">
        <f t="shared" si="4"/>
        <v>1.201202324517705</v>
      </c>
      <c r="N40" s="359">
        <f t="shared" si="5"/>
        <v>1.2355732827749855</v>
      </c>
      <c r="O40" s="359">
        <f t="shared" si="6"/>
        <v>1.0523524989117961</v>
      </c>
    </row>
    <row r="41" spans="1:15">
      <c r="B41" s="246">
        <v>200303</v>
      </c>
      <c r="C41" s="246">
        <v>293622</v>
      </c>
      <c r="D41" s="246">
        <v>530681</v>
      </c>
      <c r="E41" s="246">
        <v>868847</v>
      </c>
      <c r="F41" s="246">
        <v>681097</v>
      </c>
      <c r="G41" s="246">
        <v>208582</v>
      </c>
      <c r="H41" s="246">
        <v>106640</v>
      </c>
      <c r="J41" s="359">
        <f t="shared" si="1"/>
        <v>0.81478829856312751</v>
      </c>
      <c r="K41" s="359">
        <f t="shared" si="2"/>
        <v>1.0822604492755101</v>
      </c>
      <c r="L41" s="359">
        <f t="shared" si="3"/>
        <v>1.1069750434459105</v>
      </c>
      <c r="M41" s="359">
        <f t="shared" si="4"/>
        <v>1.207460368675032</v>
      </c>
      <c r="N41" s="359">
        <f t="shared" si="5"/>
        <v>1.2435803418650546</v>
      </c>
      <c r="O41" s="359">
        <f t="shared" si="6"/>
        <v>1.054964188199913</v>
      </c>
    </row>
    <row r="42" spans="1:15">
      <c r="B42" s="246">
        <v>200304</v>
      </c>
      <c r="C42" s="246">
        <v>292700</v>
      </c>
      <c r="D42" s="246">
        <v>531423</v>
      </c>
      <c r="E42" s="246">
        <v>871307</v>
      </c>
      <c r="F42" s="246">
        <v>685097</v>
      </c>
      <c r="G42" s="246">
        <v>209894</v>
      </c>
      <c r="H42" s="246">
        <v>107028</v>
      </c>
      <c r="J42" s="359">
        <f t="shared" si="1"/>
        <v>0.81222978860380834</v>
      </c>
      <c r="K42" s="359">
        <f t="shared" si="2"/>
        <v>1.083773669559188</v>
      </c>
      <c r="L42" s="359">
        <f t="shared" si="3"/>
        <v>1.1101092645537429</v>
      </c>
      <c r="M42" s="359">
        <f t="shared" si="4"/>
        <v>1.2145516368419746</v>
      </c>
      <c r="N42" s="359">
        <f t="shared" si="5"/>
        <v>1.2514025768063579</v>
      </c>
      <c r="O42" s="359">
        <f t="shared" si="6"/>
        <v>1.0588025800324483</v>
      </c>
    </row>
    <row r="43" spans="1:15">
      <c r="B43" s="246">
        <v>200305</v>
      </c>
      <c r="C43" s="246">
        <v>291636</v>
      </c>
      <c r="D43" s="246">
        <v>532276</v>
      </c>
      <c r="E43" s="246">
        <v>874209</v>
      </c>
      <c r="F43" s="246">
        <v>689593</v>
      </c>
      <c r="G43" s="246">
        <v>211547</v>
      </c>
      <c r="H43" s="246">
        <v>107521</v>
      </c>
      <c r="J43" s="359">
        <f t="shared" si="1"/>
        <v>0.80927723481127523</v>
      </c>
      <c r="K43" s="359">
        <f t="shared" si="2"/>
        <v>1.0855132610712865</v>
      </c>
      <c r="L43" s="359">
        <f t="shared" si="3"/>
        <v>1.1138066262020885</v>
      </c>
      <c r="M43" s="359">
        <f t="shared" si="4"/>
        <v>1.2225222222616181</v>
      </c>
      <c r="N43" s="359">
        <f t="shared" si="5"/>
        <v>1.2612578773840826</v>
      </c>
      <c r="O43" s="359">
        <f t="shared" si="6"/>
        <v>1.0636797119227572</v>
      </c>
    </row>
    <row r="44" spans="1:15">
      <c r="A44" s="7"/>
      <c r="B44" s="246">
        <v>200306</v>
      </c>
      <c r="C44" s="246">
        <v>290738</v>
      </c>
      <c r="D44" s="246">
        <v>532984</v>
      </c>
      <c r="E44" s="246">
        <v>877696</v>
      </c>
      <c r="F44" s="246">
        <v>695049</v>
      </c>
      <c r="G44" s="246">
        <v>213421</v>
      </c>
      <c r="H44" s="246">
        <v>108063</v>
      </c>
      <c r="J44" s="359">
        <f t="shared" si="1"/>
        <v>0.80678532380968238</v>
      </c>
      <c r="K44" s="359">
        <f t="shared" si="2"/>
        <v>1.0869571424201327</v>
      </c>
      <c r="L44" s="359">
        <f t="shared" si="3"/>
        <v>1.1182493209187601</v>
      </c>
      <c r="M44" s="359">
        <f t="shared" si="4"/>
        <v>1.2321947120413279</v>
      </c>
      <c r="N44" s="359">
        <f t="shared" si="5"/>
        <v>1.2724307952804259</v>
      </c>
      <c r="O44" s="359">
        <f t="shared" si="6"/>
        <v>1.0690415891733607</v>
      </c>
    </row>
    <row r="45" spans="1:15">
      <c r="B45" s="246">
        <v>200307</v>
      </c>
      <c r="C45" s="246">
        <v>289888</v>
      </c>
      <c r="D45" s="246">
        <v>533997</v>
      </c>
      <c r="E45" s="246">
        <v>881123</v>
      </c>
      <c r="F45" s="246">
        <v>700383</v>
      </c>
      <c r="G45" s="246">
        <v>215099</v>
      </c>
      <c r="H45" s="246">
        <v>108587</v>
      </c>
      <c r="J45" s="359">
        <f t="shared" si="1"/>
        <v>0.80442661072354216</v>
      </c>
      <c r="K45" s="359">
        <f t="shared" si="2"/>
        <v>1.0890230348020271</v>
      </c>
      <c r="L45" s="359">
        <f t="shared" si="3"/>
        <v>1.1226155712181674</v>
      </c>
      <c r="M45" s="359">
        <f t="shared" si="4"/>
        <v>1.2416509181419459</v>
      </c>
      <c r="N45" s="359">
        <f t="shared" si="5"/>
        <v>1.2824351475910258</v>
      </c>
      <c r="O45" s="359">
        <f t="shared" si="6"/>
        <v>1.0742253966997743</v>
      </c>
    </row>
    <row r="46" spans="1:15">
      <c r="B46" s="246">
        <v>200308</v>
      </c>
      <c r="C46" s="246">
        <v>288715</v>
      </c>
      <c r="D46" s="246">
        <v>534685</v>
      </c>
      <c r="E46" s="246">
        <v>883976</v>
      </c>
      <c r="F46" s="246">
        <v>705532</v>
      </c>
      <c r="G46" s="246">
        <v>216682</v>
      </c>
      <c r="H46" s="246">
        <v>109222</v>
      </c>
      <c r="J46" s="359">
        <f t="shared" si="1"/>
        <v>0.8011715866646687</v>
      </c>
      <c r="K46" s="359">
        <f t="shared" si="2"/>
        <v>1.0904261285421488</v>
      </c>
      <c r="L46" s="359">
        <f t="shared" si="3"/>
        <v>1.1262505032590804</v>
      </c>
      <c r="M46" s="359">
        <f t="shared" si="4"/>
        <v>1.2507791530898429</v>
      </c>
      <c r="N46" s="359">
        <f t="shared" si="5"/>
        <v>1.2918731033166992</v>
      </c>
      <c r="O46" s="359">
        <f t="shared" si="6"/>
        <v>1.0805073008586918</v>
      </c>
    </row>
    <row r="47" spans="1:15">
      <c r="B47" s="246">
        <v>200309</v>
      </c>
      <c r="C47" s="246">
        <v>287624</v>
      </c>
      <c r="D47" s="246">
        <v>535400</v>
      </c>
      <c r="E47" s="246">
        <v>886684</v>
      </c>
      <c r="F47" s="246">
        <v>710351</v>
      </c>
      <c r="G47" s="246">
        <v>218380</v>
      </c>
      <c r="H47" s="246">
        <v>109719</v>
      </c>
      <c r="J47" s="359">
        <f t="shared" si="1"/>
        <v>0.79814410904469346</v>
      </c>
      <c r="K47" s="359">
        <f t="shared" si="2"/>
        <v>1.0918842855540487</v>
      </c>
      <c r="L47" s="359">
        <f t="shared" si="3"/>
        <v>1.1297006946249382</v>
      </c>
      <c r="M47" s="359">
        <f t="shared" si="4"/>
        <v>1.259322358413967</v>
      </c>
      <c r="N47" s="359">
        <f t="shared" si="5"/>
        <v>1.3019966970135994</v>
      </c>
      <c r="O47" s="359">
        <f t="shared" si="6"/>
        <v>1.0854240037988208</v>
      </c>
    </row>
    <row r="48" spans="1:15">
      <c r="B48" s="246">
        <v>200310</v>
      </c>
      <c r="C48" s="246">
        <v>286866</v>
      </c>
      <c r="D48" s="246">
        <v>536387</v>
      </c>
      <c r="E48" s="246">
        <v>890155</v>
      </c>
      <c r="F48" s="246">
        <v>715618</v>
      </c>
      <c r="G48" s="246">
        <v>220149</v>
      </c>
      <c r="H48" s="246">
        <v>110303</v>
      </c>
      <c r="J48" s="359">
        <f t="shared" si="1"/>
        <v>0.79604069196317073</v>
      </c>
      <c r="K48" s="359">
        <f t="shared" si="2"/>
        <v>1.0938971540446012</v>
      </c>
      <c r="L48" s="359">
        <f t="shared" si="3"/>
        <v>1.1341230041636725</v>
      </c>
      <c r="M48" s="359">
        <f t="shared" si="4"/>
        <v>1.2686597857727886</v>
      </c>
      <c r="N48" s="359">
        <f t="shared" si="5"/>
        <v>1.312543597631866</v>
      </c>
      <c r="O48" s="359">
        <f t="shared" si="6"/>
        <v>1.0912013770725337</v>
      </c>
    </row>
    <row r="49" spans="1:24">
      <c r="B49" s="246">
        <v>200311</v>
      </c>
      <c r="C49" s="246">
        <v>285901</v>
      </c>
      <c r="D49" s="246">
        <v>537375</v>
      </c>
      <c r="E49" s="246">
        <v>893142</v>
      </c>
      <c r="F49" s="246">
        <v>721390</v>
      </c>
      <c r="G49" s="246">
        <v>222603</v>
      </c>
      <c r="H49" s="246">
        <v>111070</v>
      </c>
      <c r="J49" s="359">
        <f t="shared" si="1"/>
        <v>0.79336285887125868</v>
      </c>
      <c r="K49" s="359">
        <f t="shared" si="2"/>
        <v>1.09591206191559</v>
      </c>
      <c r="L49" s="359">
        <f t="shared" si="3"/>
        <v>1.137928662069809</v>
      </c>
      <c r="M49" s="359">
        <f t="shared" si="4"/>
        <v>1.2788924857376869</v>
      </c>
      <c r="N49" s="359">
        <f t="shared" si="5"/>
        <v>1.3271745157309198</v>
      </c>
      <c r="O49" s="359">
        <f t="shared" si="6"/>
        <v>1.0987891258755096</v>
      </c>
    </row>
    <row r="50" spans="1:24">
      <c r="B50" s="246">
        <v>200312</v>
      </c>
      <c r="C50" s="246">
        <v>285074</v>
      </c>
      <c r="D50" s="246">
        <v>537804</v>
      </c>
      <c r="E50" s="246">
        <v>895184</v>
      </c>
      <c r="F50" s="246">
        <v>725574</v>
      </c>
      <c r="G50" s="246">
        <v>224472</v>
      </c>
      <c r="H50" s="246">
        <v>111475</v>
      </c>
      <c r="J50" s="359">
        <f t="shared" si="1"/>
        <v>0.79106796978627281</v>
      </c>
      <c r="K50" s="359">
        <f t="shared" si="2"/>
        <v>1.0967869561227299</v>
      </c>
      <c r="L50" s="359">
        <f t="shared" si="3"/>
        <v>1.1405303204040342</v>
      </c>
      <c r="M50" s="359">
        <f t="shared" si="4"/>
        <v>1.286309952240309</v>
      </c>
      <c r="N50" s="359">
        <f t="shared" si="5"/>
        <v>1.3383176232806882</v>
      </c>
      <c r="O50" s="359">
        <f t="shared" si="6"/>
        <v>1.1027956946697797</v>
      </c>
    </row>
    <row r="51" spans="1:24">
      <c r="A51" s="323" t="s">
        <v>1022</v>
      </c>
      <c r="B51" s="246">
        <v>200401</v>
      </c>
      <c r="C51" s="246">
        <v>284197</v>
      </c>
      <c r="D51" s="246">
        <v>538467</v>
      </c>
      <c r="E51" s="246">
        <v>897209</v>
      </c>
      <c r="F51" s="246">
        <v>729690</v>
      </c>
      <c r="G51" s="246">
        <v>226112</v>
      </c>
      <c r="H51" s="246">
        <v>111934</v>
      </c>
      <c r="J51" s="359">
        <f t="shared" si="1"/>
        <v>0.78863433287269058</v>
      </c>
      <c r="K51" s="359">
        <f t="shared" si="2"/>
        <v>1.0981390653519461</v>
      </c>
      <c r="L51" s="359">
        <f t="shared" si="3"/>
        <v>1.1431103194867012</v>
      </c>
      <c r="M51" s="359">
        <f t="shared" si="4"/>
        <v>1.2936068671840928</v>
      </c>
      <c r="N51" s="359">
        <f t="shared" si="5"/>
        <v>1.3480954169573176</v>
      </c>
      <c r="O51" s="359">
        <f t="shared" si="6"/>
        <v>1.1073364726366191</v>
      </c>
    </row>
    <row r="52" spans="1:24">
      <c r="B52" s="246">
        <v>200402</v>
      </c>
      <c r="C52" s="246">
        <v>283356</v>
      </c>
      <c r="D52" s="246">
        <v>539175</v>
      </c>
      <c r="E52" s="246">
        <v>899641</v>
      </c>
      <c r="F52" s="246">
        <v>734845</v>
      </c>
      <c r="G52" s="246">
        <v>228154</v>
      </c>
      <c r="H52" s="246">
        <v>112446</v>
      </c>
      <c r="J52" s="359">
        <f t="shared" si="1"/>
        <v>0.78630059439569766</v>
      </c>
      <c r="K52" s="359">
        <f t="shared" si="2"/>
        <v>1.0995829467007923</v>
      </c>
      <c r="L52" s="359">
        <f t="shared" si="3"/>
        <v>1.1462088665331438</v>
      </c>
      <c r="M52" s="359">
        <f t="shared" si="4"/>
        <v>1.3027457390342403</v>
      </c>
      <c r="N52" s="359">
        <f t="shared" si="5"/>
        <v>1.3602699624985841</v>
      </c>
      <c r="O52" s="359">
        <f t="shared" si="6"/>
        <v>1.112401567013573</v>
      </c>
    </row>
    <row r="53" spans="1:24">
      <c r="B53" s="246">
        <v>200403</v>
      </c>
      <c r="C53" s="246">
        <v>282332</v>
      </c>
      <c r="D53" s="246">
        <v>539465</v>
      </c>
      <c r="E53" s="246">
        <v>901395</v>
      </c>
      <c r="F53" s="246">
        <v>739204</v>
      </c>
      <c r="G53" s="246">
        <v>229510</v>
      </c>
      <c r="H53" s="246">
        <v>112806</v>
      </c>
      <c r="J53" s="359">
        <f t="shared" si="1"/>
        <v>0.78345903886604173</v>
      </c>
      <c r="K53" s="359">
        <f t="shared" si="2"/>
        <v>1.1001743670272972</v>
      </c>
      <c r="L53" s="359">
        <f t="shared" si="3"/>
        <v>1.1484435916645008</v>
      </c>
      <c r="M53" s="359">
        <f t="shared" si="4"/>
        <v>1.310473448519166</v>
      </c>
      <c r="N53" s="359">
        <f t="shared" si="5"/>
        <v>1.3683545284897483</v>
      </c>
      <c r="O53" s="359">
        <f t="shared" si="6"/>
        <v>1.1159629614973685</v>
      </c>
      <c r="Q53" s="221" t="s">
        <v>566</v>
      </c>
      <c r="R53" s="255"/>
      <c r="S53" s="255"/>
      <c r="T53" s="255"/>
      <c r="U53" s="255"/>
      <c r="V53" s="255"/>
      <c r="W53" s="255"/>
      <c r="X53" s="256"/>
    </row>
    <row r="54" spans="1:24">
      <c r="B54" s="246">
        <v>200404</v>
      </c>
      <c r="C54" s="246">
        <v>281609</v>
      </c>
      <c r="D54" s="246">
        <v>540033</v>
      </c>
      <c r="E54" s="246">
        <v>903956</v>
      </c>
      <c r="F54" s="246">
        <v>744591</v>
      </c>
      <c r="G54" s="246">
        <v>231414</v>
      </c>
      <c r="H54" s="246">
        <v>113469</v>
      </c>
      <c r="J54" s="359">
        <f t="shared" si="1"/>
        <v>0.78145274526453656</v>
      </c>
      <c r="K54" s="359">
        <f t="shared" si="2"/>
        <v>1.1013327351150721</v>
      </c>
      <c r="L54" s="359">
        <f t="shared" si="3"/>
        <v>1.1517064942080613</v>
      </c>
      <c r="M54" s="359">
        <f t="shared" si="4"/>
        <v>1.3200236139229959</v>
      </c>
      <c r="N54" s="359">
        <f t="shared" si="5"/>
        <v>1.3797063084655423</v>
      </c>
      <c r="O54" s="359">
        <f t="shared" si="6"/>
        <v>1.1225218630050255</v>
      </c>
      <c r="Q54" s="224" t="s">
        <v>565</v>
      </c>
      <c r="R54" s="243"/>
      <c r="S54" s="243"/>
      <c r="T54" s="243"/>
      <c r="U54" s="243"/>
      <c r="V54" s="243"/>
      <c r="W54" s="243"/>
      <c r="X54" s="257"/>
    </row>
    <row r="55" spans="1:24">
      <c r="B55" s="246">
        <v>200405</v>
      </c>
      <c r="C55" s="246">
        <v>280620</v>
      </c>
      <c r="D55" s="246">
        <v>540476</v>
      </c>
      <c r="E55" s="246">
        <v>906347</v>
      </c>
      <c r="F55" s="246">
        <v>749827</v>
      </c>
      <c r="G55" s="246">
        <v>233394</v>
      </c>
      <c r="H55" s="246">
        <v>113994</v>
      </c>
      <c r="J55" s="359">
        <f t="shared" si="1"/>
        <v>0.7787083132148982</v>
      </c>
      <c r="K55" s="359">
        <f t="shared" si="2"/>
        <v>1.102236180648319</v>
      </c>
      <c r="L55" s="359">
        <f t="shared" si="3"/>
        <v>1.15475280423604</v>
      </c>
      <c r="M55" s="359">
        <f t="shared" si="4"/>
        <v>1.3293060839535238</v>
      </c>
      <c r="N55" s="359">
        <f t="shared" si="5"/>
        <v>1.3915112057092776</v>
      </c>
      <c r="O55" s="359">
        <f t="shared" si="6"/>
        <v>1.1277155632938942</v>
      </c>
      <c r="Q55" s="224"/>
      <c r="R55" s="243"/>
      <c r="S55" s="243"/>
      <c r="T55" s="243"/>
      <c r="U55" s="243"/>
      <c r="V55" s="243"/>
      <c r="W55" s="243"/>
      <c r="X55" s="257"/>
    </row>
    <row r="56" spans="1:24">
      <c r="A56" s="7"/>
      <c r="B56" s="246">
        <v>200406</v>
      </c>
      <c r="C56" s="246">
        <v>279756</v>
      </c>
      <c r="D56" s="246">
        <v>540877</v>
      </c>
      <c r="E56" s="246">
        <v>908298</v>
      </c>
      <c r="F56" s="246">
        <v>755110</v>
      </c>
      <c r="G56" s="246">
        <v>235343</v>
      </c>
      <c r="H56" s="246">
        <v>114363</v>
      </c>
      <c r="J56" s="359">
        <f t="shared" si="1"/>
        <v>0.77631075073675093</v>
      </c>
      <c r="K56" s="359">
        <f t="shared" si="2"/>
        <v>1.1030539722032446</v>
      </c>
      <c r="L56" s="359">
        <f t="shared" si="3"/>
        <v>1.1572385218707477</v>
      </c>
      <c r="M56" s="359">
        <f t="shared" si="4"/>
        <v>1.3386718763850134</v>
      </c>
      <c r="N56" s="359">
        <f t="shared" si="5"/>
        <v>1.4031312788042474</v>
      </c>
      <c r="O56" s="359">
        <f t="shared" si="6"/>
        <v>1.1313659926397848</v>
      </c>
      <c r="Q56" s="224" t="s">
        <v>814</v>
      </c>
      <c r="R56" s="243"/>
      <c r="S56" s="243"/>
      <c r="T56" s="243"/>
      <c r="U56" s="243"/>
      <c r="V56" s="243"/>
      <c r="W56" s="243"/>
      <c r="X56" s="257"/>
    </row>
    <row r="57" spans="1:24">
      <c r="B57" s="246">
        <v>200407</v>
      </c>
      <c r="C57" s="246">
        <v>278939</v>
      </c>
      <c r="D57" s="246">
        <v>541231</v>
      </c>
      <c r="E57" s="246">
        <v>910702</v>
      </c>
      <c r="F57" s="246">
        <v>760801</v>
      </c>
      <c r="G57" s="246">
        <v>237452</v>
      </c>
      <c r="H57" s="246">
        <v>114930</v>
      </c>
      <c r="J57" s="359">
        <f t="shared" si="1"/>
        <v>0.77404361121748444</v>
      </c>
      <c r="K57" s="359">
        <f t="shared" si="2"/>
        <v>1.1037759128776679</v>
      </c>
      <c r="L57" s="359">
        <f t="shared" si="3"/>
        <v>1.1603013948558003</v>
      </c>
      <c r="M57" s="359">
        <f t="shared" si="4"/>
        <v>1.3487609781695309</v>
      </c>
      <c r="N57" s="359">
        <f t="shared" si="5"/>
        <v>1.41570528298962</v>
      </c>
      <c r="O57" s="359">
        <f t="shared" si="6"/>
        <v>1.136975188951763</v>
      </c>
      <c r="Q57" s="227" t="s">
        <v>815</v>
      </c>
      <c r="R57" s="258"/>
      <c r="S57" s="258"/>
      <c r="T57" s="258"/>
      <c r="U57" s="258"/>
      <c r="V57" s="258"/>
      <c r="W57" s="258"/>
      <c r="X57" s="259"/>
    </row>
    <row r="58" spans="1:24">
      <c r="B58" s="246">
        <v>200408</v>
      </c>
      <c r="C58" s="246">
        <v>277967</v>
      </c>
      <c r="D58" s="246">
        <v>541293</v>
      </c>
      <c r="E58" s="246">
        <v>912270</v>
      </c>
      <c r="F58" s="246">
        <v>765786</v>
      </c>
      <c r="G58" s="246">
        <v>239433</v>
      </c>
      <c r="H58" s="246">
        <v>115426</v>
      </c>
      <c r="J58" s="359">
        <f t="shared" si="1"/>
        <v>0.77134635342956881</v>
      </c>
      <c r="K58" s="359">
        <f t="shared" si="2"/>
        <v>1.1039023544647135</v>
      </c>
      <c r="L58" s="359">
        <f t="shared" si="3"/>
        <v>1.1622991422936384</v>
      </c>
      <c r="M58" s="359">
        <f t="shared" si="4"/>
        <v>1.3575984711225833</v>
      </c>
      <c r="N58" s="359">
        <f t="shared" si="5"/>
        <v>1.4275161423026703</v>
      </c>
      <c r="O58" s="359">
        <f t="shared" si="6"/>
        <v>1.1418819991294369</v>
      </c>
    </row>
    <row r="59" spans="1:24">
      <c r="B59" s="246">
        <v>200409</v>
      </c>
      <c r="C59" s="246">
        <v>277134</v>
      </c>
      <c r="D59" s="246">
        <v>541538</v>
      </c>
      <c r="E59" s="246">
        <v>914293</v>
      </c>
      <c r="F59" s="246">
        <v>770731</v>
      </c>
      <c r="G59" s="246">
        <v>241745</v>
      </c>
      <c r="H59" s="246">
        <v>115987</v>
      </c>
      <c r="J59" s="359">
        <f t="shared" si="1"/>
        <v>0.76903481460515144</v>
      </c>
      <c r="K59" s="359">
        <f t="shared" si="2"/>
        <v>1.1044020026715884</v>
      </c>
      <c r="L59" s="359">
        <f t="shared" si="3"/>
        <v>1.1648765932290632</v>
      </c>
      <c r="M59" s="359">
        <f t="shared" si="4"/>
        <v>1.366365051393966</v>
      </c>
      <c r="N59" s="359">
        <f t="shared" si="5"/>
        <v>1.4413004465589916</v>
      </c>
      <c r="O59" s="359">
        <f t="shared" si="6"/>
        <v>1.1474318388666851</v>
      </c>
    </row>
    <row r="60" spans="1:24">
      <c r="B60" s="246">
        <v>200410</v>
      </c>
      <c r="C60" s="246">
        <v>276562</v>
      </c>
      <c r="D60" s="246">
        <v>541907</v>
      </c>
      <c r="E60" s="246">
        <v>917094</v>
      </c>
      <c r="F60" s="246">
        <v>775535</v>
      </c>
      <c r="G60" s="246">
        <v>244111</v>
      </c>
      <c r="H60" s="246">
        <v>116448</v>
      </c>
      <c r="J60" s="359">
        <f t="shared" si="1"/>
        <v>0.76744753944600763</v>
      </c>
      <c r="K60" s="359">
        <f t="shared" si="2"/>
        <v>1.1051545340525548</v>
      </c>
      <c r="L60" s="359">
        <f t="shared" si="3"/>
        <v>1.1684452734416806</v>
      </c>
      <c r="M60" s="359">
        <f t="shared" si="4"/>
        <v>1.3748816644624642</v>
      </c>
      <c r="N60" s="359">
        <f t="shared" si="5"/>
        <v>1.4554067025583239</v>
      </c>
      <c r="O60" s="359">
        <f t="shared" si="6"/>
        <v>1.1519924023584345</v>
      </c>
    </row>
    <row r="61" spans="1:24">
      <c r="B61" s="246">
        <v>200411</v>
      </c>
      <c r="C61" s="246">
        <v>275749</v>
      </c>
      <c r="D61" s="246">
        <v>541979</v>
      </c>
      <c r="E61" s="246">
        <v>918890</v>
      </c>
      <c r="F61" s="246">
        <v>779713</v>
      </c>
      <c r="G61" s="246">
        <v>246072</v>
      </c>
      <c r="H61" s="246">
        <v>116928</v>
      </c>
      <c r="J61" s="359">
        <f t="shared" si="1"/>
        <v>0.76519149975302891</v>
      </c>
      <c r="K61" s="359">
        <f t="shared" si="2"/>
        <v>1.1053013694439628</v>
      </c>
      <c r="L61" s="359">
        <f t="shared" si="3"/>
        <v>1.1707335096651226</v>
      </c>
      <c r="M61" s="359">
        <f t="shared" si="4"/>
        <v>1.3822884940628357</v>
      </c>
      <c r="N61" s="359">
        <f t="shared" si="5"/>
        <v>1.467098320485074</v>
      </c>
      <c r="O61" s="359">
        <f t="shared" si="6"/>
        <v>1.1567409283368288</v>
      </c>
    </row>
    <row r="62" spans="1:24">
      <c r="B62" s="246">
        <v>200412</v>
      </c>
      <c r="C62" s="246">
        <v>275017</v>
      </c>
      <c r="D62" s="246">
        <v>542480</v>
      </c>
      <c r="E62" s="246">
        <v>921033</v>
      </c>
      <c r="F62" s="246">
        <v>784629</v>
      </c>
      <c r="G62" s="246">
        <v>248262</v>
      </c>
      <c r="H62" s="246">
        <v>117601</v>
      </c>
      <c r="J62" s="359">
        <f t="shared" si="1"/>
        <v>0.76316023154237633</v>
      </c>
      <c r="K62" s="359">
        <f t="shared" si="2"/>
        <v>1.1063230990425108</v>
      </c>
      <c r="L62" s="359">
        <f t="shared" si="3"/>
        <v>1.1734638494350758</v>
      </c>
      <c r="M62" s="359">
        <f t="shared" si="4"/>
        <v>1.3910036626400082</v>
      </c>
      <c r="N62" s="359">
        <f t="shared" si="5"/>
        <v>1.480155252284963</v>
      </c>
      <c r="O62" s="359">
        <f t="shared" si="6"/>
        <v>1.1633987574690356</v>
      </c>
    </row>
    <row r="63" spans="1:24">
      <c r="B63" s="246">
        <v>200501</v>
      </c>
      <c r="C63" s="246">
        <v>274276</v>
      </c>
      <c r="D63" s="246">
        <v>542602</v>
      </c>
      <c r="E63" s="246">
        <v>922635</v>
      </c>
      <c r="F63" s="246">
        <v>788741</v>
      </c>
      <c r="G63" s="246">
        <v>250201</v>
      </c>
      <c r="H63" s="246">
        <v>118065</v>
      </c>
      <c r="J63" s="359">
        <f t="shared" si="1"/>
        <v>0.76110398872257645</v>
      </c>
      <c r="K63" s="359">
        <f t="shared" si="2"/>
        <v>1.1065719034557302</v>
      </c>
      <c r="L63" s="359">
        <f t="shared" si="3"/>
        <v>1.1755049153760302</v>
      </c>
      <c r="M63" s="359">
        <f t="shared" si="4"/>
        <v>1.3982934863156253</v>
      </c>
      <c r="N63" s="359">
        <f t="shared" si="5"/>
        <v>1.4917157046867826</v>
      </c>
      <c r="O63" s="359">
        <f t="shared" si="6"/>
        <v>1.16798899924815</v>
      </c>
    </row>
    <row r="64" spans="1:24">
      <c r="B64" s="246">
        <v>200502</v>
      </c>
      <c r="C64" s="246">
        <v>273506</v>
      </c>
      <c r="D64" s="246">
        <v>543172</v>
      </c>
      <c r="E64" s="246">
        <v>925095</v>
      </c>
      <c r="F64" s="246">
        <v>793388</v>
      </c>
      <c r="G64" s="246">
        <v>252011</v>
      </c>
      <c r="H64" s="246">
        <v>118619</v>
      </c>
      <c r="J64" s="359">
        <f t="shared" si="1"/>
        <v>0.75896727216219062</v>
      </c>
      <c r="K64" s="359">
        <f t="shared" si="2"/>
        <v>1.1077343503043775</v>
      </c>
      <c r="L64" s="359">
        <f t="shared" si="3"/>
        <v>1.1786391364838626</v>
      </c>
      <c r="M64" s="359">
        <f t="shared" si="4"/>
        <v>1.4065317671085709</v>
      </c>
      <c r="N64" s="359">
        <f t="shared" si="5"/>
        <v>1.5025070501469651</v>
      </c>
      <c r="O64" s="359">
        <f t="shared" si="6"/>
        <v>1.1734695896482135</v>
      </c>
    </row>
    <row r="65" spans="1:15">
      <c r="B65" s="246">
        <v>200503</v>
      </c>
      <c r="C65" s="246">
        <v>272708</v>
      </c>
      <c r="D65" s="246">
        <v>542971</v>
      </c>
      <c r="E65" s="246">
        <v>926085</v>
      </c>
      <c r="F65" s="246">
        <v>796838</v>
      </c>
      <c r="G65" s="246">
        <v>253079</v>
      </c>
      <c r="H65" s="246">
        <v>118980</v>
      </c>
      <c r="J65" s="359">
        <f t="shared" si="1"/>
        <v>0.75675285681779081</v>
      </c>
      <c r="K65" s="359">
        <f t="shared" si="2"/>
        <v>1.1073244348366966</v>
      </c>
      <c r="L65" s="359">
        <f t="shared" si="3"/>
        <v>1.1799004693687221</v>
      </c>
      <c r="M65" s="359">
        <f t="shared" si="4"/>
        <v>1.4126479859025589</v>
      </c>
      <c r="N65" s="359">
        <f t="shared" si="5"/>
        <v>1.508874540175404</v>
      </c>
      <c r="O65" s="359">
        <f t="shared" si="6"/>
        <v>1.177040876894464</v>
      </c>
    </row>
    <row r="66" spans="1:15">
      <c r="B66" s="246">
        <v>200504</v>
      </c>
      <c r="C66" s="246">
        <v>272163</v>
      </c>
      <c r="D66" s="246">
        <v>543313</v>
      </c>
      <c r="E66" s="246">
        <v>928892</v>
      </c>
      <c r="F66" s="246">
        <v>802317</v>
      </c>
      <c r="G66" s="246">
        <v>255092</v>
      </c>
      <c r="H66" s="246">
        <v>119508</v>
      </c>
      <c r="J66" s="359">
        <f t="shared" si="1"/>
        <v>0.75524050548608912</v>
      </c>
      <c r="K66" s="359">
        <f t="shared" si="2"/>
        <v>1.1080219029458851</v>
      </c>
      <c r="L66" s="359">
        <f t="shared" si="3"/>
        <v>1.1834767940230659</v>
      </c>
      <c r="M66" s="359">
        <f t="shared" si="4"/>
        <v>1.4223612504742285</v>
      </c>
      <c r="N66" s="359">
        <f t="shared" si="5"/>
        <v>1.5208761857065349</v>
      </c>
      <c r="O66" s="359">
        <f t="shared" si="6"/>
        <v>1.1822642554706977</v>
      </c>
    </row>
    <row r="67" spans="1:15">
      <c r="B67" s="246">
        <v>200505</v>
      </c>
      <c r="C67" s="246">
        <v>271185</v>
      </c>
      <c r="D67" s="246">
        <v>543333</v>
      </c>
      <c r="E67" s="246">
        <v>930566</v>
      </c>
      <c r="F67" s="246">
        <v>807049</v>
      </c>
      <c r="G67" s="246">
        <v>256795</v>
      </c>
      <c r="H67" s="246">
        <v>119920</v>
      </c>
      <c r="J67" s="359">
        <f t="shared" si="1"/>
        <v>0.75252659795874199</v>
      </c>
      <c r="K67" s="359">
        <f t="shared" si="2"/>
        <v>1.1080626905546096</v>
      </c>
      <c r="L67" s="359">
        <f t="shared" si="3"/>
        <v>1.1856095932647372</v>
      </c>
      <c r="M67" s="359">
        <f t="shared" si="4"/>
        <v>1.4307502207157217</v>
      </c>
      <c r="N67" s="359">
        <f t="shared" si="5"/>
        <v>1.5310295897500104</v>
      </c>
      <c r="O67" s="359">
        <f t="shared" si="6"/>
        <v>1.1863400736021528</v>
      </c>
    </row>
    <row r="68" spans="1:15">
      <c r="A68" s="7"/>
      <c r="B68" s="246">
        <v>200506</v>
      </c>
      <c r="C68" s="246">
        <v>270677</v>
      </c>
      <c r="D68" s="246">
        <v>543434</v>
      </c>
      <c r="E68" s="246">
        <v>932878</v>
      </c>
      <c r="F68" s="246">
        <v>812423</v>
      </c>
      <c r="G68" s="246">
        <v>258809</v>
      </c>
      <c r="H68" s="246">
        <v>120324</v>
      </c>
      <c r="J68" s="359">
        <f t="shared" ref="J68:J80" si="7">C68/C$3</f>
        <v>0.75111692002020169</v>
      </c>
      <c r="K68" s="359">
        <f t="shared" ref="K68:K80" si="8">D68/D$3</f>
        <v>1.1082686679786682</v>
      </c>
      <c r="L68" s="359">
        <f t="shared" ref="L68:L80" si="9">E68/E$3</f>
        <v>1.1885552514766513</v>
      </c>
      <c r="M68" s="359">
        <f t="shared" ref="M68:M80" si="10">F68/F$3</f>
        <v>1.4402773394980091</v>
      </c>
      <c r="N68" s="359">
        <f t="shared" ref="N68:N80" si="11">G68/G$3</f>
        <v>1.5430371973504564</v>
      </c>
      <c r="O68" s="359">
        <f t="shared" ref="O68:O80" si="12">H68/H$3</f>
        <v>1.1903367496339678</v>
      </c>
    </row>
    <row r="69" spans="1:15">
      <c r="B69" s="246">
        <v>200507</v>
      </c>
      <c r="C69" s="246">
        <v>270043</v>
      </c>
      <c r="D69" s="246">
        <v>544022</v>
      </c>
      <c r="E69" s="246">
        <v>935650</v>
      </c>
      <c r="F69" s="246">
        <v>817838</v>
      </c>
      <c r="G69" s="246">
        <v>260642</v>
      </c>
      <c r="H69" s="246">
        <v>120768</v>
      </c>
      <c r="J69" s="359">
        <f t="shared" si="7"/>
        <v>0.74935759755359832</v>
      </c>
      <c r="K69" s="359">
        <f t="shared" si="8"/>
        <v>1.1094678236751674</v>
      </c>
      <c r="L69" s="359">
        <f t="shared" si="9"/>
        <v>1.1920869835542578</v>
      </c>
      <c r="M69" s="359">
        <f t="shared" si="10"/>
        <v>1.4498771437790077</v>
      </c>
      <c r="N69" s="359">
        <f t="shared" si="11"/>
        <v>1.5539656704048841</v>
      </c>
      <c r="O69" s="359">
        <f t="shared" si="12"/>
        <v>1.1947291361639825</v>
      </c>
    </row>
    <row r="70" spans="1:15">
      <c r="B70" s="246">
        <v>200508</v>
      </c>
      <c r="C70" s="246">
        <v>269295</v>
      </c>
      <c r="D70" s="246">
        <v>544289</v>
      </c>
      <c r="E70" s="246">
        <v>937455</v>
      </c>
      <c r="F70" s="246">
        <v>822244</v>
      </c>
      <c r="G70" s="246">
        <v>262278</v>
      </c>
      <c r="H70" s="246">
        <v>121199</v>
      </c>
      <c r="J70" s="359">
        <f t="shared" si="7"/>
        <v>0.74728193003779486</v>
      </c>
      <c r="K70" s="359">
        <f t="shared" si="8"/>
        <v>1.1100123382516391</v>
      </c>
      <c r="L70" s="359">
        <f t="shared" si="9"/>
        <v>1.1943866864402892</v>
      </c>
      <c r="M70" s="359">
        <f t="shared" si="10"/>
        <v>1.4576881756648949</v>
      </c>
      <c r="N70" s="359">
        <f t="shared" si="11"/>
        <v>1.5637196158042534</v>
      </c>
      <c r="O70" s="359">
        <f t="shared" si="12"/>
        <v>1.1989929167820823</v>
      </c>
    </row>
    <row r="71" spans="1:15">
      <c r="B71" s="246">
        <v>200509</v>
      </c>
      <c r="C71" s="246">
        <v>268996</v>
      </c>
      <c r="D71" s="246">
        <v>544884</v>
      </c>
      <c r="E71" s="246">
        <v>940028</v>
      </c>
      <c r="F71" s="246">
        <v>827099</v>
      </c>
      <c r="G71" s="246">
        <v>263968</v>
      </c>
      <c r="H71" s="246">
        <v>121585</v>
      </c>
      <c r="J71" s="359">
        <f t="shared" si="7"/>
        <v>0.74645221802278794</v>
      </c>
      <c r="K71" s="359">
        <f t="shared" si="8"/>
        <v>1.111225769611192</v>
      </c>
      <c r="L71" s="359">
        <f t="shared" si="9"/>
        <v>1.1976648778673027</v>
      </c>
      <c r="M71" s="359">
        <f t="shared" si="10"/>
        <v>1.4662952024025218</v>
      </c>
      <c r="N71" s="359">
        <f t="shared" si="11"/>
        <v>1.5737955129466334</v>
      </c>
      <c r="O71" s="359">
        <f t="shared" si="12"/>
        <v>1.2028115230897076</v>
      </c>
    </row>
    <row r="72" spans="1:15">
      <c r="B72" s="246">
        <v>200510</v>
      </c>
      <c r="C72" s="246">
        <v>268587</v>
      </c>
      <c r="D72" s="246">
        <v>545468</v>
      </c>
      <c r="E72" s="246">
        <v>942539</v>
      </c>
      <c r="F72" s="246">
        <v>831444</v>
      </c>
      <c r="G72" s="246">
        <v>265805</v>
      </c>
      <c r="H72" s="246">
        <v>121908</v>
      </c>
      <c r="J72" s="359">
        <f t="shared" si="7"/>
        <v>0.74531726078486871</v>
      </c>
      <c r="K72" s="359">
        <f t="shared" si="8"/>
        <v>1.1124167677859467</v>
      </c>
      <c r="L72" s="359">
        <f t="shared" si="9"/>
        <v>1.2008640767298098</v>
      </c>
      <c r="M72" s="359">
        <f t="shared" si="10"/>
        <v>1.4739980924488632</v>
      </c>
      <c r="N72" s="359">
        <f t="shared" si="11"/>
        <v>1.5847478342783212</v>
      </c>
      <c r="O72" s="359">
        <f t="shared" si="12"/>
        <v>1.2060068853626686</v>
      </c>
    </row>
    <row r="73" spans="1:15">
      <c r="B73" s="246">
        <v>200511</v>
      </c>
      <c r="C73" s="246">
        <v>267971</v>
      </c>
      <c r="D73" s="246">
        <v>545989</v>
      </c>
      <c r="E73" s="246">
        <v>944663</v>
      </c>
      <c r="F73" s="246">
        <v>835349</v>
      </c>
      <c r="G73" s="246">
        <v>267548</v>
      </c>
      <c r="H73" s="246">
        <v>122276</v>
      </c>
      <c r="J73" s="359">
        <f t="shared" si="7"/>
        <v>0.74360788753656004</v>
      </c>
      <c r="K73" s="359">
        <f t="shared" si="8"/>
        <v>1.1134792849932191</v>
      </c>
      <c r="L73" s="359">
        <f t="shared" si="9"/>
        <v>1.2035702091009628</v>
      </c>
      <c r="M73" s="359">
        <f t="shared" si="10"/>
        <v>1.4809209429968409</v>
      </c>
      <c r="N73" s="359">
        <f t="shared" si="11"/>
        <v>1.5951397210943974</v>
      </c>
      <c r="O73" s="359">
        <f t="shared" si="12"/>
        <v>1.2096474219461042</v>
      </c>
    </row>
    <row r="74" spans="1:15">
      <c r="B74" s="246">
        <v>200512</v>
      </c>
      <c r="C74" s="246">
        <v>267498</v>
      </c>
      <c r="D74" s="246">
        <v>546366</v>
      </c>
      <c r="E74" s="246">
        <v>947034</v>
      </c>
      <c r="F74" s="246">
        <v>839483</v>
      </c>
      <c r="G74" s="246">
        <v>269078</v>
      </c>
      <c r="H74" s="246">
        <v>122645</v>
      </c>
      <c r="J74" s="359">
        <f t="shared" si="7"/>
        <v>0.7422953330780373</v>
      </c>
      <c r="K74" s="359">
        <f t="shared" si="8"/>
        <v>1.1142481314176753</v>
      </c>
      <c r="L74" s="359">
        <f t="shared" si="9"/>
        <v>1.2065910376565199</v>
      </c>
      <c r="M74" s="359">
        <f t="shared" si="10"/>
        <v>1.4882497686473761</v>
      </c>
      <c r="N74" s="359">
        <f t="shared" si="11"/>
        <v>1.6042616871463748</v>
      </c>
      <c r="O74" s="359">
        <f t="shared" si="12"/>
        <v>1.2132978512919947</v>
      </c>
    </row>
    <row r="75" spans="1:15">
      <c r="A75" s="323" t="s">
        <v>1023</v>
      </c>
      <c r="B75" s="246">
        <v>200601</v>
      </c>
      <c r="C75" s="246">
        <v>267014</v>
      </c>
      <c r="D75" s="246">
        <v>546524</v>
      </c>
      <c r="E75" s="246">
        <v>948484</v>
      </c>
      <c r="F75" s="246">
        <v>842425</v>
      </c>
      <c r="G75" s="246">
        <v>270492</v>
      </c>
      <c r="H75" s="246">
        <v>123094</v>
      </c>
      <c r="J75" s="359">
        <f t="shared" si="7"/>
        <v>0.74095225409722343</v>
      </c>
      <c r="K75" s="359">
        <f t="shared" si="8"/>
        <v>1.1145703535265987</v>
      </c>
      <c r="L75" s="359">
        <f t="shared" si="9"/>
        <v>1.2084384444070717</v>
      </c>
      <c r="M75" s="359">
        <f t="shared" si="10"/>
        <v>1.4934653963841624</v>
      </c>
      <c r="N75" s="359">
        <f t="shared" si="11"/>
        <v>1.6126920531578099</v>
      </c>
      <c r="O75" s="359">
        <f t="shared" si="12"/>
        <v>1.2177397016342844</v>
      </c>
    </row>
    <row r="76" spans="1:15">
      <c r="B76" s="246">
        <v>200602</v>
      </c>
      <c r="C76" s="246">
        <v>266646</v>
      </c>
      <c r="D76" s="246">
        <v>546870</v>
      </c>
      <c r="E76" s="246">
        <v>950349</v>
      </c>
      <c r="F76" s="246">
        <v>846443</v>
      </c>
      <c r="G76" s="246">
        <v>272166</v>
      </c>
      <c r="H76" s="246">
        <v>123544</v>
      </c>
      <c r="J76" s="359">
        <f t="shared" si="7"/>
        <v>0.73993107007875325</v>
      </c>
      <c r="K76" s="359">
        <f t="shared" si="8"/>
        <v>1.115275979157532</v>
      </c>
      <c r="L76" s="359">
        <f t="shared" si="9"/>
        <v>1.2108145917103674</v>
      </c>
      <c r="M76" s="359">
        <f t="shared" si="10"/>
        <v>1.5005885752578563</v>
      </c>
      <c r="N76" s="359">
        <f t="shared" si="11"/>
        <v>1.62267255719115</v>
      </c>
      <c r="O76" s="359">
        <f t="shared" si="12"/>
        <v>1.222191444739029</v>
      </c>
    </row>
    <row r="77" spans="1:15">
      <c r="B77" s="246">
        <v>200603</v>
      </c>
      <c r="C77" s="246">
        <v>266113</v>
      </c>
      <c r="D77" s="246">
        <v>546675</v>
      </c>
      <c r="E77" s="246">
        <v>951011</v>
      </c>
      <c r="F77" s="246">
        <v>849381</v>
      </c>
      <c r="G77" s="246">
        <v>273195</v>
      </c>
      <c r="H77" s="246">
        <v>123712</v>
      </c>
      <c r="J77" s="359">
        <f t="shared" si="7"/>
        <v>0.73845201822591477</v>
      </c>
      <c r="K77" s="359">
        <f t="shared" si="8"/>
        <v>1.1148782999724685</v>
      </c>
      <c r="L77" s="359">
        <f t="shared" si="9"/>
        <v>1.2116580284475158</v>
      </c>
      <c r="M77" s="359">
        <f t="shared" si="10"/>
        <v>1.5057971117264757</v>
      </c>
      <c r="N77" s="359">
        <f t="shared" si="11"/>
        <v>1.6288075265163033</v>
      </c>
      <c r="O77" s="359">
        <f t="shared" si="12"/>
        <v>1.2238534288314669</v>
      </c>
    </row>
    <row r="78" spans="1:15">
      <c r="B78" s="246">
        <v>200604</v>
      </c>
      <c r="C78" s="246">
        <v>266043</v>
      </c>
      <c r="D78" s="246">
        <v>546767</v>
      </c>
      <c r="E78" s="246">
        <v>952660</v>
      </c>
      <c r="F78" s="246">
        <v>853432</v>
      </c>
      <c r="G78" s="246">
        <v>274596</v>
      </c>
      <c r="H78" s="246">
        <v>124120</v>
      </c>
      <c r="J78" s="359">
        <f t="shared" si="7"/>
        <v>0.73825777126587966</v>
      </c>
      <c r="K78" s="359">
        <f t="shared" si="8"/>
        <v>1.115065922972601</v>
      </c>
      <c r="L78" s="359">
        <f t="shared" si="9"/>
        <v>1.2137589758486604</v>
      </c>
      <c r="M78" s="359">
        <f t="shared" si="10"/>
        <v>1.5129787935625467</v>
      </c>
      <c r="N78" s="359">
        <f t="shared" si="11"/>
        <v>1.6371603856266432</v>
      </c>
      <c r="O78" s="359">
        <f t="shared" si="12"/>
        <v>1.2278896759131019</v>
      </c>
    </row>
    <row r="79" spans="1:15">
      <c r="B79" s="246">
        <v>200605</v>
      </c>
      <c r="C79" s="246">
        <v>265662</v>
      </c>
      <c r="D79" s="246">
        <v>546727</v>
      </c>
      <c r="E79" s="246">
        <v>952706</v>
      </c>
      <c r="F79" s="246">
        <v>855635</v>
      </c>
      <c r="G79" s="246">
        <v>275242</v>
      </c>
      <c r="H79" s="246">
        <v>124219</v>
      </c>
      <c r="J79" s="359">
        <f t="shared" si="7"/>
        <v>0.73720051281197452</v>
      </c>
      <c r="K79" s="359">
        <f t="shared" si="8"/>
        <v>1.114984347755152</v>
      </c>
      <c r="L79" s="359">
        <f t="shared" si="9"/>
        <v>1.2138175832352296</v>
      </c>
      <c r="M79" s="359">
        <f t="shared" si="10"/>
        <v>1.5168843095054905</v>
      </c>
      <c r="N79" s="359">
        <f t="shared" si="11"/>
        <v>1.6410118824041449</v>
      </c>
      <c r="O79" s="359">
        <f t="shared" si="12"/>
        <v>1.2288690593961458</v>
      </c>
    </row>
    <row r="80" spans="1:15">
      <c r="A80" s="7"/>
      <c r="B80" s="246">
        <v>200606</v>
      </c>
      <c r="C80" s="246">
        <v>265372</v>
      </c>
      <c r="D80" s="246">
        <v>546949</v>
      </c>
      <c r="E80" s="246">
        <v>953889</v>
      </c>
      <c r="F80" s="246">
        <v>859717</v>
      </c>
      <c r="G80" s="246">
        <v>276415</v>
      </c>
      <c r="H80" s="246">
        <v>124398</v>
      </c>
      <c r="J80" s="359">
        <f t="shared" si="7"/>
        <v>0.73639577540611489</v>
      </c>
      <c r="K80" s="359">
        <f t="shared" si="8"/>
        <v>1.1154370902119937</v>
      </c>
      <c r="L80" s="359">
        <f t="shared" si="9"/>
        <v>1.2153248123289555</v>
      </c>
      <c r="M80" s="359">
        <f t="shared" si="10"/>
        <v>1.5241209486698555</v>
      </c>
      <c r="N80" s="359">
        <f t="shared" si="11"/>
        <v>1.6480053897106608</v>
      </c>
      <c r="O80" s="359">
        <f t="shared" si="12"/>
        <v>1.2306398638755887</v>
      </c>
    </row>
    <row r="81" spans="1:15">
      <c r="B81" s="246">
        <v>200607</v>
      </c>
      <c r="C81" s="246">
        <v>265041</v>
      </c>
      <c r="D81" s="246">
        <v>546748</v>
      </c>
      <c r="E81" s="246">
        <v>954650</v>
      </c>
      <c r="F81" s="246">
        <v>863402</v>
      </c>
      <c r="G81" s="246">
        <v>277647</v>
      </c>
      <c r="H81" s="246">
        <v>124594</v>
      </c>
      <c r="J81" s="359">
        <f t="shared" ref="J81:J86" si="13">C81/C$3</f>
        <v>0.73547726478080622</v>
      </c>
      <c r="K81" s="359">
        <f t="shared" ref="K81:K86" si="14">D81/D$3</f>
        <v>1.1150271747443128</v>
      </c>
      <c r="L81" s="359">
        <f t="shared" ref="L81:L86" si="15">E81/E$3</f>
        <v>1.21629438235459</v>
      </c>
      <c r="M81" s="359">
        <f t="shared" ref="M81:M86" si="16">F81/F$3</f>
        <v>1.5306537794686512</v>
      </c>
      <c r="N81" s="359">
        <f t="shared" ref="N81:N86" si="17">G81/G$3</f>
        <v>1.6553506591067628</v>
      </c>
      <c r="O81" s="359">
        <f t="shared" ref="O81:O86" si="18">H81/H$3</f>
        <v>1.2325788453167663</v>
      </c>
    </row>
    <row r="82" spans="1:15">
      <c r="B82" s="246">
        <v>200608</v>
      </c>
      <c r="C82" s="246">
        <v>264641</v>
      </c>
      <c r="D82" s="246">
        <v>546601</v>
      </c>
      <c r="E82" s="246">
        <v>955174</v>
      </c>
      <c r="F82" s="246">
        <v>865793</v>
      </c>
      <c r="G82" s="246">
        <v>278531</v>
      </c>
      <c r="H82" s="246">
        <v>124742</v>
      </c>
      <c r="J82" s="359">
        <f t="shared" si="13"/>
        <v>0.73436728215203428</v>
      </c>
      <c r="K82" s="359">
        <f t="shared" si="14"/>
        <v>1.1147273858201878</v>
      </c>
      <c r="L82" s="359">
        <f t="shared" si="15"/>
        <v>1.2169619969320307</v>
      </c>
      <c r="M82" s="359">
        <f t="shared" si="16"/>
        <v>1.5348925850154413</v>
      </c>
      <c r="N82" s="359">
        <f t="shared" si="17"/>
        <v>1.6606211283812387</v>
      </c>
      <c r="O82" s="359">
        <f t="shared" si="18"/>
        <v>1.2340429741601044</v>
      </c>
    </row>
    <row r="83" spans="1:15">
      <c r="B83" s="246">
        <v>200609</v>
      </c>
      <c r="C83" s="246">
        <v>264318</v>
      </c>
      <c r="D83" s="246">
        <v>546405</v>
      </c>
      <c r="E83" s="246">
        <v>955889</v>
      </c>
      <c r="F83" s="246">
        <v>868940</v>
      </c>
      <c r="G83" s="246">
        <v>280302</v>
      </c>
      <c r="H83" s="246">
        <v>125106</v>
      </c>
      <c r="J83" s="359">
        <f t="shared" si="13"/>
        <v>0.73347097117930105</v>
      </c>
      <c r="K83" s="359">
        <f t="shared" si="14"/>
        <v>1.114327667254688</v>
      </c>
      <c r="L83" s="359">
        <f t="shared" si="15"/>
        <v>1.2178729595710958</v>
      </c>
      <c r="M83" s="359">
        <f t="shared" si="16"/>
        <v>1.5404716402457834</v>
      </c>
      <c r="N83" s="359">
        <f t="shared" si="17"/>
        <v>1.6711799531381353</v>
      </c>
      <c r="O83" s="359">
        <f t="shared" si="18"/>
        <v>1.23764393969372</v>
      </c>
    </row>
    <row r="84" spans="1:15">
      <c r="B84" s="246">
        <v>200610</v>
      </c>
      <c r="C84" s="246">
        <v>264050</v>
      </c>
      <c r="D84" s="246">
        <v>546255</v>
      </c>
      <c r="E84" s="246">
        <v>956922</v>
      </c>
      <c r="F84" s="246">
        <v>871409</v>
      </c>
      <c r="G84" s="246">
        <v>281636</v>
      </c>
      <c r="H84" s="246">
        <v>125409</v>
      </c>
      <c r="J84" s="359">
        <f t="shared" si="13"/>
        <v>0.73272728281802391</v>
      </c>
      <c r="K84" s="359">
        <f t="shared" si="14"/>
        <v>1.1140217601892546</v>
      </c>
      <c r="L84" s="359">
        <f t="shared" si="15"/>
        <v>1.2191890776216614</v>
      </c>
      <c r="M84" s="359">
        <f t="shared" si="16"/>
        <v>1.5448487255218286</v>
      </c>
      <c r="N84" s="359">
        <f t="shared" si="17"/>
        <v>1.6791333536043691</v>
      </c>
      <c r="O84" s="359">
        <f t="shared" si="18"/>
        <v>1.2406414467175815</v>
      </c>
    </row>
    <row r="85" spans="1:15">
      <c r="B85" s="246">
        <v>200611</v>
      </c>
      <c r="C85" s="246">
        <v>263873</v>
      </c>
      <c r="D85" s="246">
        <v>546311</v>
      </c>
      <c r="E85" s="246">
        <v>957616</v>
      </c>
      <c r="F85" s="246">
        <v>874605</v>
      </c>
      <c r="G85" s="246">
        <v>283004</v>
      </c>
      <c r="H85" s="246">
        <v>125765</v>
      </c>
      <c r="J85" s="359">
        <f t="shared" si="13"/>
        <v>0.7322361155047924</v>
      </c>
      <c r="K85" s="359">
        <f t="shared" si="14"/>
        <v>1.1141359654936831</v>
      </c>
      <c r="L85" s="359">
        <f t="shared" si="15"/>
        <v>1.220073284714684</v>
      </c>
      <c r="M85" s="359">
        <f t="shared" si="16"/>
        <v>1.5505146487872159</v>
      </c>
      <c r="N85" s="359">
        <f t="shared" si="17"/>
        <v>1.6872894644273135</v>
      </c>
      <c r="O85" s="359">
        <f t="shared" si="18"/>
        <v>1.244163270151557</v>
      </c>
    </row>
    <row r="86" spans="1:15">
      <c r="B86" s="246">
        <v>200612</v>
      </c>
      <c r="C86" s="246">
        <v>263681</v>
      </c>
      <c r="D86" s="246">
        <v>546212</v>
      </c>
      <c r="E86" s="246">
        <v>958728</v>
      </c>
      <c r="F86" s="246">
        <v>877843</v>
      </c>
      <c r="G86" s="246">
        <v>284257</v>
      </c>
      <c r="H86" s="246">
        <v>126203</v>
      </c>
      <c r="J86" s="359">
        <f t="shared" si="13"/>
        <v>0.73170332384298187</v>
      </c>
      <c r="K86" s="359">
        <f t="shared" si="14"/>
        <v>1.1139340668304969</v>
      </c>
      <c r="L86" s="359">
        <f t="shared" si="15"/>
        <v>1.2214900545813139</v>
      </c>
      <c r="M86" s="359">
        <f t="shared" si="16"/>
        <v>1.556255030368356</v>
      </c>
      <c r="N86" s="359">
        <f t="shared" si="17"/>
        <v>1.6947599372790307</v>
      </c>
      <c r="O86" s="359">
        <f t="shared" si="18"/>
        <v>1.2484963001068419</v>
      </c>
    </row>
    <row r="87" spans="1:15">
      <c r="B87" s="246">
        <v>200701</v>
      </c>
      <c r="C87" s="246">
        <v>263316</v>
      </c>
      <c r="D87" s="246">
        <v>545900</v>
      </c>
      <c r="E87" s="246">
        <v>959026</v>
      </c>
      <c r="F87" s="246">
        <v>880013</v>
      </c>
      <c r="G87" s="246">
        <v>285136</v>
      </c>
      <c r="H87" s="246">
        <v>126571</v>
      </c>
      <c r="J87" s="359">
        <f t="shared" ref="J87:J98" si="19">C87/C$3</f>
        <v>0.73069046469422749</v>
      </c>
      <c r="K87" s="359">
        <f t="shared" ref="K87:K98" si="20">D87/D$3</f>
        <v>1.1132977801343951</v>
      </c>
      <c r="L87" s="359">
        <f t="shared" ref="L87:L98" si="21">E87/E$3</f>
        <v>1.2218697285203928</v>
      </c>
      <c r="M87" s="359">
        <f t="shared" ref="M87:M98" si="22">F87/F$3</f>
        <v>1.5601020433489223</v>
      </c>
      <c r="N87" s="359">
        <f t="shared" ref="N87:N98" si="23">G87/G$3</f>
        <v>1.7000005962069316</v>
      </c>
      <c r="O87" s="359">
        <f t="shared" ref="O87:O98" si="24">H87/H$3</f>
        <v>1.2521368366902774</v>
      </c>
    </row>
    <row r="88" spans="1:15">
      <c r="B88" s="246">
        <v>200702</v>
      </c>
      <c r="C88" s="246">
        <v>263164</v>
      </c>
      <c r="D88" s="246">
        <v>545834</v>
      </c>
      <c r="E88" s="246">
        <v>959711</v>
      </c>
      <c r="F88" s="246">
        <v>883367</v>
      </c>
      <c r="G88" s="246">
        <v>286350</v>
      </c>
      <c r="H88" s="246">
        <v>126957</v>
      </c>
      <c r="J88" s="359">
        <f t="shared" si="19"/>
        <v>0.73026867129529427</v>
      </c>
      <c r="K88" s="359">
        <f t="shared" si="20"/>
        <v>1.1131631810256044</v>
      </c>
      <c r="L88" s="359">
        <f t="shared" si="21"/>
        <v>1.2227424689508259</v>
      </c>
      <c r="M88" s="359">
        <f t="shared" si="22"/>
        <v>1.5660480717069036</v>
      </c>
      <c r="N88" s="359">
        <f t="shared" si="23"/>
        <v>1.7072385483553632</v>
      </c>
      <c r="O88" s="359">
        <f t="shared" si="24"/>
        <v>1.2559554429979027</v>
      </c>
    </row>
    <row r="89" spans="1:15">
      <c r="B89" s="246">
        <v>200703</v>
      </c>
      <c r="C89" s="246">
        <v>262877</v>
      </c>
      <c r="D89" s="246">
        <v>545388</v>
      </c>
      <c r="E89" s="246">
        <v>959627</v>
      </c>
      <c r="F89" s="246">
        <v>885470</v>
      </c>
      <c r="G89" s="246">
        <v>287162</v>
      </c>
      <c r="H89" s="246">
        <v>127261</v>
      </c>
      <c r="J89" s="359">
        <f t="shared" si="19"/>
        <v>0.72947225875915045</v>
      </c>
      <c r="K89" s="359">
        <f t="shared" si="20"/>
        <v>1.1122536173510487</v>
      </c>
      <c r="L89" s="359">
        <f t="shared" si="21"/>
        <v>1.222635446766656</v>
      </c>
      <c r="M89" s="359">
        <f t="shared" si="22"/>
        <v>1.5697763059456737</v>
      </c>
      <c r="N89" s="359">
        <f t="shared" si="23"/>
        <v>1.7120797486391577</v>
      </c>
      <c r="O89" s="359">
        <f t="shared" si="24"/>
        <v>1.258962842784219</v>
      </c>
    </row>
    <row r="90" spans="1:15">
      <c r="B90" s="246">
        <v>200704</v>
      </c>
      <c r="C90" s="246">
        <v>262785</v>
      </c>
      <c r="D90" s="246">
        <v>545301</v>
      </c>
      <c r="E90" s="246">
        <v>959884</v>
      </c>
      <c r="F90" s="246">
        <v>888479</v>
      </c>
      <c r="G90" s="246">
        <v>288325</v>
      </c>
      <c r="H90" s="246">
        <v>127721</v>
      </c>
      <c r="J90" s="359">
        <f t="shared" si="19"/>
        <v>0.72921696275453285</v>
      </c>
      <c r="K90" s="359">
        <f t="shared" si="20"/>
        <v>1.1120761912530972</v>
      </c>
      <c r="L90" s="359">
        <f t="shared" si="21"/>
        <v>1.222962883687271</v>
      </c>
      <c r="M90" s="359">
        <f t="shared" si="22"/>
        <v>1.5751107124242565</v>
      </c>
      <c r="N90" s="359">
        <f t="shared" si="23"/>
        <v>1.7190136352525234</v>
      </c>
      <c r="O90" s="359">
        <f t="shared" si="24"/>
        <v>1.2635135135135136</v>
      </c>
    </row>
    <row r="91" spans="1:15">
      <c r="B91" s="246">
        <v>200705</v>
      </c>
      <c r="C91" s="246">
        <v>262496</v>
      </c>
      <c r="D91" s="246">
        <v>544900</v>
      </c>
      <c r="E91" s="246">
        <v>960135</v>
      </c>
      <c r="F91" s="246">
        <v>891317</v>
      </c>
      <c r="G91" s="246">
        <v>289327</v>
      </c>
      <c r="H91" s="246">
        <v>128039</v>
      </c>
      <c r="J91" s="359">
        <f t="shared" si="19"/>
        <v>0.7284150003052452</v>
      </c>
      <c r="K91" s="359">
        <f t="shared" si="20"/>
        <v>1.1112583996981718</v>
      </c>
      <c r="L91" s="359">
        <f t="shared" si="21"/>
        <v>1.2232826761661595</v>
      </c>
      <c r="M91" s="359">
        <f t="shared" si="22"/>
        <v>1.5801419671887023</v>
      </c>
      <c r="N91" s="359">
        <f t="shared" si="23"/>
        <v>1.7249876287061714</v>
      </c>
      <c r="O91" s="359">
        <f t="shared" si="24"/>
        <v>1.2666594119741996</v>
      </c>
    </row>
    <row r="92" spans="1:15">
      <c r="A92" s="7"/>
      <c r="B92" s="246">
        <v>200706</v>
      </c>
      <c r="C92" s="246">
        <v>262151</v>
      </c>
      <c r="D92" s="246">
        <v>544673</v>
      </c>
      <c r="E92" s="246">
        <v>960839</v>
      </c>
      <c r="F92" s="246">
        <v>895189</v>
      </c>
      <c r="G92" s="246">
        <v>290737</v>
      </c>
      <c r="H92" s="246">
        <v>128450</v>
      </c>
      <c r="J92" s="359">
        <f t="shared" si="19"/>
        <v>0.72745764028792947</v>
      </c>
      <c r="K92" s="359">
        <f t="shared" si="20"/>
        <v>1.110795460339149</v>
      </c>
      <c r="L92" s="359">
        <f t="shared" si="21"/>
        <v>1.224179623995393</v>
      </c>
      <c r="M92" s="359">
        <f t="shared" si="22"/>
        <v>1.5870063147743028</v>
      </c>
      <c r="N92" s="359">
        <f t="shared" si="23"/>
        <v>1.7333941464403466</v>
      </c>
      <c r="O92" s="359">
        <f t="shared" si="24"/>
        <v>1.2707253373431997</v>
      </c>
    </row>
    <row r="93" spans="1:15">
      <c r="B93" s="246">
        <v>200707</v>
      </c>
      <c r="C93" s="246">
        <v>261940</v>
      </c>
      <c r="D93" s="246">
        <v>544358</v>
      </c>
      <c r="E93" s="246">
        <v>961160</v>
      </c>
      <c r="F93" s="246">
        <v>899103</v>
      </c>
      <c r="G93" s="246">
        <v>291935</v>
      </c>
      <c r="H93" s="246">
        <v>128774</v>
      </c>
      <c r="J93" s="359">
        <f t="shared" si="19"/>
        <v>0.72687212445125238</v>
      </c>
      <c r="K93" s="359">
        <f t="shared" si="20"/>
        <v>1.1101530555017385</v>
      </c>
      <c r="L93" s="359">
        <f t="shared" si="21"/>
        <v>1.2245886016277565</v>
      </c>
      <c r="M93" s="359">
        <f t="shared" si="22"/>
        <v>1.5939451206756561</v>
      </c>
      <c r="N93" s="359">
        <f t="shared" si="23"/>
        <v>1.7405367054797378</v>
      </c>
      <c r="O93" s="359">
        <f t="shared" si="24"/>
        <v>1.2739305923786157</v>
      </c>
    </row>
    <row r="94" spans="1:15">
      <c r="B94" s="246">
        <v>200708</v>
      </c>
      <c r="C94" s="246">
        <v>261979</v>
      </c>
      <c r="D94" s="246">
        <v>544238</v>
      </c>
      <c r="E94" s="246">
        <v>961495</v>
      </c>
      <c r="F94" s="246">
        <v>902578</v>
      </c>
      <c r="G94" s="246">
        <v>293189</v>
      </c>
      <c r="H94" s="246">
        <v>129142</v>
      </c>
      <c r="J94" s="359">
        <f t="shared" si="19"/>
        <v>0.7269803477575576</v>
      </c>
      <c r="K94" s="359">
        <f t="shared" si="20"/>
        <v>1.1099083298493917</v>
      </c>
      <c r="L94" s="359">
        <f t="shared" si="21"/>
        <v>1.2250154162908149</v>
      </c>
      <c r="M94" s="359">
        <f t="shared" si="22"/>
        <v>1.6001056598956875</v>
      </c>
      <c r="N94" s="359">
        <f t="shared" si="23"/>
        <v>1.7480131404007704</v>
      </c>
      <c r="O94" s="359">
        <f t="shared" si="24"/>
        <v>1.2775711289620513</v>
      </c>
    </row>
    <row r="95" spans="1:15">
      <c r="B95" s="246">
        <v>200709</v>
      </c>
      <c r="C95" s="246">
        <v>261855</v>
      </c>
      <c r="D95" s="246">
        <v>544187</v>
      </c>
      <c r="E95" s="246">
        <v>962604</v>
      </c>
      <c r="F95" s="246">
        <v>907000</v>
      </c>
      <c r="G95" s="246">
        <v>294981</v>
      </c>
      <c r="H95" s="246">
        <v>129577</v>
      </c>
      <c r="J95" s="359">
        <f t="shared" si="19"/>
        <v>0.72663625314263836</v>
      </c>
      <c r="K95" s="359">
        <f t="shared" si="20"/>
        <v>1.1098043214471442</v>
      </c>
      <c r="L95" s="359">
        <f t="shared" si="21"/>
        <v>1.2264283639365816</v>
      </c>
      <c r="M95" s="359">
        <f t="shared" si="22"/>
        <v>1.6079450568542426</v>
      </c>
      <c r="N95" s="359">
        <f t="shared" si="23"/>
        <v>1.7586971686132824</v>
      </c>
      <c r="O95" s="359">
        <f t="shared" si="24"/>
        <v>1.2818744806299711</v>
      </c>
    </row>
    <row r="96" spans="1:15">
      <c r="B96" s="246">
        <v>200710</v>
      </c>
      <c r="C96" s="246">
        <v>261571</v>
      </c>
      <c r="D96" s="246">
        <v>543903</v>
      </c>
      <c r="E96" s="246">
        <v>963022</v>
      </c>
      <c r="F96" s="246">
        <v>909089</v>
      </c>
      <c r="G96" s="246">
        <v>295932</v>
      </c>
      <c r="H96" s="246">
        <v>129837</v>
      </c>
      <c r="J96" s="359">
        <f t="shared" si="19"/>
        <v>0.72584816547621034</v>
      </c>
      <c r="K96" s="359">
        <f t="shared" si="20"/>
        <v>1.1092251374032569</v>
      </c>
      <c r="L96" s="359">
        <f t="shared" si="21"/>
        <v>1.2269609267101891</v>
      </c>
      <c r="M96" s="359">
        <f t="shared" si="22"/>
        <v>1.6116484716544284</v>
      </c>
      <c r="N96" s="359">
        <f t="shared" si="23"/>
        <v>1.7643670965318643</v>
      </c>
      <c r="O96" s="359">
        <f t="shared" si="24"/>
        <v>1.2844465988682681</v>
      </c>
    </row>
    <row r="97" spans="1:15">
      <c r="B97" s="246">
        <v>200711</v>
      </c>
      <c r="C97" s="246">
        <v>261415</v>
      </c>
      <c r="D97" s="246">
        <v>544099</v>
      </c>
      <c r="E97" s="246">
        <v>963956</v>
      </c>
      <c r="F97" s="246">
        <v>912658</v>
      </c>
      <c r="G97" s="246">
        <v>297408</v>
      </c>
      <c r="H97" s="246">
        <v>130439</v>
      </c>
      <c r="J97" s="359">
        <f t="shared" si="19"/>
        <v>0.72541527225098923</v>
      </c>
      <c r="K97" s="359">
        <f t="shared" si="20"/>
        <v>1.1096248559687567</v>
      </c>
      <c r="L97" s="359">
        <f t="shared" si="21"/>
        <v>1.2281509114722684</v>
      </c>
      <c r="M97" s="359">
        <f t="shared" si="22"/>
        <v>1.6179756556763829</v>
      </c>
      <c r="N97" s="359">
        <f t="shared" si="23"/>
        <v>1.7731671108408307</v>
      </c>
      <c r="O97" s="359">
        <f t="shared" si="24"/>
        <v>1.2904020418661708</v>
      </c>
    </row>
    <row r="98" spans="1:15">
      <c r="B98" s="246">
        <v>200712</v>
      </c>
      <c r="C98" s="246">
        <v>261371</v>
      </c>
      <c r="D98" s="246">
        <v>544305</v>
      </c>
      <c r="E98" s="246">
        <v>964652</v>
      </c>
      <c r="F98" s="246">
        <v>916031</v>
      </c>
      <c r="G98" s="246">
        <v>298747</v>
      </c>
      <c r="H98" s="246">
        <v>130996</v>
      </c>
      <c r="J98" s="359">
        <f t="shared" si="19"/>
        <v>0.72529317416182437</v>
      </c>
      <c r="K98" s="359">
        <f t="shared" si="20"/>
        <v>1.1100449683386187</v>
      </c>
      <c r="L98" s="359">
        <f t="shared" si="21"/>
        <v>1.2290376667125333</v>
      </c>
      <c r="M98" s="359">
        <f t="shared" si="22"/>
        <v>1.6239553675581573</v>
      </c>
      <c r="N98" s="359">
        <f t="shared" si="23"/>
        <v>1.7811503216536395</v>
      </c>
      <c r="O98" s="359">
        <f t="shared" si="24"/>
        <v>1.295912310553599</v>
      </c>
    </row>
    <row r="99" spans="1:15">
      <c r="A99" s="323" t="s">
        <v>1024</v>
      </c>
      <c r="B99" s="246">
        <v>200801</v>
      </c>
      <c r="C99" s="246">
        <v>261222</v>
      </c>
      <c r="D99" s="246">
        <v>544234</v>
      </c>
      <c r="E99" s="246">
        <v>965596</v>
      </c>
      <c r="F99" s="246">
        <v>918138</v>
      </c>
      <c r="G99" s="246">
        <v>299865</v>
      </c>
      <c r="H99" s="246">
        <v>131459</v>
      </c>
      <c r="J99" s="359">
        <f t="shared" ref="J99:J110" si="25">C99/C$3</f>
        <v>0.72487970563260684</v>
      </c>
      <c r="K99" s="359">
        <f t="shared" ref="K99:K110" si="26">D99/D$3</f>
        <v>1.1099001723276469</v>
      </c>
      <c r="L99" s="359">
        <f t="shared" ref="L99:L110" si="27">E99/E$3</f>
        <v>1.2302403922108236</v>
      </c>
      <c r="M99" s="359">
        <f t="shared" ref="M99:M110" si="28">F99/F$3</f>
        <v>1.6276906930650943</v>
      </c>
      <c r="N99" s="359">
        <f t="shared" ref="N99:N110" si="29">G99/G$3</f>
        <v>1.7878159151478294</v>
      </c>
      <c r="O99" s="359">
        <f t="shared" ref="O99:O110" si="30">H99/H$3</f>
        <v>1.3004926595702584</v>
      </c>
    </row>
    <row r="100" spans="1:15">
      <c r="B100" s="246">
        <v>200802</v>
      </c>
      <c r="C100" s="246">
        <v>261222</v>
      </c>
      <c r="D100" s="246">
        <v>544725</v>
      </c>
      <c r="E100" s="246">
        <v>966525</v>
      </c>
      <c r="F100" s="246">
        <v>921240</v>
      </c>
      <c r="G100" s="246">
        <v>301109</v>
      </c>
      <c r="H100" s="246">
        <v>131984</v>
      </c>
      <c r="J100" s="359">
        <f t="shared" si="25"/>
        <v>0.72487970563260684</v>
      </c>
      <c r="K100" s="359">
        <f t="shared" si="26"/>
        <v>1.1109015081218325</v>
      </c>
      <c r="L100" s="359">
        <f t="shared" si="27"/>
        <v>1.2314240066047977</v>
      </c>
      <c r="M100" s="359">
        <f t="shared" si="28"/>
        <v>1.6331899715285583</v>
      </c>
      <c r="N100" s="359">
        <f t="shared" si="29"/>
        <v>1.7952327293757118</v>
      </c>
      <c r="O100" s="359">
        <f t="shared" si="30"/>
        <v>1.3056863598591271</v>
      </c>
    </row>
    <row r="101" spans="1:15">
      <c r="B101" s="246">
        <v>200803</v>
      </c>
      <c r="C101" s="246">
        <v>260967</v>
      </c>
      <c r="D101" s="246">
        <v>544784</v>
      </c>
      <c r="E101" s="246">
        <v>966333</v>
      </c>
      <c r="F101" s="246">
        <v>923570</v>
      </c>
      <c r="G101" s="246">
        <v>301885</v>
      </c>
      <c r="H101" s="246">
        <v>132311</v>
      </c>
      <c r="J101" s="359">
        <f t="shared" si="25"/>
        <v>0.72417209170676478</v>
      </c>
      <c r="K101" s="359">
        <f t="shared" si="26"/>
        <v>1.1110218315675697</v>
      </c>
      <c r="L101" s="359">
        <f t="shared" si="27"/>
        <v>1.2311793844695522</v>
      </c>
      <c r="M101" s="359">
        <f t="shared" si="28"/>
        <v>1.6373206352358023</v>
      </c>
      <c r="N101" s="359">
        <f t="shared" si="29"/>
        <v>1.7998592951641657</v>
      </c>
      <c r="O101" s="359">
        <f t="shared" si="30"/>
        <v>1.3089212931819081</v>
      </c>
    </row>
    <row r="102" spans="1:15">
      <c r="B102" s="246">
        <v>200804</v>
      </c>
      <c r="C102" s="246">
        <v>260788</v>
      </c>
      <c r="D102" s="246">
        <v>545097</v>
      </c>
      <c r="E102" s="246">
        <v>965953</v>
      </c>
      <c r="F102" s="246">
        <v>925555</v>
      </c>
      <c r="G102" s="246">
        <v>302674</v>
      </c>
      <c r="H102" s="246">
        <v>132576</v>
      </c>
      <c r="J102" s="359">
        <f t="shared" si="25"/>
        <v>0.72367537448038943</v>
      </c>
      <c r="K102" s="359">
        <f t="shared" si="26"/>
        <v>1.1116601576441076</v>
      </c>
      <c r="L102" s="359">
        <f t="shared" si="27"/>
        <v>1.2306952364935455</v>
      </c>
      <c r="M102" s="359">
        <f t="shared" si="28"/>
        <v>1.6408396770636478</v>
      </c>
      <c r="N102" s="359">
        <f t="shared" si="29"/>
        <v>1.8045633678537147</v>
      </c>
      <c r="O102" s="359">
        <f t="shared" si="30"/>
        <v>1.3115428752324798</v>
      </c>
    </row>
    <row r="103" spans="1:15">
      <c r="B103" s="246">
        <v>200805</v>
      </c>
      <c r="C103" s="246">
        <v>260506</v>
      </c>
      <c r="D103" s="246">
        <v>544879</v>
      </c>
      <c r="E103" s="246">
        <v>964894</v>
      </c>
      <c r="F103" s="246">
        <v>926906</v>
      </c>
      <c r="G103" s="246">
        <v>303287</v>
      </c>
      <c r="H103" s="246">
        <v>132848</v>
      </c>
      <c r="J103" s="359">
        <f t="shared" si="25"/>
        <v>0.72289283672710525</v>
      </c>
      <c r="K103" s="359">
        <f t="shared" si="26"/>
        <v>1.1112155727090109</v>
      </c>
      <c r="L103" s="359">
        <f t="shared" si="27"/>
        <v>1.2293459925288324</v>
      </c>
      <c r="M103" s="359">
        <f t="shared" si="28"/>
        <v>1.6432347528870326</v>
      </c>
      <c r="N103" s="359">
        <f t="shared" si="29"/>
        <v>1.8082181163438207</v>
      </c>
      <c r="O103" s="359">
        <f t="shared" si="30"/>
        <v>1.3142337066202365</v>
      </c>
    </row>
    <row r="104" spans="1:15">
      <c r="A104" s="7"/>
      <c r="B104" s="246">
        <v>200806</v>
      </c>
      <c r="C104" s="246">
        <v>260305</v>
      </c>
      <c r="D104" s="246">
        <v>544677</v>
      </c>
      <c r="E104" s="246">
        <v>964040</v>
      </c>
      <c r="F104" s="246">
        <v>928959</v>
      </c>
      <c r="G104" s="246">
        <v>303953</v>
      </c>
      <c r="H104" s="246">
        <v>133040</v>
      </c>
      <c r="J104" s="359">
        <f t="shared" si="25"/>
        <v>0.72233507045614731</v>
      </c>
      <c r="K104" s="359">
        <f t="shared" si="26"/>
        <v>1.1108036178608938</v>
      </c>
      <c r="L104" s="359">
        <f t="shared" si="27"/>
        <v>1.2282579336564383</v>
      </c>
      <c r="M104" s="359">
        <f t="shared" si="28"/>
        <v>1.6468743462737159</v>
      </c>
      <c r="N104" s="359">
        <f t="shared" si="29"/>
        <v>1.8121888545076226</v>
      </c>
      <c r="O104" s="359">
        <f t="shared" si="30"/>
        <v>1.3161331170115944</v>
      </c>
    </row>
    <row r="105" spans="1:15">
      <c r="B105" s="246">
        <v>200807</v>
      </c>
      <c r="C105" s="246">
        <v>260238</v>
      </c>
      <c r="D105" s="246">
        <v>544454</v>
      </c>
      <c r="E105" s="246">
        <v>962430</v>
      </c>
      <c r="F105" s="246">
        <v>930105</v>
      </c>
      <c r="G105" s="246">
        <v>304433</v>
      </c>
      <c r="H105" s="246">
        <v>133206</v>
      </c>
      <c r="J105" s="359">
        <f t="shared" si="25"/>
        <v>0.72214914836582811</v>
      </c>
      <c r="K105" s="359">
        <f t="shared" si="26"/>
        <v>1.110348836023616</v>
      </c>
      <c r="L105" s="359">
        <f t="shared" si="27"/>
        <v>1.2262066751265155</v>
      </c>
      <c r="M105" s="359">
        <f t="shared" si="28"/>
        <v>1.6489059946035449</v>
      </c>
      <c r="N105" s="359">
        <f t="shared" si="29"/>
        <v>1.8150506477788311</v>
      </c>
      <c r="O105" s="359">
        <f t="shared" si="30"/>
        <v>1.3177753155791223</v>
      </c>
    </row>
    <row r="106" spans="1:15">
      <c r="B106" s="246">
        <v>200808</v>
      </c>
      <c r="C106" s="246">
        <v>259970</v>
      </c>
      <c r="D106" s="246">
        <v>544198</v>
      </c>
      <c r="E106" s="246">
        <v>961098</v>
      </c>
      <c r="F106" s="246">
        <v>931339</v>
      </c>
      <c r="G106" s="246">
        <v>305048</v>
      </c>
      <c r="H106" s="246">
        <v>133437</v>
      </c>
      <c r="J106" s="359">
        <f t="shared" si="25"/>
        <v>0.72140546000455097</v>
      </c>
      <c r="K106" s="359">
        <f t="shared" si="26"/>
        <v>1.1098267546319429</v>
      </c>
      <c r="L106" s="359">
        <f t="shared" si="27"/>
        <v>1.2245096090632501</v>
      </c>
      <c r="M106" s="359">
        <f t="shared" si="28"/>
        <v>1.6510936508330467</v>
      </c>
      <c r="N106" s="359">
        <f t="shared" si="29"/>
        <v>1.8187173204075671</v>
      </c>
      <c r="O106" s="359">
        <f t="shared" si="30"/>
        <v>1.3200605437062245</v>
      </c>
    </row>
    <row r="107" spans="1:15">
      <c r="B107" s="246">
        <v>200809</v>
      </c>
      <c r="C107" s="246">
        <v>259701</v>
      </c>
      <c r="D107" s="246">
        <v>543644</v>
      </c>
      <c r="E107" s="246">
        <v>959910</v>
      </c>
      <c r="F107" s="246">
        <v>932429</v>
      </c>
      <c r="G107" s="246">
        <v>305428</v>
      </c>
      <c r="H107" s="246">
        <v>133619</v>
      </c>
      <c r="J107" s="359">
        <f t="shared" si="25"/>
        <v>0.72065899668670186</v>
      </c>
      <c r="K107" s="359">
        <f t="shared" si="26"/>
        <v>1.1086969378702749</v>
      </c>
      <c r="L107" s="359">
        <f t="shared" si="27"/>
        <v>1.2229960096014187</v>
      </c>
      <c r="M107" s="359">
        <f t="shared" si="28"/>
        <v>1.6530260214085386</v>
      </c>
      <c r="N107" s="359">
        <f t="shared" si="29"/>
        <v>1.8209829067472738</v>
      </c>
      <c r="O107" s="359">
        <f t="shared" si="30"/>
        <v>1.3218610264730324</v>
      </c>
    </row>
    <row r="108" spans="1:15">
      <c r="B108" s="246">
        <v>200810</v>
      </c>
      <c r="C108" s="246">
        <v>259539</v>
      </c>
      <c r="D108" s="246">
        <v>543366</v>
      </c>
      <c r="E108" s="246">
        <v>959804</v>
      </c>
      <c r="F108" s="246">
        <v>933533</v>
      </c>
      <c r="G108" s="246">
        <v>306053</v>
      </c>
      <c r="H108" s="246">
        <v>133818</v>
      </c>
      <c r="J108" s="359">
        <f t="shared" si="25"/>
        <v>0.72020945372204925</v>
      </c>
      <c r="K108" s="359">
        <f t="shared" si="26"/>
        <v>1.1081299901090049</v>
      </c>
      <c r="L108" s="359">
        <f t="shared" si="27"/>
        <v>1.2228609577975853</v>
      </c>
      <c r="M108" s="359">
        <f t="shared" si="28"/>
        <v>1.6549832114226148</v>
      </c>
      <c r="N108" s="359">
        <f t="shared" si="29"/>
        <v>1.82470920006916</v>
      </c>
      <c r="O108" s="359">
        <f t="shared" si="30"/>
        <v>1.3238296862015748</v>
      </c>
    </row>
    <row r="109" spans="1:15">
      <c r="B109" s="246">
        <v>200811</v>
      </c>
      <c r="C109" s="246">
        <v>259251</v>
      </c>
      <c r="D109" s="246">
        <v>543538</v>
      </c>
      <c r="E109" s="246">
        <v>959039</v>
      </c>
      <c r="F109" s="246">
        <v>935044</v>
      </c>
      <c r="G109" s="246">
        <v>306967</v>
      </c>
      <c r="H109" s="246">
        <v>134065</v>
      </c>
      <c r="J109" s="359">
        <f t="shared" si="25"/>
        <v>0.71941026622933346</v>
      </c>
      <c r="K109" s="359">
        <f t="shared" si="26"/>
        <v>1.1084807635440352</v>
      </c>
      <c r="L109" s="359">
        <f t="shared" si="27"/>
        <v>1.2218862914774666</v>
      </c>
      <c r="M109" s="359">
        <f t="shared" si="28"/>
        <v>1.6576619379726774</v>
      </c>
      <c r="N109" s="359">
        <f t="shared" si="29"/>
        <v>1.8301585314230864</v>
      </c>
      <c r="O109" s="359">
        <f t="shared" si="30"/>
        <v>1.326273198527957</v>
      </c>
    </row>
    <row r="110" spans="1:15">
      <c r="B110" s="246">
        <v>200812</v>
      </c>
      <c r="C110" s="246">
        <v>258859</v>
      </c>
      <c r="D110" s="246">
        <v>543215</v>
      </c>
      <c r="E110" s="246">
        <v>957741</v>
      </c>
      <c r="F110" s="246">
        <v>935452</v>
      </c>
      <c r="G110" s="246">
        <v>307311</v>
      </c>
      <c r="H110" s="246">
        <v>134281</v>
      </c>
      <c r="J110" s="359">
        <f t="shared" si="25"/>
        <v>0.71832248325313708</v>
      </c>
      <c r="K110" s="359">
        <f t="shared" si="26"/>
        <v>1.1078220436631352</v>
      </c>
      <c r="L110" s="359">
        <f t="shared" si="27"/>
        <v>1.2202325439173176</v>
      </c>
      <c r="M110" s="359">
        <f t="shared" si="28"/>
        <v>1.6583852473257055</v>
      </c>
      <c r="N110" s="359">
        <f t="shared" si="29"/>
        <v>1.8322094832674525</v>
      </c>
      <c r="O110" s="359">
        <f t="shared" si="30"/>
        <v>1.3284100352182344</v>
      </c>
    </row>
    <row r="111" spans="1:15">
      <c r="B111" s="246">
        <v>200901</v>
      </c>
      <c r="C111" s="246">
        <v>258339</v>
      </c>
      <c r="D111" s="246">
        <v>542654</v>
      </c>
      <c r="E111" s="246">
        <v>956551</v>
      </c>
      <c r="F111" s="246">
        <v>935706</v>
      </c>
      <c r="G111" s="246">
        <v>307729</v>
      </c>
      <c r="H111" s="246">
        <v>134438</v>
      </c>
      <c r="J111" s="359">
        <f t="shared" ref="J111:J122" si="31">C111/C$3</f>
        <v>0.71687950583573368</v>
      </c>
      <c r="K111" s="359">
        <f t="shared" ref="K111:K122" si="32">D111/D$3</f>
        <v>1.1066779512384137</v>
      </c>
      <c r="L111" s="359">
        <f t="shared" ref="L111:L122" si="33">E111/E$3</f>
        <v>1.2187163963082444</v>
      </c>
      <c r="M111" s="359">
        <f t="shared" ref="M111:M122" si="34">F111/F$3</f>
        <v>1.6588355428543065</v>
      </c>
      <c r="N111" s="359">
        <f t="shared" ref="N111:N122" si="35">G111/G$3</f>
        <v>1.8347016282411299</v>
      </c>
      <c r="O111" s="359">
        <f t="shared" ref="O111:O122" si="36">H111/H$3</f>
        <v>1.3299631989236675</v>
      </c>
    </row>
    <row r="112" spans="1:15">
      <c r="B112" s="246">
        <v>200902</v>
      </c>
      <c r="C112" s="246">
        <v>257720</v>
      </c>
      <c r="D112" s="246">
        <v>541842</v>
      </c>
      <c r="E112" s="246">
        <v>954368</v>
      </c>
      <c r="F112" s="246">
        <v>935806</v>
      </c>
      <c r="G112" s="246">
        <v>307938</v>
      </c>
      <c r="H112" s="246">
        <v>134571</v>
      </c>
      <c r="J112" s="359">
        <f t="shared" si="31"/>
        <v>0.71516180771770921</v>
      </c>
      <c r="K112" s="359">
        <f t="shared" si="32"/>
        <v>1.1050219743242002</v>
      </c>
      <c r="L112" s="359">
        <f t="shared" si="33"/>
        <v>1.2159350935934483</v>
      </c>
      <c r="M112" s="359">
        <f t="shared" si="34"/>
        <v>1.6590128245584799</v>
      </c>
      <c r="N112" s="359">
        <f t="shared" si="35"/>
        <v>1.8359477007279688</v>
      </c>
      <c r="O112" s="359">
        <f t="shared" si="36"/>
        <v>1.3312789363301809</v>
      </c>
    </row>
    <row r="113" spans="1:15">
      <c r="B113" s="246">
        <v>200903</v>
      </c>
      <c r="C113" s="246">
        <v>257297</v>
      </c>
      <c r="D113" s="246">
        <v>541091</v>
      </c>
      <c r="E113" s="246">
        <v>951901</v>
      </c>
      <c r="F113" s="246">
        <v>935316</v>
      </c>
      <c r="G113" s="246">
        <v>307797</v>
      </c>
      <c r="H113" s="246">
        <v>134566</v>
      </c>
      <c r="J113" s="359">
        <f t="shared" si="31"/>
        <v>0.71398800108778293</v>
      </c>
      <c r="K113" s="359">
        <f t="shared" si="32"/>
        <v>1.1034903996165966</v>
      </c>
      <c r="L113" s="359">
        <f t="shared" si="33"/>
        <v>1.2127919539702683</v>
      </c>
      <c r="M113" s="359">
        <f t="shared" si="34"/>
        <v>1.6581441442080294</v>
      </c>
      <c r="N113" s="359">
        <f t="shared" si="35"/>
        <v>1.8351070489545511</v>
      </c>
      <c r="O113" s="359">
        <f t="shared" si="36"/>
        <v>1.3312294725179059</v>
      </c>
    </row>
    <row r="114" spans="1:15">
      <c r="B114" s="246">
        <v>200904</v>
      </c>
      <c r="C114" s="246">
        <v>257033</v>
      </c>
      <c r="D114" s="246">
        <v>540716</v>
      </c>
      <c r="E114" s="246">
        <v>950264</v>
      </c>
      <c r="F114" s="246">
        <v>935408</v>
      </c>
      <c r="G114" s="246">
        <v>307878</v>
      </c>
      <c r="H114" s="246">
        <v>134544</v>
      </c>
      <c r="J114" s="359">
        <f t="shared" si="31"/>
        <v>0.71325541255279357</v>
      </c>
      <c r="K114" s="359">
        <f t="shared" si="32"/>
        <v>1.1027256319530128</v>
      </c>
      <c r="L114" s="359">
        <f t="shared" si="33"/>
        <v>1.2107062954525765</v>
      </c>
      <c r="M114" s="359">
        <f t="shared" si="34"/>
        <v>1.6583072433758692</v>
      </c>
      <c r="N114" s="359">
        <f t="shared" si="35"/>
        <v>1.8355899765690675</v>
      </c>
      <c r="O114" s="359">
        <f t="shared" si="36"/>
        <v>1.3310118317438961</v>
      </c>
    </row>
    <row r="115" spans="1:15">
      <c r="B115" s="246">
        <v>200905</v>
      </c>
      <c r="C115" s="246">
        <v>256863</v>
      </c>
      <c r="D115" s="246">
        <v>540467</v>
      </c>
      <c r="E115" s="246">
        <v>948552</v>
      </c>
      <c r="F115" s="246">
        <v>935786</v>
      </c>
      <c r="G115" s="246">
        <v>308074</v>
      </c>
      <c r="H115" s="246">
        <v>134616</v>
      </c>
      <c r="J115" s="359">
        <f t="shared" si="31"/>
        <v>0.71278366993556552</v>
      </c>
      <c r="K115" s="359">
        <f t="shared" si="32"/>
        <v>1.1022178262243931</v>
      </c>
      <c r="L115" s="359">
        <f t="shared" si="33"/>
        <v>1.2085250814133044</v>
      </c>
      <c r="M115" s="359">
        <f t="shared" si="34"/>
        <v>1.6589773682176452</v>
      </c>
      <c r="N115" s="359">
        <f t="shared" si="35"/>
        <v>1.8367585421548112</v>
      </c>
      <c r="O115" s="359">
        <f t="shared" si="36"/>
        <v>1.3317241106406552</v>
      </c>
    </row>
    <row r="116" spans="1:15">
      <c r="A116" s="7"/>
      <c r="B116" s="246">
        <v>200906</v>
      </c>
      <c r="C116" s="246">
        <v>256758</v>
      </c>
      <c r="D116" s="246">
        <v>539868</v>
      </c>
      <c r="E116" s="246">
        <v>947028</v>
      </c>
      <c r="F116" s="246">
        <v>936154</v>
      </c>
      <c r="G116" s="246">
        <v>308167</v>
      </c>
      <c r="H116" s="246">
        <v>134603</v>
      </c>
      <c r="J116" s="359">
        <f t="shared" si="31"/>
        <v>0.71249229949551285</v>
      </c>
      <c r="K116" s="359">
        <f t="shared" si="32"/>
        <v>1.1009962373430953</v>
      </c>
      <c r="L116" s="359">
        <f t="shared" si="33"/>
        <v>1.2065833932147936</v>
      </c>
      <c r="M116" s="359">
        <f t="shared" si="34"/>
        <v>1.6596297648890039</v>
      </c>
      <c r="N116" s="359">
        <f t="shared" si="35"/>
        <v>1.8373130146011079</v>
      </c>
      <c r="O116" s="359">
        <f t="shared" si="36"/>
        <v>1.3315955047287404</v>
      </c>
    </row>
    <row r="117" spans="1:15">
      <c r="B117" s="246">
        <v>200907</v>
      </c>
      <c r="C117" s="246">
        <v>256750</v>
      </c>
      <c r="D117" s="246">
        <v>539745</v>
      </c>
      <c r="E117" s="246">
        <v>945973</v>
      </c>
      <c r="F117" s="246">
        <v>936790</v>
      </c>
      <c r="G117" s="246">
        <v>308353</v>
      </c>
      <c r="H117" s="246">
        <v>134602</v>
      </c>
      <c r="J117" s="359">
        <f t="shared" si="31"/>
        <v>0.71247009984293741</v>
      </c>
      <c r="K117" s="359">
        <f t="shared" si="32"/>
        <v>1.1007453935494398</v>
      </c>
      <c r="L117" s="359">
        <f t="shared" si="33"/>
        <v>1.2052392455445646</v>
      </c>
      <c r="M117" s="359">
        <f t="shared" si="34"/>
        <v>1.6607572765275478</v>
      </c>
      <c r="N117" s="359">
        <f t="shared" si="35"/>
        <v>1.838421959493701</v>
      </c>
      <c r="O117" s="359">
        <f t="shared" si="36"/>
        <v>1.3315856119662854</v>
      </c>
    </row>
    <row r="118" spans="1:15">
      <c r="B118" s="246">
        <v>200908</v>
      </c>
      <c r="C118" s="246">
        <v>256722</v>
      </c>
      <c r="D118" s="246">
        <v>539642</v>
      </c>
      <c r="E118" s="246">
        <v>945056</v>
      </c>
      <c r="F118" s="246">
        <v>937433</v>
      </c>
      <c r="G118" s="246">
        <v>308637</v>
      </c>
      <c r="H118" s="246">
        <v>134651</v>
      </c>
      <c r="J118" s="359">
        <f t="shared" si="31"/>
        <v>0.71239240105892343</v>
      </c>
      <c r="K118" s="359">
        <f t="shared" si="32"/>
        <v>1.1005353373645086</v>
      </c>
      <c r="L118" s="359">
        <f t="shared" si="33"/>
        <v>1.2040709200340431</v>
      </c>
      <c r="M118" s="359">
        <f t="shared" si="34"/>
        <v>1.6618971978853838</v>
      </c>
      <c r="N118" s="359">
        <f t="shared" si="35"/>
        <v>1.8401151871791661</v>
      </c>
      <c r="O118" s="359">
        <f t="shared" si="36"/>
        <v>1.33207035732658</v>
      </c>
    </row>
    <row r="119" spans="1:15">
      <c r="B119" s="246">
        <v>200909</v>
      </c>
      <c r="C119" s="246">
        <v>256661</v>
      </c>
      <c r="D119" s="246">
        <v>539530</v>
      </c>
      <c r="E119" s="246">
        <v>944738</v>
      </c>
      <c r="F119" s="246">
        <v>938082</v>
      </c>
      <c r="G119" s="246">
        <v>309181</v>
      </c>
      <c r="H119" s="246">
        <v>134680</v>
      </c>
      <c r="J119" s="359">
        <f t="shared" si="31"/>
        <v>0.71222312870803572</v>
      </c>
      <c r="K119" s="359">
        <f t="shared" si="32"/>
        <v>1.1003069267556516</v>
      </c>
      <c r="L119" s="359">
        <f t="shared" si="33"/>
        <v>1.203665764622543</v>
      </c>
      <c r="M119" s="359">
        <f t="shared" si="34"/>
        <v>1.6630477561454702</v>
      </c>
      <c r="N119" s="359">
        <f t="shared" si="35"/>
        <v>1.8433585528865359</v>
      </c>
      <c r="O119" s="359">
        <f t="shared" si="36"/>
        <v>1.3323572474377745</v>
      </c>
    </row>
    <row r="120" spans="1:15">
      <c r="B120" s="246">
        <v>200910</v>
      </c>
      <c r="C120" s="246">
        <v>256796</v>
      </c>
      <c r="D120" s="246">
        <v>539622</v>
      </c>
      <c r="E120" s="246">
        <v>944869</v>
      </c>
      <c r="F120" s="246">
        <v>938882</v>
      </c>
      <c r="G120" s="246">
        <v>309572</v>
      </c>
      <c r="H120" s="246">
        <v>134719</v>
      </c>
      <c r="J120" s="359">
        <f t="shared" si="31"/>
        <v>0.71259774784524621</v>
      </c>
      <c r="K120" s="359">
        <f t="shared" si="32"/>
        <v>1.1004945497557841</v>
      </c>
      <c r="L120" s="359">
        <f t="shared" si="33"/>
        <v>1.2038326682669032</v>
      </c>
      <c r="M120" s="359">
        <f t="shared" si="34"/>
        <v>1.6644660097788588</v>
      </c>
      <c r="N120" s="359">
        <f t="shared" si="35"/>
        <v>1.8456897219887078</v>
      </c>
      <c r="O120" s="359">
        <f t="shared" si="36"/>
        <v>1.332743065173519</v>
      </c>
    </row>
    <row r="121" spans="1:15">
      <c r="B121" s="246">
        <v>200911</v>
      </c>
      <c r="C121" s="246">
        <v>256871</v>
      </c>
      <c r="D121" s="246">
        <v>539961</v>
      </c>
      <c r="E121" s="246">
        <v>944668</v>
      </c>
      <c r="F121" s="246">
        <v>940168</v>
      </c>
      <c r="G121" s="246">
        <v>310028</v>
      </c>
      <c r="H121" s="246">
        <v>134795</v>
      </c>
      <c r="J121" s="359">
        <f t="shared" si="31"/>
        <v>0.71280586958814096</v>
      </c>
      <c r="K121" s="359">
        <f t="shared" si="32"/>
        <v>1.1011858997236639</v>
      </c>
      <c r="L121" s="359">
        <f t="shared" si="33"/>
        <v>1.203576579469068</v>
      </c>
      <c r="M121" s="359">
        <f t="shared" si="34"/>
        <v>1.6667458524945309</v>
      </c>
      <c r="N121" s="359">
        <f t="shared" si="35"/>
        <v>1.848408425596356</v>
      </c>
      <c r="O121" s="359">
        <f t="shared" si="36"/>
        <v>1.3334949151200981</v>
      </c>
    </row>
    <row r="122" spans="1:15">
      <c r="B122" s="246">
        <v>200912</v>
      </c>
      <c r="C122" s="246">
        <v>257167</v>
      </c>
      <c r="D122" s="246">
        <v>540487</v>
      </c>
      <c r="E122" s="246">
        <v>944682</v>
      </c>
      <c r="F122" s="246">
        <v>941363</v>
      </c>
      <c r="G122" s="246">
        <v>310257</v>
      </c>
      <c r="H122" s="246">
        <v>134930</v>
      </c>
      <c r="J122" s="359">
        <f t="shared" si="31"/>
        <v>0.71362725673343208</v>
      </c>
      <c r="K122" s="359">
        <f t="shared" si="32"/>
        <v>1.1022586138331174</v>
      </c>
      <c r="L122" s="359">
        <f t="shared" si="33"/>
        <v>1.203594416499763</v>
      </c>
      <c r="M122" s="359">
        <f t="shared" si="34"/>
        <v>1.6688643688594049</v>
      </c>
      <c r="N122" s="359">
        <f t="shared" si="35"/>
        <v>1.8497737394694951</v>
      </c>
      <c r="O122" s="359">
        <f t="shared" si="36"/>
        <v>1.3348304380515215</v>
      </c>
    </row>
    <row r="123" spans="1:15">
      <c r="A123" s="323" t="s">
        <v>1025</v>
      </c>
      <c r="B123" s="246">
        <v>201001</v>
      </c>
      <c r="C123" s="246">
        <v>257424</v>
      </c>
      <c r="D123" s="246">
        <v>540813</v>
      </c>
      <c r="E123" s="246">
        <v>945324</v>
      </c>
      <c r="F123" s="246">
        <v>942561</v>
      </c>
      <c r="G123" s="246">
        <v>310556</v>
      </c>
      <c r="H123" s="246">
        <v>135087</v>
      </c>
      <c r="J123" s="359">
        <f t="shared" ref="J123:J134" si="37">C123/C$3</f>
        <v>0.71434042057241809</v>
      </c>
      <c r="K123" s="359">
        <f t="shared" ref="K123:K134" si="38">D123/D$3</f>
        <v>1.1029234518553264</v>
      </c>
      <c r="L123" s="359">
        <f t="shared" ref="L123:L134" si="39">E123/E$3</f>
        <v>1.2044123717644901</v>
      </c>
      <c r="M123" s="359">
        <f t="shared" ref="M123:M134" si="40">F123/F$3</f>
        <v>1.6709882036754042</v>
      </c>
      <c r="N123" s="359">
        <f t="shared" ref="N123:N134" si="41">G123/G$3</f>
        <v>1.8515563981946854</v>
      </c>
      <c r="O123" s="359">
        <f t="shared" ref="O123:O134" si="42">H123/H$3</f>
        <v>1.3363836017569546</v>
      </c>
    </row>
    <row r="124" spans="1:15">
      <c r="B124" s="246">
        <v>201002</v>
      </c>
      <c r="C124" s="246">
        <v>257572</v>
      </c>
      <c r="D124" s="246">
        <v>541202</v>
      </c>
      <c r="E124" s="246">
        <v>945041</v>
      </c>
      <c r="F124" s="246">
        <v>943787</v>
      </c>
      <c r="G124" s="246">
        <v>310737</v>
      </c>
      <c r="H124" s="246">
        <v>135188</v>
      </c>
      <c r="J124" s="359">
        <f t="shared" si="37"/>
        <v>0.71475111414506365</v>
      </c>
      <c r="K124" s="359">
        <f t="shared" si="38"/>
        <v>1.1037167708450173</v>
      </c>
      <c r="L124" s="359">
        <f t="shared" si="39"/>
        <v>1.2040518089297272</v>
      </c>
      <c r="M124" s="359">
        <f t="shared" si="40"/>
        <v>1.6731616773685722</v>
      </c>
      <c r="N124" s="359">
        <f t="shared" si="41"/>
        <v>1.8526355327407036</v>
      </c>
      <c r="O124" s="359">
        <f t="shared" si="42"/>
        <v>1.3373827707649084</v>
      </c>
    </row>
    <row r="125" spans="1:15">
      <c r="B125" s="246">
        <v>201003</v>
      </c>
      <c r="C125" s="246">
        <v>257687</v>
      </c>
      <c r="D125" s="246">
        <v>541350</v>
      </c>
      <c r="E125" s="246">
        <v>944420</v>
      </c>
      <c r="F125" s="246">
        <v>944267</v>
      </c>
      <c r="G125" s="246">
        <v>310702</v>
      </c>
      <c r="H125" s="246">
        <v>135267</v>
      </c>
      <c r="J125" s="359">
        <f t="shared" si="37"/>
        <v>0.71507023415083559</v>
      </c>
      <c r="K125" s="359">
        <f t="shared" si="38"/>
        <v>1.1040185991495783</v>
      </c>
      <c r="L125" s="359">
        <f t="shared" si="39"/>
        <v>1.2032606092110427</v>
      </c>
      <c r="M125" s="359">
        <f t="shared" si="40"/>
        <v>1.6740126295486053</v>
      </c>
      <c r="N125" s="359">
        <f t="shared" si="41"/>
        <v>1.8524268603146781</v>
      </c>
      <c r="O125" s="359">
        <f t="shared" si="42"/>
        <v>1.3381642989988525</v>
      </c>
    </row>
    <row r="126" spans="1:15">
      <c r="B126" s="246">
        <v>201004</v>
      </c>
      <c r="C126" s="246">
        <v>257817</v>
      </c>
      <c r="D126" s="246">
        <v>541855</v>
      </c>
      <c r="E126" s="246">
        <v>944454</v>
      </c>
      <c r="F126" s="246">
        <v>945629</v>
      </c>
      <c r="G126" s="246">
        <v>310842</v>
      </c>
      <c r="H126" s="246">
        <v>135375</v>
      </c>
      <c r="J126" s="359">
        <f t="shared" si="37"/>
        <v>0.71543097850518644</v>
      </c>
      <c r="K126" s="359">
        <f t="shared" si="38"/>
        <v>1.1050484862698713</v>
      </c>
      <c r="L126" s="359">
        <f t="shared" si="39"/>
        <v>1.2033039277141591</v>
      </c>
      <c r="M126" s="359">
        <f t="shared" si="40"/>
        <v>1.6764272063594492</v>
      </c>
      <c r="N126" s="359">
        <f t="shared" si="41"/>
        <v>1.8532615500187806</v>
      </c>
      <c r="O126" s="359">
        <f t="shared" si="42"/>
        <v>1.3392327173439911</v>
      </c>
    </row>
    <row r="127" spans="1:15">
      <c r="B127" s="246">
        <v>201005</v>
      </c>
      <c r="C127" s="246">
        <v>257758</v>
      </c>
      <c r="D127" s="246">
        <v>542003</v>
      </c>
      <c r="E127" s="246">
        <v>944177</v>
      </c>
      <c r="F127" s="246">
        <v>947417</v>
      </c>
      <c r="G127" s="246">
        <v>311126</v>
      </c>
      <c r="H127" s="246">
        <v>135499</v>
      </c>
      <c r="J127" s="359">
        <f t="shared" si="37"/>
        <v>0.71526725606744257</v>
      </c>
      <c r="K127" s="359">
        <f t="shared" si="38"/>
        <v>1.1053503145744323</v>
      </c>
      <c r="L127" s="359">
        <f t="shared" si="39"/>
        <v>1.2029510093211226</v>
      </c>
      <c r="M127" s="359">
        <f t="shared" si="40"/>
        <v>1.6795970032300727</v>
      </c>
      <c r="N127" s="359">
        <f t="shared" si="41"/>
        <v>1.8549547777042457</v>
      </c>
      <c r="O127" s="359">
        <f t="shared" si="42"/>
        <v>1.3404594198884097</v>
      </c>
    </row>
    <row r="128" spans="1:15">
      <c r="A128" s="7"/>
      <c r="B128" s="246">
        <v>201006</v>
      </c>
      <c r="C128" s="246">
        <v>257710</v>
      </c>
      <c r="D128" s="246">
        <v>541965</v>
      </c>
      <c r="E128" s="246">
        <v>943871</v>
      </c>
      <c r="F128" s="246">
        <v>949604</v>
      </c>
      <c r="G128" s="246">
        <v>311341</v>
      </c>
      <c r="H128" s="246">
        <v>135641</v>
      </c>
      <c r="J128" s="359">
        <f t="shared" si="37"/>
        <v>0.71513405815198994</v>
      </c>
      <c r="K128" s="359">
        <f t="shared" si="38"/>
        <v>1.1052728181178557</v>
      </c>
      <c r="L128" s="359">
        <f t="shared" si="39"/>
        <v>1.2025611427930751</v>
      </c>
      <c r="M128" s="359">
        <f t="shared" si="40"/>
        <v>1.6834741541003486</v>
      </c>
      <c r="N128" s="359">
        <f t="shared" si="41"/>
        <v>1.8562366226069744</v>
      </c>
      <c r="O128" s="359">
        <f t="shared" si="42"/>
        <v>1.341864192157018</v>
      </c>
    </row>
    <row r="129" spans="1:15">
      <c r="B129" s="246">
        <v>201007</v>
      </c>
      <c r="C129" s="246">
        <v>257710</v>
      </c>
      <c r="D129" s="246">
        <v>542042</v>
      </c>
      <c r="E129" s="246">
        <v>943579</v>
      </c>
      <c r="F129" s="246">
        <v>951585</v>
      </c>
      <c r="G129" s="246">
        <v>311547</v>
      </c>
      <c r="H129" s="246">
        <v>135746</v>
      </c>
      <c r="J129" s="359">
        <f t="shared" si="37"/>
        <v>0.71513405815198994</v>
      </c>
      <c r="K129" s="359">
        <f t="shared" si="38"/>
        <v>1.105429850411445</v>
      </c>
      <c r="L129" s="359">
        <f t="shared" si="39"/>
        <v>1.2021891132957228</v>
      </c>
      <c r="M129" s="359">
        <f t="shared" si="40"/>
        <v>1.686986104660027</v>
      </c>
      <c r="N129" s="359">
        <f t="shared" si="41"/>
        <v>1.8574648088858681</v>
      </c>
      <c r="O129" s="359">
        <f t="shared" si="42"/>
        <v>1.3429029322147916</v>
      </c>
    </row>
    <row r="130" spans="1:15">
      <c r="B130" s="246">
        <v>201008</v>
      </c>
      <c r="C130" s="246">
        <v>257633</v>
      </c>
      <c r="D130" s="246">
        <v>541911</v>
      </c>
      <c r="E130" s="246">
        <v>942940</v>
      </c>
      <c r="F130" s="246">
        <v>953090</v>
      </c>
      <c r="G130" s="246">
        <v>311633</v>
      </c>
      <c r="H130" s="246">
        <v>135830</v>
      </c>
      <c r="J130" s="359">
        <f t="shared" si="37"/>
        <v>0.71492038649595135</v>
      </c>
      <c r="K130" s="359">
        <f t="shared" si="38"/>
        <v>1.1051626915742998</v>
      </c>
      <c r="L130" s="359">
        <f t="shared" si="39"/>
        <v>1.201374980251859</v>
      </c>
      <c r="M130" s="359">
        <f t="shared" si="40"/>
        <v>1.6896541943078391</v>
      </c>
      <c r="N130" s="359">
        <f t="shared" si="41"/>
        <v>1.8579775468469597</v>
      </c>
      <c r="O130" s="359">
        <f t="shared" si="42"/>
        <v>1.3437339242610107</v>
      </c>
    </row>
    <row r="131" spans="1:15">
      <c r="B131" s="246">
        <v>201009</v>
      </c>
      <c r="C131" s="246">
        <v>257755</v>
      </c>
      <c r="D131" s="246">
        <v>542276</v>
      </c>
      <c r="E131" s="246">
        <v>943359</v>
      </c>
      <c r="F131" s="246">
        <v>955081</v>
      </c>
      <c r="G131" s="246">
        <v>311960</v>
      </c>
      <c r="H131" s="246">
        <v>135957</v>
      </c>
      <c r="J131" s="359">
        <f t="shared" si="37"/>
        <v>0.71525893119772677</v>
      </c>
      <c r="K131" s="359">
        <f t="shared" si="38"/>
        <v>1.1059070654335212</v>
      </c>
      <c r="L131" s="359">
        <f t="shared" si="39"/>
        <v>1.2019088170990873</v>
      </c>
      <c r="M131" s="359">
        <f t="shared" si="40"/>
        <v>1.6931838730379347</v>
      </c>
      <c r="N131" s="359">
        <f t="shared" si="41"/>
        <v>1.8599271435129705</v>
      </c>
      <c r="O131" s="359">
        <f t="shared" si="42"/>
        <v>1.344990305092794</v>
      </c>
    </row>
    <row r="132" spans="1:15">
      <c r="B132" s="246">
        <v>201010</v>
      </c>
      <c r="C132" s="246">
        <v>257809</v>
      </c>
      <c r="D132" s="246">
        <v>542390</v>
      </c>
      <c r="E132" s="246">
        <v>943759</v>
      </c>
      <c r="F132" s="246">
        <v>956566</v>
      </c>
      <c r="G132" s="246">
        <v>312642</v>
      </c>
      <c r="H132" s="246">
        <v>136010</v>
      </c>
      <c r="J132" s="359">
        <f t="shared" si="37"/>
        <v>0.715408778852611</v>
      </c>
      <c r="K132" s="359">
        <f t="shared" si="38"/>
        <v>1.1061395548032509</v>
      </c>
      <c r="L132" s="359">
        <f t="shared" si="39"/>
        <v>1.2024184465475154</v>
      </c>
      <c r="M132" s="359">
        <f t="shared" si="40"/>
        <v>1.6958165063449122</v>
      </c>
      <c r="N132" s="359">
        <f t="shared" si="41"/>
        <v>1.8639932747858126</v>
      </c>
      <c r="O132" s="359">
        <f t="shared" si="42"/>
        <v>1.3455146215029086</v>
      </c>
    </row>
    <row r="133" spans="1:15">
      <c r="B133" s="246">
        <v>201011</v>
      </c>
      <c r="C133" s="246">
        <v>257921</v>
      </c>
      <c r="D133" s="246">
        <v>542580</v>
      </c>
      <c r="E133" s="246">
        <v>943572</v>
      </c>
      <c r="F133" s="246">
        <v>957681</v>
      </c>
      <c r="G133" s="246">
        <v>313063</v>
      </c>
      <c r="H133" s="246">
        <v>136148</v>
      </c>
      <c r="J133" s="359">
        <f t="shared" si="37"/>
        <v>0.71571957398866703</v>
      </c>
      <c r="K133" s="359">
        <f t="shared" si="38"/>
        <v>1.1065270370861333</v>
      </c>
      <c r="L133" s="359">
        <f t="shared" si="39"/>
        <v>1.2021801947803752</v>
      </c>
      <c r="M133" s="359">
        <f t="shared" si="40"/>
        <v>1.6977931973464475</v>
      </c>
      <c r="N133" s="359">
        <f t="shared" si="41"/>
        <v>1.8665033059674352</v>
      </c>
      <c r="O133" s="359">
        <f t="shared" si="42"/>
        <v>1.3468798227216967</v>
      </c>
    </row>
    <row r="134" spans="1:15">
      <c r="B134" s="246">
        <v>201012</v>
      </c>
      <c r="C134" s="246">
        <v>258173</v>
      </c>
      <c r="D134" s="246">
        <v>542892</v>
      </c>
      <c r="E134" s="246">
        <v>943285</v>
      </c>
      <c r="F134" s="246">
        <v>959406</v>
      </c>
      <c r="G134" s="246">
        <v>313294</v>
      </c>
      <c r="H134" s="246">
        <v>136321</v>
      </c>
      <c r="J134" s="359">
        <f t="shared" si="37"/>
        <v>0.7164188630447933</v>
      </c>
      <c r="K134" s="359">
        <f t="shared" si="38"/>
        <v>1.1071633237822349</v>
      </c>
      <c r="L134" s="359">
        <f t="shared" si="39"/>
        <v>1.2018145356511281</v>
      </c>
      <c r="M134" s="359">
        <f t="shared" si="40"/>
        <v>1.7008513067434414</v>
      </c>
      <c r="N134" s="359">
        <f t="shared" si="41"/>
        <v>1.8678805439792043</v>
      </c>
      <c r="O134" s="359">
        <f t="shared" si="42"/>
        <v>1.3485912706264098</v>
      </c>
    </row>
    <row r="135" spans="1:15">
      <c r="B135" s="246">
        <v>201101</v>
      </c>
      <c r="C135" s="246">
        <v>258387</v>
      </c>
      <c r="D135" s="246">
        <v>543080</v>
      </c>
      <c r="E135" s="246">
        <v>943667</v>
      </c>
      <c r="F135" s="246">
        <v>960799</v>
      </c>
      <c r="G135" s="246">
        <v>313747</v>
      </c>
      <c r="H135" s="246">
        <v>136497</v>
      </c>
      <c r="J135" s="359">
        <f t="shared" ref="J135:J146" si="43">C135/C$3</f>
        <v>0.71701270375118631</v>
      </c>
      <c r="K135" s="359">
        <f t="shared" ref="K135:K146" si="44">D135/D$3</f>
        <v>1.107546727304245</v>
      </c>
      <c r="L135" s="359">
        <f t="shared" ref="L135:L146" si="45">E135/E$3</f>
        <v>1.2023012317743769</v>
      </c>
      <c r="M135" s="359">
        <f t="shared" ref="M135:M146" si="46">F135/F$3</f>
        <v>1.7033208408825793</v>
      </c>
      <c r="N135" s="359">
        <f t="shared" ref="N135:N146" si="47">G135/G$3</f>
        <v>1.8705813613789073</v>
      </c>
      <c r="O135" s="359">
        <f t="shared" ref="O135:O146" si="48">H135/H$3</f>
        <v>1.3503323968184875</v>
      </c>
    </row>
    <row r="136" spans="1:15">
      <c r="B136" s="246">
        <v>201102</v>
      </c>
      <c r="C136" s="246">
        <v>258434</v>
      </c>
      <c r="D136" s="246">
        <v>543351</v>
      </c>
      <c r="E136" s="246">
        <v>942590</v>
      </c>
      <c r="F136" s="246">
        <v>961318</v>
      </c>
      <c r="G136" s="246">
        <v>313712</v>
      </c>
      <c r="H136" s="246">
        <v>136621</v>
      </c>
      <c r="J136" s="359">
        <f t="shared" si="43"/>
        <v>0.71714312671006697</v>
      </c>
      <c r="K136" s="359">
        <f t="shared" si="44"/>
        <v>1.1080993994024615</v>
      </c>
      <c r="L136" s="359">
        <f t="shared" si="45"/>
        <v>1.2009290544844844</v>
      </c>
      <c r="M136" s="359">
        <f t="shared" si="46"/>
        <v>1.7042409329272401</v>
      </c>
      <c r="N136" s="359">
        <f t="shared" si="47"/>
        <v>1.8703726889528818</v>
      </c>
      <c r="O136" s="359">
        <f t="shared" si="48"/>
        <v>1.3515590993629061</v>
      </c>
    </row>
    <row r="137" spans="1:15">
      <c r="B137" s="246">
        <v>201103</v>
      </c>
      <c r="C137" s="246">
        <v>258454</v>
      </c>
      <c r="D137" s="246">
        <v>543112</v>
      </c>
      <c r="E137" s="246">
        <v>940989</v>
      </c>
      <c r="F137" s="246">
        <v>961339</v>
      </c>
      <c r="G137" s="246">
        <v>313519</v>
      </c>
      <c r="H137" s="246">
        <v>136692</v>
      </c>
      <c r="J137" s="359">
        <f t="shared" si="43"/>
        <v>0.71719862584150562</v>
      </c>
      <c r="K137" s="359">
        <f t="shared" si="44"/>
        <v>1.1076119874782042</v>
      </c>
      <c r="L137" s="359">
        <f t="shared" si="45"/>
        <v>1.198889262617151</v>
      </c>
      <c r="M137" s="359">
        <f t="shared" si="46"/>
        <v>1.7042781620851164</v>
      </c>
      <c r="N137" s="359">
        <f t="shared" si="47"/>
        <v>1.8692220095750833</v>
      </c>
      <c r="O137" s="359">
        <f t="shared" si="48"/>
        <v>1.3522614854972101</v>
      </c>
    </row>
    <row r="138" spans="1:15">
      <c r="B138" s="246">
        <v>201104</v>
      </c>
      <c r="C138" s="246">
        <v>258530</v>
      </c>
      <c r="D138" s="246">
        <v>542835</v>
      </c>
      <c r="E138" s="246">
        <v>939312</v>
      </c>
      <c r="F138" s="246">
        <v>962026</v>
      </c>
      <c r="G138" s="246">
        <v>313437</v>
      </c>
      <c r="H138" s="246">
        <v>136797</v>
      </c>
      <c r="J138" s="359">
        <f t="shared" si="43"/>
        <v>0.71740952254097223</v>
      </c>
      <c r="K138" s="359">
        <f t="shared" si="44"/>
        <v>1.1070470790973703</v>
      </c>
      <c r="L138" s="359">
        <f t="shared" si="45"/>
        <v>1.1967526411546165</v>
      </c>
      <c r="M138" s="359">
        <f t="shared" si="46"/>
        <v>1.7054960873927889</v>
      </c>
      <c r="N138" s="359">
        <f t="shared" si="47"/>
        <v>1.8687331198912518</v>
      </c>
      <c r="O138" s="359">
        <f t="shared" si="48"/>
        <v>1.353300225554984</v>
      </c>
    </row>
    <row r="139" spans="1:15">
      <c r="B139" s="246">
        <v>201105</v>
      </c>
      <c r="C139" s="246">
        <v>258389</v>
      </c>
      <c r="D139" s="246">
        <v>542344</v>
      </c>
      <c r="E139" s="246">
        <v>937266</v>
      </c>
      <c r="F139" s="246">
        <v>962237</v>
      </c>
      <c r="G139" s="246">
        <v>313135</v>
      </c>
      <c r="H139" s="246">
        <v>136777</v>
      </c>
      <c r="J139" s="359">
        <f t="shared" si="43"/>
        <v>0.71701825366433014</v>
      </c>
      <c r="K139" s="359">
        <f t="shared" si="44"/>
        <v>1.1060457433031845</v>
      </c>
      <c r="L139" s="359">
        <f t="shared" si="45"/>
        <v>1.1941458865259069</v>
      </c>
      <c r="M139" s="359">
        <f t="shared" si="46"/>
        <v>1.705870151788595</v>
      </c>
      <c r="N139" s="359">
        <f t="shared" si="47"/>
        <v>1.8669325749581165</v>
      </c>
      <c r="O139" s="359">
        <f t="shared" si="48"/>
        <v>1.3531023703058842</v>
      </c>
    </row>
    <row r="140" spans="1:15">
      <c r="A140" s="7"/>
      <c r="B140" s="246">
        <v>201106</v>
      </c>
      <c r="C140" s="246">
        <v>258256</v>
      </c>
      <c r="D140" s="246">
        <v>541730</v>
      </c>
      <c r="E140" s="246">
        <v>935341</v>
      </c>
      <c r="F140" s="246">
        <v>963126</v>
      </c>
      <c r="G140" s="246">
        <v>312838</v>
      </c>
      <c r="H140" s="246">
        <v>136783</v>
      </c>
      <c r="J140" s="359">
        <f t="shared" si="43"/>
        <v>0.71664918444026349</v>
      </c>
      <c r="K140" s="359">
        <f t="shared" si="44"/>
        <v>1.1047935637153432</v>
      </c>
      <c r="L140" s="359">
        <f t="shared" si="45"/>
        <v>1.1916932948053471</v>
      </c>
      <c r="M140" s="359">
        <f t="shared" si="46"/>
        <v>1.707446186138698</v>
      </c>
      <c r="N140" s="359">
        <f t="shared" si="47"/>
        <v>1.8651618403715562</v>
      </c>
      <c r="O140" s="359">
        <f t="shared" si="48"/>
        <v>1.3531617268806142</v>
      </c>
    </row>
    <row r="141" spans="1:15">
      <c r="B141" s="246">
        <v>201107</v>
      </c>
      <c r="C141" s="246">
        <v>258160</v>
      </c>
      <c r="D141" s="246">
        <v>541046</v>
      </c>
      <c r="E141" s="246">
        <v>933470</v>
      </c>
      <c r="F141" s="246">
        <v>964308</v>
      </c>
      <c r="G141" s="246">
        <v>312682</v>
      </c>
      <c r="H141" s="246">
        <v>136818</v>
      </c>
      <c r="J141" s="359">
        <f t="shared" si="43"/>
        <v>0.71638278860935822</v>
      </c>
      <c r="K141" s="359">
        <f t="shared" si="44"/>
        <v>1.1033986274969665</v>
      </c>
      <c r="L141" s="359">
        <f t="shared" si="45"/>
        <v>1.1893095030603249</v>
      </c>
      <c r="M141" s="359">
        <f t="shared" si="46"/>
        <v>1.7095416558820296</v>
      </c>
      <c r="N141" s="359">
        <f t="shared" si="47"/>
        <v>1.8642317575584133</v>
      </c>
      <c r="O141" s="359">
        <f t="shared" si="48"/>
        <v>1.3535079735665387</v>
      </c>
    </row>
    <row r="142" spans="1:15">
      <c r="B142" s="246">
        <v>201108</v>
      </c>
      <c r="C142" s="246">
        <v>258011</v>
      </c>
      <c r="D142" s="246">
        <v>540095</v>
      </c>
      <c r="E142" s="246">
        <v>930999</v>
      </c>
      <c r="F142" s="246">
        <v>964322</v>
      </c>
      <c r="G142" s="246">
        <v>312451</v>
      </c>
      <c r="H142" s="246">
        <v>136812</v>
      </c>
      <c r="J142" s="359">
        <f t="shared" si="43"/>
        <v>0.71596932008014069</v>
      </c>
      <c r="K142" s="359">
        <f t="shared" si="44"/>
        <v>1.1014591767021178</v>
      </c>
      <c r="L142" s="359">
        <f t="shared" si="45"/>
        <v>1.1861612671426607</v>
      </c>
      <c r="M142" s="359">
        <f t="shared" si="46"/>
        <v>1.7095664753206139</v>
      </c>
      <c r="N142" s="359">
        <f t="shared" si="47"/>
        <v>1.8628545195466442</v>
      </c>
      <c r="O142" s="359">
        <f t="shared" si="48"/>
        <v>1.3534486169918087</v>
      </c>
    </row>
    <row r="143" spans="1:15">
      <c r="B143" s="246">
        <v>201109</v>
      </c>
      <c r="C143" s="246">
        <v>258095</v>
      </c>
      <c r="D143" s="246">
        <v>539596</v>
      </c>
      <c r="E143" s="246">
        <v>929445</v>
      </c>
      <c r="F143" s="246">
        <v>965293</v>
      </c>
      <c r="G143" s="246">
        <v>312458</v>
      </c>
      <c r="H143" s="246">
        <v>136874</v>
      </c>
      <c r="J143" s="359">
        <f t="shared" si="43"/>
        <v>0.71620241643218285</v>
      </c>
      <c r="K143" s="359">
        <f t="shared" si="44"/>
        <v>1.1004415258644424</v>
      </c>
      <c r="L143" s="359">
        <f t="shared" si="45"/>
        <v>1.1841813567355175</v>
      </c>
      <c r="M143" s="359">
        <f t="shared" si="46"/>
        <v>1.7112878806681393</v>
      </c>
      <c r="N143" s="359">
        <f t="shared" si="47"/>
        <v>1.8628962540318494</v>
      </c>
      <c r="O143" s="359">
        <f t="shared" si="48"/>
        <v>1.354061968264018</v>
      </c>
    </row>
    <row r="144" spans="1:15">
      <c r="B144" s="246">
        <v>201110</v>
      </c>
      <c r="C144" s="246">
        <v>258490</v>
      </c>
      <c r="D144" s="246">
        <v>539630</v>
      </c>
      <c r="E144" s="246">
        <v>929208</v>
      </c>
      <c r="F144" s="246">
        <v>966664</v>
      </c>
      <c r="G144" s="246">
        <v>312788</v>
      </c>
      <c r="H144" s="246">
        <v>136999</v>
      </c>
      <c r="J144" s="359">
        <f t="shared" si="43"/>
        <v>0.71729852427809504</v>
      </c>
      <c r="K144" s="359">
        <f t="shared" si="44"/>
        <v>1.1005108647992741</v>
      </c>
      <c r="L144" s="359">
        <f t="shared" si="45"/>
        <v>1.1838794012873239</v>
      </c>
      <c r="M144" s="359">
        <f t="shared" si="46"/>
        <v>1.7137184128323588</v>
      </c>
      <c r="N144" s="359">
        <f t="shared" si="47"/>
        <v>1.8648637369058052</v>
      </c>
      <c r="O144" s="359">
        <f t="shared" si="48"/>
        <v>1.3552985635708916</v>
      </c>
    </row>
    <row r="145" spans="1:15">
      <c r="B145" s="246">
        <v>201111</v>
      </c>
      <c r="C145" s="246">
        <v>258851</v>
      </c>
      <c r="D145" s="246">
        <v>539882</v>
      </c>
      <c r="E145" s="246">
        <v>928877</v>
      </c>
      <c r="F145" s="246">
        <v>967763</v>
      </c>
      <c r="G145" s="246">
        <v>313128</v>
      </c>
      <c r="H145" s="246">
        <v>137150</v>
      </c>
      <c r="J145" s="359">
        <f t="shared" si="43"/>
        <v>0.71830028360056164</v>
      </c>
      <c r="K145" s="359">
        <f t="shared" si="44"/>
        <v>1.1010247886692024</v>
      </c>
      <c r="L145" s="359">
        <f t="shared" si="45"/>
        <v>1.1834576829187498</v>
      </c>
      <c r="M145" s="359">
        <f t="shared" si="46"/>
        <v>1.7156667387612263</v>
      </c>
      <c r="N145" s="359">
        <f t="shared" si="47"/>
        <v>1.8668908404729114</v>
      </c>
      <c r="O145" s="359">
        <f t="shared" si="48"/>
        <v>1.3567923707015948</v>
      </c>
    </row>
    <row r="146" spans="1:15">
      <c r="B146" s="246">
        <v>201112</v>
      </c>
      <c r="C146" s="246">
        <v>259341</v>
      </c>
      <c r="D146" s="246">
        <v>540342</v>
      </c>
      <c r="E146" s="246">
        <v>929223</v>
      </c>
      <c r="F146" s="246">
        <v>969686</v>
      </c>
      <c r="G146" s="246">
        <v>313839</v>
      </c>
      <c r="H146" s="246">
        <v>137400</v>
      </c>
      <c r="J146" s="359">
        <f t="shared" si="43"/>
        <v>0.71966001232080723</v>
      </c>
      <c r="K146" s="359">
        <f t="shared" si="44"/>
        <v>1.101962903669865</v>
      </c>
      <c r="L146" s="359">
        <f t="shared" si="45"/>
        <v>1.1838985123916401</v>
      </c>
      <c r="M146" s="359">
        <f t="shared" si="46"/>
        <v>1.7190758659324841</v>
      </c>
      <c r="N146" s="359">
        <f t="shared" si="47"/>
        <v>1.8711298717558891</v>
      </c>
      <c r="O146" s="359">
        <f t="shared" si="48"/>
        <v>1.3592655613153417</v>
      </c>
    </row>
    <row r="147" spans="1:15">
      <c r="A147" s="323" t="s">
        <v>1026</v>
      </c>
      <c r="B147" s="246">
        <v>201201</v>
      </c>
      <c r="C147" s="246">
        <v>259660</v>
      </c>
      <c r="D147" s="246">
        <v>540976</v>
      </c>
      <c r="E147" s="246">
        <v>929638</v>
      </c>
      <c r="F147" s="246">
        <v>970592</v>
      </c>
      <c r="G147" s="246">
        <v>314043</v>
      </c>
      <c r="H147" s="246">
        <v>137518</v>
      </c>
      <c r="J147" s="359">
        <f t="shared" ref="J147:J158" si="49">C147/C$3</f>
        <v>0.72054522346725269</v>
      </c>
      <c r="K147" s="359">
        <f t="shared" ref="K147:K158" si="50">D147/D$3</f>
        <v>1.1032558708664308</v>
      </c>
      <c r="L147" s="359">
        <f t="shared" ref="L147:L158" si="51">E147/E$3</f>
        <v>1.1844272529443842</v>
      </c>
      <c r="M147" s="359">
        <f t="shared" ref="M147:M158" si="52">F147/F$3</f>
        <v>1.7206820381722965</v>
      </c>
      <c r="N147" s="359">
        <f t="shared" ref="N147:N158" si="53">G147/G$3</f>
        <v>1.8723461338961527</v>
      </c>
      <c r="O147" s="359">
        <f t="shared" ref="O147:O158" si="54">H147/H$3</f>
        <v>1.3604329072850303</v>
      </c>
    </row>
    <row r="148" spans="1:15">
      <c r="B148" s="246">
        <v>201202</v>
      </c>
      <c r="C148" s="246">
        <v>259998</v>
      </c>
      <c r="D148" s="246">
        <v>541384</v>
      </c>
      <c r="E148" s="246">
        <v>929197</v>
      </c>
      <c r="F148" s="246">
        <v>971117</v>
      </c>
      <c r="G148" s="246">
        <v>314247</v>
      </c>
      <c r="H148" s="246">
        <v>137604</v>
      </c>
      <c r="J148" s="359">
        <f t="shared" si="49"/>
        <v>0.72148315878856495</v>
      </c>
      <c r="K148" s="359">
        <f t="shared" si="50"/>
        <v>1.10408793808441</v>
      </c>
      <c r="L148" s="359">
        <f t="shared" si="51"/>
        <v>1.1838653864774922</v>
      </c>
      <c r="M148" s="359">
        <f t="shared" si="52"/>
        <v>1.7216127671192079</v>
      </c>
      <c r="N148" s="359">
        <f t="shared" si="53"/>
        <v>1.8735623960364163</v>
      </c>
      <c r="O148" s="359">
        <f t="shared" si="54"/>
        <v>1.3612836848561591</v>
      </c>
    </row>
    <row r="149" spans="1:15">
      <c r="B149" s="246">
        <v>201203</v>
      </c>
      <c r="C149" s="246">
        <v>260314</v>
      </c>
      <c r="D149" s="246">
        <v>541692</v>
      </c>
      <c r="E149" s="246">
        <v>928754</v>
      </c>
      <c r="F149" s="246">
        <v>971927</v>
      </c>
      <c r="G149" s="246">
        <v>314419</v>
      </c>
      <c r="H149" s="246">
        <v>137741</v>
      </c>
      <c r="J149" s="359">
        <f t="shared" si="49"/>
        <v>0.72236004506529472</v>
      </c>
      <c r="K149" s="359">
        <f t="shared" si="50"/>
        <v>1.1047160672587668</v>
      </c>
      <c r="L149" s="359">
        <f t="shared" si="51"/>
        <v>1.1833009718633583</v>
      </c>
      <c r="M149" s="359">
        <f t="shared" si="52"/>
        <v>1.7230487489230137</v>
      </c>
      <c r="N149" s="359">
        <f t="shared" si="53"/>
        <v>1.8745878719585993</v>
      </c>
      <c r="O149" s="359">
        <f t="shared" si="54"/>
        <v>1.3626389933124925</v>
      </c>
    </row>
    <row r="150" spans="1:15">
      <c r="B150" s="246">
        <v>201204</v>
      </c>
      <c r="C150" s="246">
        <v>260758</v>
      </c>
      <c r="D150" s="246">
        <v>542386</v>
      </c>
      <c r="E150" s="246">
        <v>928391</v>
      </c>
      <c r="F150" s="246">
        <v>972523</v>
      </c>
      <c r="G150" s="246">
        <v>314650</v>
      </c>
      <c r="H150" s="246">
        <v>137817</v>
      </c>
      <c r="J150" s="359">
        <f t="shared" si="49"/>
        <v>0.72359212578323151</v>
      </c>
      <c r="K150" s="359">
        <f t="shared" si="50"/>
        <v>1.1061313972815059</v>
      </c>
      <c r="L150" s="359">
        <f t="shared" si="51"/>
        <v>1.1828384831389096</v>
      </c>
      <c r="M150" s="359">
        <f t="shared" si="52"/>
        <v>1.724105347879888</v>
      </c>
      <c r="N150" s="359">
        <f t="shared" si="53"/>
        <v>1.8759651099703685</v>
      </c>
      <c r="O150" s="359">
        <f t="shared" si="54"/>
        <v>1.3633908432590716</v>
      </c>
    </row>
    <row r="151" spans="1:15">
      <c r="B151" s="246">
        <v>201205</v>
      </c>
      <c r="C151" s="246">
        <v>261429</v>
      </c>
      <c r="D151" s="246">
        <v>542860</v>
      </c>
      <c r="E151" s="246">
        <v>927574</v>
      </c>
      <c r="F151" s="246">
        <v>973234</v>
      </c>
      <c r="G151" s="246">
        <v>314912</v>
      </c>
      <c r="H151" s="246">
        <v>137954</v>
      </c>
      <c r="J151" s="359">
        <f t="shared" si="49"/>
        <v>0.72545412164299627</v>
      </c>
      <c r="K151" s="359">
        <f t="shared" si="50"/>
        <v>1.1070980636082759</v>
      </c>
      <c r="L151" s="359">
        <f t="shared" si="51"/>
        <v>1.1817975649904955</v>
      </c>
      <c r="M151" s="359">
        <f t="shared" si="52"/>
        <v>1.7253658207965621</v>
      </c>
      <c r="N151" s="359">
        <f t="shared" si="53"/>
        <v>1.8775271721309033</v>
      </c>
      <c r="O151" s="359">
        <f t="shared" si="54"/>
        <v>1.3647461517154049</v>
      </c>
    </row>
    <row r="152" spans="1:15">
      <c r="A152" s="7"/>
      <c r="B152" s="246">
        <v>201206</v>
      </c>
      <c r="C152" s="246">
        <v>261931</v>
      </c>
      <c r="D152" s="246">
        <v>543515</v>
      </c>
      <c r="E152" s="246">
        <v>927824</v>
      </c>
      <c r="F152" s="246">
        <v>975793</v>
      </c>
      <c r="G152" s="246">
        <v>315776</v>
      </c>
      <c r="H152" s="246">
        <v>138021</v>
      </c>
      <c r="J152" s="359">
        <f t="shared" si="49"/>
        <v>0.72684714984210497</v>
      </c>
      <c r="K152" s="359">
        <f t="shared" si="50"/>
        <v>1.1084338577940023</v>
      </c>
      <c r="L152" s="359">
        <f t="shared" si="51"/>
        <v>1.1821160833957629</v>
      </c>
      <c r="M152" s="359">
        <f t="shared" si="52"/>
        <v>1.7299024596063637</v>
      </c>
      <c r="N152" s="359">
        <f t="shared" si="53"/>
        <v>1.8826784000190786</v>
      </c>
      <c r="O152" s="359">
        <f t="shared" si="54"/>
        <v>1.3654089667998892</v>
      </c>
    </row>
    <row r="153" spans="1:15">
      <c r="B153" s="246">
        <v>201207</v>
      </c>
      <c r="C153" s="246">
        <v>262357</v>
      </c>
      <c r="D153" s="246">
        <v>543851</v>
      </c>
      <c r="E153" s="246">
        <v>927341</v>
      </c>
      <c r="F153" s="246">
        <v>976981</v>
      </c>
      <c r="G153" s="246">
        <v>316456</v>
      </c>
      <c r="H153" s="246">
        <v>138138</v>
      </c>
      <c r="J153" s="359">
        <f t="shared" si="49"/>
        <v>0.72802928134174705</v>
      </c>
      <c r="K153" s="359">
        <f t="shared" si="50"/>
        <v>1.1091190896205734</v>
      </c>
      <c r="L153" s="359">
        <f t="shared" si="51"/>
        <v>1.1815007058367861</v>
      </c>
      <c r="M153" s="359">
        <f t="shared" si="52"/>
        <v>1.7320085662519458</v>
      </c>
      <c r="N153" s="359">
        <f t="shared" si="53"/>
        <v>1.8867326071532908</v>
      </c>
      <c r="O153" s="359">
        <f t="shared" si="54"/>
        <v>1.3665664200071228</v>
      </c>
    </row>
    <row r="154" spans="1:15">
      <c r="B154" s="246">
        <v>201208</v>
      </c>
      <c r="C154" s="246">
        <v>262813</v>
      </c>
      <c r="D154" s="246">
        <v>544375</v>
      </c>
      <c r="E154" s="246">
        <v>927357</v>
      </c>
      <c r="F154" s="246">
        <v>978021</v>
      </c>
      <c r="G154" s="246">
        <v>316852</v>
      </c>
      <c r="H154" s="246">
        <v>138265</v>
      </c>
      <c r="J154" s="359">
        <f t="shared" si="49"/>
        <v>0.72929466153854694</v>
      </c>
      <c r="K154" s="359">
        <f t="shared" si="50"/>
        <v>1.1101877249691543</v>
      </c>
      <c r="L154" s="359">
        <f t="shared" si="51"/>
        <v>1.1815210910147231</v>
      </c>
      <c r="M154" s="359">
        <f t="shared" si="52"/>
        <v>1.7338522959753508</v>
      </c>
      <c r="N154" s="359">
        <f t="shared" si="53"/>
        <v>1.8890935866020377</v>
      </c>
      <c r="O154" s="359">
        <f t="shared" si="54"/>
        <v>1.3678228008389062</v>
      </c>
    </row>
    <row r="155" spans="1:15">
      <c r="B155" s="246">
        <v>201209</v>
      </c>
      <c r="C155" s="246">
        <v>263515</v>
      </c>
      <c r="D155" s="246">
        <v>545933</v>
      </c>
      <c r="E155" s="246">
        <v>928491</v>
      </c>
      <c r="F155" s="246">
        <v>980736</v>
      </c>
      <c r="G155" s="246">
        <v>317875</v>
      </c>
      <c r="H155" s="246">
        <v>138465</v>
      </c>
      <c r="J155" s="359">
        <f t="shared" si="49"/>
        <v>0.73124268105204149</v>
      </c>
      <c r="K155" s="359">
        <f t="shared" si="50"/>
        <v>1.1133650796887906</v>
      </c>
      <c r="L155" s="359">
        <f t="shared" si="51"/>
        <v>1.1829658905010167</v>
      </c>
      <c r="M155" s="359">
        <f t="shared" si="52"/>
        <v>1.738665494243663</v>
      </c>
      <c r="N155" s="359">
        <f t="shared" si="53"/>
        <v>1.8951927835113012</v>
      </c>
      <c r="O155" s="359">
        <f t="shared" si="54"/>
        <v>1.3698013533299038</v>
      </c>
    </row>
    <row r="156" spans="1:15">
      <c r="B156" s="246">
        <v>201210</v>
      </c>
      <c r="C156" s="246">
        <v>264041</v>
      </c>
      <c r="D156" s="246">
        <v>546841</v>
      </c>
      <c r="E156" s="246">
        <v>929231</v>
      </c>
      <c r="F156" s="246">
        <v>982107</v>
      </c>
      <c r="G156" s="246">
        <v>318456</v>
      </c>
      <c r="H156" s="246">
        <v>138604</v>
      </c>
      <c r="J156" s="359">
        <f t="shared" si="49"/>
        <v>0.7327023082088765</v>
      </c>
      <c r="K156" s="359">
        <f t="shared" si="50"/>
        <v>1.1152168371248814</v>
      </c>
      <c r="L156" s="359">
        <f t="shared" si="51"/>
        <v>1.1839087049806085</v>
      </c>
      <c r="M156" s="359">
        <f t="shared" si="52"/>
        <v>1.7410960264078827</v>
      </c>
      <c r="N156" s="359">
        <f t="shared" si="53"/>
        <v>1.8986567457833265</v>
      </c>
      <c r="O156" s="359">
        <f t="shared" si="54"/>
        <v>1.3711764473111472</v>
      </c>
    </row>
    <row r="157" spans="1:15">
      <c r="B157" s="246">
        <v>201211</v>
      </c>
      <c r="C157" s="246">
        <v>264897</v>
      </c>
      <c r="D157" s="246">
        <v>548702</v>
      </c>
      <c r="E157" s="246">
        <v>930934</v>
      </c>
      <c r="F157" s="246">
        <v>984923</v>
      </c>
      <c r="G157" s="246">
        <v>319012</v>
      </c>
      <c r="H157" s="246">
        <v>138831</v>
      </c>
      <c r="J157" s="359">
        <f t="shared" si="49"/>
        <v>0.73507767103444832</v>
      </c>
      <c r="K157" s="359">
        <f t="shared" si="50"/>
        <v>1.1190121241166933</v>
      </c>
      <c r="L157" s="359">
        <f t="shared" si="51"/>
        <v>1.1860784523572909</v>
      </c>
      <c r="M157" s="359">
        <f t="shared" si="52"/>
        <v>1.7460882791974102</v>
      </c>
      <c r="N157" s="359">
        <f t="shared" si="53"/>
        <v>1.9019716563224764</v>
      </c>
      <c r="O157" s="359">
        <f t="shared" si="54"/>
        <v>1.3734221043884294</v>
      </c>
    </row>
    <row r="158" spans="1:15">
      <c r="B158" s="246">
        <v>201212</v>
      </c>
      <c r="C158" s="246">
        <v>265655</v>
      </c>
      <c r="D158" s="246">
        <v>550335</v>
      </c>
      <c r="E158" s="246">
        <v>932849</v>
      </c>
      <c r="F158" s="246">
        <v>987735</v>
      </c>
      <c r="G158" s="246">
        <v>319719</v>
      </c>
      <c r="H158" s="246">
        <v>139088</v>
      </c>
      <c r="J158" s="359">
        <f t="shared" si="49"/>
        <v>0.73718108811597094</v>
      </c>
      <c r="K158" s="359">
        <f t="shared" si="50"/>
        <v>1.1223424323690463</v>
      </c>
      <c r="L158" s="359">
        <f t="shared" si="51"/>
        <v>1.1885183033416402</v>
      </c>
      <c r="M158" s="359">
        <f t="shared" si="52"/>
        <v>1.7510734407187709</v>
      </c>
      <c r="N158" s="359">
        <f t="shared" si="53"/>
        <v>1.906186839328194</v>
      </c>
      <c r="O158" s="359">
        <f t="shared" si="54"/>
        <v>1.3759645443393613</v>
      </c>
    </row>
    <row r="159" spans="1:15">
      <c r="A159">
        <v>2013</v>
      </c>
      <c r="B159" s="246">
        <v>201301</v>
      </c>
      <c r="C159" s="246">
        <v>266357</v>
      </c>
      <c r="D159" s="246">
        <v>551202</v>
      </c>
      <c r="E159" s="246">
        <v>933617</v>
      </c>
      <c r="F159" s="246">
        <v>988947</v>
      </c>
      <c r="G159" s="246">
        <v>320140</v>
      </c>
      <c r="H159" s="246">
        <v>139266</v>
      </c>
      <c r="J159" s="359">
        <f t="shared" ref="J159:J170" si="55">C159/C$3</f>
        <v>0.7391291076294656</v>
      </c>
      <c r="K159" s="359">
        <f t="shared" ref="K159:K170" si="56">D159/D$3</f>
        <v>1.124110575207252</v>
      </c>
      <c r="L159" s="359">
        <f t="shared" ref="L159:L170" si="57">E159/E$3</f>
        <v>1.1894967918826223</v>
      </c>
      <c r="M159" s="359">
        <f t="shared" ref="M159:M170" si="58">F159/F$3</f>
        <v>1.7532220949733546</v>
      </c>
      <c r="N159" s="359">
        <f t="shared" ref="N159:N170" si="59">G159/G$3</f>
        <v>1.9086968705098166</v>
      </c>
      <c r="O159" s="359">
        <f t="shared" ref="O159:O170" si="60">H159/H$3</f>
        <v>1.3777254560563492</v>
      </c>
    </row>
    <row r="160" spans="1:15">
      <c r="B160" s="246">
        <v>201302</v>
      </c>
      <c r="C160" s="246">
        <v>267420</v>
      </c>
      <c r="D160" s="246">
        <v>552872</v>
      </c>
      <c r="E160" s="246">
        <v>934704</v>
      </c>
      <c r="F160" s="246">
        <v>991565</v>
      </c>
      <c r="G160" s="246">
        <v>320744</v>
      </c>
      <c r="H160" s="246">
        <v>139551</v>
      </c>
      <c r="J160" s="359">
        <f t="shared" si="55"/>
        <v>0.74207888646542686</v>
      </c>
      <c r="K160" s="359">
        <f t="shared" si="56"/>
        <v>1.1275163405357453</v>
      </c>
      <c r="L160" s="359">
        <f t="shared" si="57"/>
        <v>1.1908817099087254</v>
      </c>
      <c r="M160" s="359">
        <f t="shared" si="58"/>
        <v>1.7578633299886186</v>
      </c>
      <c r="N160" s="359">
        <f t="shared" si="59"/>
        <v>1.9122979603760872</v>
      </c>
      <c r="O160" s="359">
        <f t="shared" si="60"/>
        <v>1.3805448933560207</v>
      </c>
    </row>
    <row r="161" spans="1:15">
      <c r="B161" s="246">
        <v>201303</v>
      </c>
      <c r="C161" s="246">
        <v>268378</v>
      </c>
      <c r="D161" s="246">
        <v>553952</v>
      </c>
      <c r="E161" s="246">
        <v>935615</v>
      </c>
      <c r="F161" s="246">
        <v>994061</v>
      </c>
      <c r="G161" s="246">
        <v>321292</v>
      </c>
      <c r="H161" s="246">
        <v>139775</v>
      </c>
      <c r="J161" s="359">
        <f t="shared" si="55"/>
        <v>0.74473729486133544</v>
      </c>
      <c r="K161" s="359">
        <f t="shared" si="56"/>
        <v>1.1297188714068667</v>
      </c>
      <c r="L161" s="359">
        <f t="shared" si="57"/>
        <v>1.1920423909775202</v>
      </c>
      <c r="M161" s="359">
        <f t="shared" si="58"/>
        <v>1.7622882813247907</v>
      </c>
      <c r="N161" s="359">
        <f t="shared" si="59"/>
        <v>1.9155651743607172</v>
      </c>
      <c r="O161" s="359">
        <f t="shared" si="60"/>
        <v>1.3827608721459381</v>
      </c>
    </row>
    <row r="162" spans="1:15">
      <c r="B162" s="246">
        <v>201304</v>
      </c>
      <c r="C162" s="246">
        <v>268923</v>
      </c>
      <c r="D162" s="246">
        <v>554315</v>
      </c>
      <c r="E162" s="246">
        <v>935091</v>
      </c>
      <c r="F162" s="246">
        <v>994719</v>
      </c>
      <c r="G162" s="246">
        <v>321330</v>
      </c>
      <c r="H162" s="246">
        <v>139879</v>
      </c>
      <c r="J162" s="359">
        <f t="shared" si="55"/>
        <v>0.74624964619303713</v>
      </c>
      <c r="K162" s="359">
        <f t="shared" si="56"/>
        <v>1.1304591665052157</v>
      </c>
      <c r="L162" s="359">
        <f t="shared" si="57"/>
        <v>1.1913747764000795</v>
      </c>
      <c r="M162" s="359">
        <f t="shared" si="58"/>
        <v>1.7634547949382529</v>
      </c>
      <c r="N162" s="359">
        <f t="shared" si="59"/>
        <v>1.9157917329946879</v>
      </c>
      <c r="O162" s="359">
        <f t="shared" si="60"/>
        <v>1.3837897194412567</v>
      </c>
    </row>
    <row r="163" spans="1:15">
      <c r="B163" s="246">
        <v>201305</v>
      </c>
      <c r="C163" s="246">
        <v>269784</v>
      </c>
      <c r="D163" s="246">
        <v>555173</v>
      </c>
      <c r="E163" s="246">
        <v>935323</v>
      </c>
      <c r="F163" s="246">
        <v>996874</v>
      </c>
      <c r="G163" s="246">
        <v>321931</v>
      </c>
      <c r="H163" s="246">
        <v>140076</v>
      </c>
      <c r="J163" s="359">
        <f t="shared" si="55"/>
        <v>0.74863888380146848</v>
      </c>
      <c r="K163" s="359">
        <f t="shared" si="56"/>
        <v>1.1322089549194954</v>
      </c>
      <c r="L163" s="359">
        <f t="shared" si="57"/>
        <v>1.1916703614801678</v>
      </c>
      <c r="M163" s="359">
        <f t="shared" si="58"/>
        <v>1.7672752156631932</v>
      </c>
      <c r="N163" s="359">
        <f t="shared" si="59"/>
        <v>1.9193749366530135</v>
      </c>
      <c r="O163" s="359">
        <f t="shared" si="60"/>
        <v>1.3857385936448894</v>
      </c>
    </row>
    <row r="164" spans="1:15">
      <c r="A164" s="7"/>
      <c r="B164" s="246">
        <v>201306</v>
      </c>
      <c r="C164" s="246">
        <v>270986</v>
      </c>
      <c r="D164" s="246">
        <v>556714</v>
      </c>
      <c r="E164" s="246">
        <v>936669</v>
      </c>
      <c r="F164" s="246">
        <v>1001338</v>
      </c>
      <c r="G164" s="246">
        <v>323090</v>
      </c>
      <c r="H164" s="246">
        <v>140358</v>
      </c>
      <c r="J164" s="359">
        <f t="shared" si="55"/>
        <v>0.751974381600928</v>
      </c>
      <c r="K164" s="359">
        <f t="shared" si="56"/>
        <v>1.1353516401717159</v>
      </c>
      <c r="L164" s="359">
        <f t="shared" si="57"/>
        <v>1.1933852645741281</v>
      </c>
      <c r="M164" s="359">
        <f t="shared" si="58"/>
        <v>1.7751890709375011</v>
      </c>
      <c r="N164" s="359">
        <f t="shared" si="59"/>
        <v>1.9262849749891193</v>
      </c>
      <c r="O164" s="359">
        <f t="shared" si="60"/>
        <v>1.3885283526571961</v>
      </c>
    </row>
    <row r="165" spans="1:15">
      <c r="B165" s="246">
        <v>201307</v>
      </c>
      <c r="C165" s="246">
        <v>272053</v>
      </c>
      <c r="D165" s="246">
        <v>557404</v>
      </c>
      <c r="E165" s="246">
        <v>936733</v>
      </c>
      <c r="F165" s="246">
        <v>1002757</v>
      </c>
      <c r="G165" s="246">
        <v>323390</v>
      </c>
      <c r="H165" s="246">
        <v>140499</v>
      </c>
      <c r="J165" s="359">
        <f t="shared" si="55"/>
        <v>0.75493526026317692</v>
      </c>
      <c r="K165" s="359">
        <f t="shared" si="56"/>
        <v>1.13675881267271</v>
      </c>
      <c r="L165" s="359">
        <f t="shared" si="57"/>
        <v>1.1934668052858766</v>
      </c>
      <c r="M165" s="359">
        <f t="shared" si="58"/>
        <v>1.777704698319724</v>
      </c>
      <c r="N165" s="359">
        <f t="shared" si="59"/>
        <v>1.9280735957836246</v>
      </c>
      <c r="O165" s="359">
        <f t="shared" si="60"/>
        <v>1.3899232321633492</v>
      </c>
    </row>
    <row r="166" spans="1:15">
      <c r="B166" s="246">
        <v>201308</v>
      </c>
      <c r="C166" s="246">
        <v>273203</v>
      </c>
      <c r="D166" s="246">
        <v>558641</v>
      </c>
      <c r="E166" s="246">
        <v>937208</v>
      </c>
      <c r="F166" s="246">
        <v>1005264</v>
      </c>
      <c r="G166" s="246">
        <v>324092</v>
      </c>
      <c r="H166" s="246">
        <v>140716</v>
      </c>
      <c r="J166" s="359">
        <f t="shared" si="55"/>
        <v>0.75812646032089592</v>
      </c>
      <c r="K166" s="359">
        <f t="shared" si="56"/>
        <v>1.1392815262723184</v>
      </c>
      <c r="L166" s="359">
        <f t="shared" si="57"/>
        <v>1.194071990255885</v>
      </c>
      <c r="M166" s="359">
        <f t="shared" si="58"/>
        <v>1.7821491506433553</v>
      </c>
      <c r="N166" s="359">
        <f t="shared" si="59"/>
        <v>1.9322589684427671</v>
      </c>
      <c r="O166" s="359">
        <f t="shared" si="60"/>
        <v>1.3920699616160817</v>
      </c>
    </row>
    <row r="167" spans="1:15">
      <c r="B167" s="246">
        <v>201309</v>
      </c>
      <c r="C167" s="246">
        <v>274370</v>
      </c>
      <c r="D167" s="246">
        <v>559567</v>
      </c>
      <c r="E167" s="246">
        <v>937796</v>
      </c>
      <c r="F167" s="246">
        <v>1007783</v>
      </c>
      <c r="G167" s="246">
        <v>324686</v>
      </c>
      <c r="H167" s="246">
        <v>140991</v>
      </c>
      <c r="J167" s="359">
        <f t="shared" si="55"/>
        <v>0.76136483464033788</v>
      </c>
      <c r="K167" s="359">
        <f t="shared" si="56"/>
        <v>1.1411699925562615</v>
      </c>
      <c r="L167" s="359">
        <f t="shared" si="57"/>
        <v>1.1948211455450741</v>
      </c>
      <c r="M167" s="359">
        <f t="shared" si="58"/>
        <v>1.7866148767714873</v>
      </c>
      <c r="N167" s="359">
        <f t="shared" si="59"/>
        <v>1.9358004376158877</v>
      </c>
      <c r="O167" s="359">
        <f t="shared" si="60"/>
        <v>1.3947904712912034</v>
      </c>
    </row>
    <row r="168" spans="1:15">
      <c r="B168" s="246">
        <v>201310</v>
      </c>
      <c r="C168" s="246">
        <v>275316</v>
      </c>
      <c r="D168" s="246">
        <v>560283</v>
      </c>
      <c r="E168" s="246">
        <v>938866</v>
      </c>
      <c r="F168" s="246">
        <v>1009883</v>
      </c>
      <c r="G168" s="246">
        <v>325472</v>
      </c>
      <c r="H168" s="246">
        <v>141212</v>
      </c>
      <c r="J168" s="359">
        <f t="shared" si="55"/>
        <v>0.76398994355738337</v>
      </c>
      <c r="K168" s="359">
        <f t="shared" si="56"/>
        <v>1.1426301889485975</v>
      </c>
      <c r="L168" s="359">
        <f t="shared" si="57"/>
        <v>1.1961844043196193</v>
      </c>
      <c r="M168" s="359">
        <f t="shared" si="58"/>
        <v>1.7903377925591324</v>
      </c>
      <c r="N168" s="359">
        <f t="shared" si="59"/>
        <v>1.9404866240974918</v>
      </c>
      <c r="O168" s="359">
        <f t="shared" si="60"/>
        <v>1.3969767717937558</v>
      </c>
    </row>
    <row r="169" spans="1:15">
      <c r="B169" s="246">
        <v>201311</v>
      </c>
      <c r="C169" s="246">
        <v>276786</v>
      </c>
      <c r="D169" s="246">
        <v>561935</v>
      </c>
      <c r="E169" s="246">
        <v>940577</v>
      </c>
      <c r="F169" s="246">
        <v>1013437</v>
      </c>
      <c r="G169" s="246">
        <v>326695</v>
      </c>
      <c r="H169" s="246">
        <v>141574</v>
      </c>
      <c r="J169" s="359">
        <f t="shared" si="55"/>
        <v>0.76806912971811991</v>
      </c>
      <c r="K169" s="359">
        <f t="shared" si="56"/>
        <v>1.1459992454292387</v>
      </c>
      <c r="L169" s="359">
        <f t="shared" si="57"/>
        <v>1.1983643442852703</v>
      </c>
      <c r="M169" s="359">
        <f t="shared" si="58"/>
        <v>1.7966383843254607</v>
      </c>
      <c r="N169" s="359">
        <f t="shared" si="59"/>
        <v>1.9477782348697585</v>
      </c>
      <c r="O169" s="359">
        <f t="shared" si="60"/>
        <v>1.4005579518024613</v>
      </c>
    </row>
    <row r="170" spans="1:15">
      <c r="B170" s="246">
        <v>201312</v>
      </c>
      <c r="C170" s="246">
        <v>278055</v>
      </c>
      <c r="D170" s="246">
        <v>563245</v>
      </c>
      <c r="E170" s="246">
        <v>941927</v>
      </c>
      <c r="F170" s="246">
        <v>1015932</v>
      </c>
      <c r="G170" s="246">
        <v>327897</v>
      </c>
      <c r="H170" s="246">
        <v>141899</v>
      </c>
      <c r="J170" s="359">
        <f t="shared" si="55"/>
        <v>0.77159054960789863</v>
      </c>
      <c r="K170" s="359">
        <f t="shared" si="56"/>
        <v>1.1486708338006915</v>
      </c>
      <c r="L170" s="359">
        <f t="shared" si="57"/>
        <v>1.2000843436737147</v>
      </c>
      <c r="M170" s="359">
        <f t="shared" si="58"/>
        <v>1.8010615628445914</v>
      </c>
      <c r="N170" s="359">
        <f t="shared" si="59"/>
        <v>1.9549446421864101</v>
      </c>
      <c r="O170" s="359">
        <f t="shared" si="60"/>
        <v>1.4037730996003324</v>
      </c>
    </row>
    <row r="171" spans="1:15">
      <c r="A171">
        <v>2014</v>
      </c>
      <c r="B171" s="246">
        <v>201401</v>
      </c>
      <c r="C171" s="246">
        <v>279203</v>
      </c>
      <c r="D171" s="246">
        <v>564335</v>
      </c>
      <c r="E171" s="246">
        <v>943360</v>
      </c>
      <c r="F171" s="246">
        <v>1017671</v>
      </c>
      <c r="G171" s="246">
        <v>328507</v>
      </c>
      <c r="H171" s="246">
        <v>142177</v>
      </c>
      <c r="J171" s="359">
        <f t="shared" ref="J171:J182" si="61">C171/C$3</f>
        <v>0.77477619975247392</v>
      </c>
      <c r="K171" s="359">
        <f t="shared" ref="K171:K182" si="62">D171/D$3</f>
        <v>1.1508937584761749</v>
      </c>
      <c r="L171" s="359">
        <f t="shared" ref="L171:L182" si="63">E171/E$3</f>
        <v>1.2019100911727083</v>
      </c>
      <c r="M171" s="359">
        <f t="shared" ref="M171:M182" si="64">F171/F$3</f>
        <v>1.8041444916801697</v>
      </c>
      <c r="N171" s="359">
        <f t="shared" ref="N171:N182" si="65">G171/G$3</f>
        <v>1.958581504468571</v>
      </c>
      <c r="O171" s="359">
        <f t="shared" ref="O171:O182" si="66">H171/H$3</f>
        <v>1.4065232875628191</v>
      </c>
    </row>
    <row r="172" spans="1:15">
      <c r="B172" s="246">
        <v>201402</v>
      </c>
      <c r="C172" s="246">
        <v>280582</v>
      </c>
      <c r="D172" s="246">
        <v>566346</v>
      </c>
      <c r="E172" s="246">
        <v>945067</v>
      </c>
      <c r="F172" s="246">
        <v>1021305</v>
      </c>
      <c r="G172" s="246">
        <v>329287</v>
      </c>
      <c r="H172" s="246">
        <v>142488</v>
      </c>
      <c r="J172" s="359">
        <f t="shared" si="61"/>
        <v>0.77860286486516483</v>
      </c>
      <c r="K172" s="359">
        <f t="shared" si="62"/>
        <v>1.1549949525334204</v>
      </c>
      <c r="L172" s="359">
        <f t="shared" si="63"/>
        <v>1.2040849348438749</v>
      </c>
      <c r="M172" s="359">
        <f t="shared" si="64"/>
        <v>1.810586908809837</v>
      </c>
      <c r="N172" s="359">
        <f t="shared" si="65"/>
        <v>1.9632319185342848</v>
      </c>
      <c r="O172" s="359">
        <f t="shared" si="66"/>
        <v>1.4095999366863203</v>
      </c>
    </row>
    <row r="173" spans="1:15">
      <c r="B173" s="246">
        <v>201403</v>
      </c>
      <c r="C173" s="246">
        <v>281709</v>
      </c>
      <c r="D173" s="246">
        <v>567604</v>
      </c>
      <c r="E173" s="246">
        <v>945797</v>
      </c>
      <c r="F173" s="246">
        <v>1023251</v>
      </c>
      <c r="G173" s="246">
        <v>329869</v>
      </c>
      <c r="H173" s="246">
        <v>142728</v>
      </c>
      <c r="J173" s="359">
        <f t="shared" si="61"/>
        <v>0.7817302409217296</v>
      </c>
      <c r="K173" s="359">
        <f t="shared" si="62"/>
        <v>1.1575604931221894</v>
      </c>
      <c r="L173" s="359">
        <f t="shared" si="63"/>
        <v>1.2050150085872562</v>
      </c>
      <c r="M173" s="359">
        <f t="shared" si="64"/>
        <v>1.8140368107730547</v>
      </c>
      <c r="N173" s="359">
        <f t="shared" si="65"/>
        <v>1.9667018428756253</v>
      </c>
      <c r="O173" s="359">
        <f t="shared" si="66"/>
        <v>1.4119741996755173</v>
      </c>
    </row>
    <row r="174" spans="1:15">
      <c r="B174" s="246">
        <v>201404</v>
      </c>
      <c r="C174" s="246">
        <v>282778</v>
      </c>
      <c r="D174" s="246">
        <v>568912</v>
      </c>
      <c r="E174" s="246">
        <v>946520</v>
      </c>
      <c r="F174" s="246">
        <v>1025621</v>
      </c>
      <c r="G174" s="246">
        <v>330714</v>
      </c>
      <c r="H174" s="246">
        <v>142988</v>
      </c>
      <c r="J174" s="359">
        <f t="shared" si="61"/>
        <v>0.78469666949712236</v>
      </c>
      <c r="K174" s="359">
        <f t="shared" si="62"/>
        <v>1.1602280027327698</v>
      </c>
      <c r="L174" s="359">
        <f t="shared" si="63"/>
        <v>1.2059361638152899</v>
      </c>
      <c r="M174" s="359">
        <f t="shared" si="64"/>
        <v>1.8182383871619681</v>
      </c>
      <c r="N174" s="359">
        <f t="shared" si="65"/>
        <v>1.9717397914468153</v>
      </c>
      <c r="O174" s="359">
        <f t="shared" si="66"/>
        <v>1.4145463179138142</v>
      </c>
    </row>
    <row r="175" spans="1:15">
      <c r="B175" s="246">
        <v>201405</v>
      </c>
      <c r="C175" s="246">
        <v>283900</v>
      </c>
      <c r="D175" s="246">
        <v>570569</v>
      </c>
      <c r="E175" s="246">
        <v>947579</v>
      </c>
      <c r="F175" s="246">
        <v>1028886</v>
      </c>
      <c r="G175" s="246">
        <v>331675</v>
      </c>
      <c r="H175" s="246">
        <v>143264</v>
      </c>
      <c r="J175" s="359">
        <f t="shared" si="61"/>
        <v>0.78781017077082749</v>
      </c>
      <c r="K175" s="359">
        <f t="shared" si="62"/>
        <v>1.1636072561155921</v>
      </c>
      <c r="L175" s="359">
        <f t="shared" si="63"/>
        <v>1.2072854077800033</v>
      </c>
      <c r="M175" s="359">
        <f t="shared" si="64"/>
        <v>1.824026634803235</v>
      </c>
      <c r="N175" s="359">
        <f t="shared" si="65"/>
        <v>1.9774693400585475</v>
      </c>
      <c r="O175" s="359">
        <f t="shared" si="66"/>
        <v>1.417276720351391</v>
      </c>
    </row>
    <row r="176" spans="1:15">
      <c r="B176" s="246">
        <v>201406</v>
      </c>
      <c r="C176" s="246">
        <v>285147</v>
      </c>
      <c r="D176" s="246">
        <v>572286</v>
      </c>
      <c r="E176" s="246">
        <v>949027</v>
      </c>
      <c r="F176" s="246">
        <v>1033442</v>
      </c>
      <c r="G176" s="246">
        <v>333085</v>
      </c>
      <c r="H176" s="246">
        <v>143593</v>
      </c>
      <c r="J176" s="359">
        <f t="shared" si="61"/>
        <v>0.79127054161602373</v>
      </c>
      <c r="K176" s="359">
        <f t="shared" si="62"/>
        <v>1.1671088723245877</v>
      </c>
      <c r="L176" s="359">
        <f t="shared" si="63"/>
        <v>1.2091302663833128</v>
      </c>
      <c r="M176" s="359">
        <f t="shared" si="64"/>
        <v>1.8321035892453827</v>
      </c>
      <c r="N176" s="359">
        <f t="shared" si="65"/>
        <v>1.9858758577927227</v>
      </c>
      <c r="O176" s="359">
        <f t="shared" si="66"/>
        <v>1.420531439199082</v>
      </c>
    </row>
    <row r="177" spans="1:15">
      <c r="B177" s="246">
        <v>201407</v>
      </c>
      <c r="C177" s="246">
        <v>286621</v>
      </c>
      <c r="D177" s="246">
        <v>574080</v>
      </c>
      <c r="E177" s="246">
        <v>950628</v>
      </c>
      <c r="F177" s="246">
        <v>1036691</v>
      </c>
      <c r="G177" s="246">
        <v>334113</v>
      </c>
      <c r="H177" s="246">
        <v>143854</v>
      </c>
      <c r="J177" s="359">
        <f t="shared" si="61"/>
        <v>0.79536082760304805</v>
      </c>
      <c r="K177" s="359">
        <f t="shared" si="62"/>
        <v>1.1707675208271726</v>
      </c>
      <c r="L177" s="359">
        <f t="shared" si="63"/>
        <v>1.2111700582506459</v>
      </c>
      <c r="M177" s="359">
        <f t="shared" si="64"/>
        <v>1.8378634718139819</v>
      </c>
      <c r="N177" s="359">
        <f t="shared" si="65"/>
        <v>1.9920048650485611</v>
      </c>
      <c r="O177" s="359">
        <f t="shared" si="66"/>
        <v>1.4231134501998337</v>
      </c>
    </row>
    <row r="178" spans="1:15">
      <c r="B178" s="246">
        <v>201408</v>
      </c>
      <c r="C178" s="246">
        <v>287888</v>
      </c>
      <c r="D178" s="246">
        <v>576039</v>
      </c>
      <c r="E178" s="246">
        <v>952383</v>
      </c>
      <c r="F178" s="246">
        <v>1040293</v>
      </c>
      <c r="G178" s="246">
        <v>335379</v>
      </c>
      <c r="H178" s="246">
        <v>144229</v>
      </c>
      <c r="J178" s="359">
        <f t="shared" si="61"/>
        <v>0.79887669757968283</v>
      </c>
      <c r="K178" s="359">
        <f t="shared" si="62"/>
        <v>1.1747626671017346</v>
      </c>
      <c r="L178" s="359">
        <f t="shared" si="63"/>
        <v>1.213406057455624</v>
      </c>
      <c r="M178" s="359">
        <f t="shared" si="64"/>
        <v>1.8442491587983136</v>
      </c>
      <c r="N178" s="359">
        <f t="shared" si="65"/>
        <v>1.9995528448013737</v>
      </c>
      <c r="O178" s="359">
        <f t="shared" si="66"/>
        <v>1.4268232361204543</v>
      </c>
    </row>
    <row r="179" spans="1:15">
      <c r="B179" s="246">
        <v>201409</v>
      </c>
      <c r="C179" s="246">
        <v>289056</v>
      </c>
      <c r="D179" s="246">
        <v>577704</v>
      </c>
      <c r="E179" s="246">
        <v>954122</v>
      </c>
      <c r="F179" s="246">
        <v>1043465</v>
      </c>
      <c r="G179" s="246">
        <v>336498</v>
      </c>
      <c r="H179" s="246">
        <v>144554</v>
      </c>
      <c r="J179" s="359">
        <f t="shared" si="61"/>
        <v>0.80211784685569676</v>
      </c>
      <c r="K179" s="359">
        <f t="shared" si="62"/>
        <v>1.1781582355280467</v>
      </c>
      <c r="L179" s="359">
        <f t="shared" si="63"/>
        <v>1.2156216714826649</v>
      </c>
      <c r="M179" s="359">
        <f t="shared" si="64"/>
        <v>1.8498725344546991</v>
      </c>
      <c r="N179" s="359">
        <f t="shared" si="65"/>
        <v>2.0062244003648786</v>
      </c>
      <c r="O179" s="359">
        <f t="shared" si="66"/>
        <v>1.4300383839183253</v>
      </c>
    </row>
    <row r="180" spans="1:15">
      <c r="B180" s="246">
        <v>201410</v>
      </c>
      <c r="C180" s="246">
        <v>290599</v>
      </c>
      <c r="D180" s="246">
        <v>579518</v>
      </c>
      <c r="E180" s="246">
        <v>957042</v>
      </c>
      <c r="F180" s="246">
        <v>1046912</v>
      </c>
      <c r="G180" s="246">
        <v>337758</v>
      </c>
      <c r="H180" s="246">
        <v>144911</v>
      </c>
      <c r="J180" s="359">
        <f t="shared" si="61"/>
        <v>0.80639960484618411</v>
      </c>
      <c r="K180" s="359">
        <f t="shared" si="62"/>
        <v>1.1818576716393561</v>
      </c>
      <c r="L180" s="359">
        <f t="shared" si="63"/>
        <v>1.2193419664561898</v>
      </c>
      <c r="M180" s="359">
        <f t="shared" si="64"/>
        <v>1.8559834347975621</v>
      </c>
      <c r="N180" s="359">
        <f t="shared" si="65"/>
        <v>2.0137366077018011</v>
      </c>
      <c r="O180" s="359">
        <f t="shared" si="66"/>
        <v>1.4335701001147561</v>
      </c>
    </row>
    <row r="181" spans="1:15">
      <c r="B181" s="246">
        <v>201411</v>
      </c>
      <c r="C181" s="246">
        <v>292499</v>
      </c>
      <c r="D181" s="246">
        <v>582444</v>
      </c>
      <c r="E181" s="246">
        <v>960119</v>
      </c>
      <c r="F181" s="246">
        <v>1052113</v>
      </c>
      <c r="G181" s="246">
        <v>339457</v>
      </c>
      <c r="H181" s="246">
        <v>145232</v>
      </c>
      <c r="J181" s="359">
        <f t="shared" si="61"/>
        <v>0.81167202233285052</v>
      </c>
      <c r="K181" s="359">
        <f t="shared" si="62"/>
        <v>1.1878248987957458</v>
      </c>
      <c r="L181" s="359">
        <f t="shared" si="63"/>
        <v>1.2232622909882225</v>
      </c>
      <c r="M181" s="359">
        <f t="shared" si="64"/>
        <v>1.8652038562316291</v>
      </c>
      <c r="N181" s="359">
        <f t="shared" si="65"/>
        <v>2.0238661634680164</v>
      </c>
      <c r="O181" s="359">
        <f t="shared" si="66"/>
        <v>1.4367456768628071</v>
      </c>
    </row>
    <row r="182" spans="1:15">
      <c r="B182" s="246">
        <v>201412</v>
      </c>
      <c r="C182" s="246">
        <v>293787</v>
      </c>
      <c r="D182" s="246">
        <v>583997</v>
      </c>
      <c r="E182" s="246">
        <v>961773</v>
      </c>
      <c r="F182" s="246">
        <v>1055369</v>
      </c>
      <c r="G182" s="246">
        <v>340583</v>
      </c>
      <c r="H182" s="246">
        <v>145530</v>
      </c>
      <c r="J182" s="359">
        <f t="shared" si="61"/>
        <v>0.81524616639749592</v>
      </c>
      <c r="K182" s="359">
        <f t="shared" si="62"/>
        <v>1.1909920566132008</v>
      </c>
      <c r="L182" s="359">
        <f t="shared" si="63"/>
        <v>1.2253696087574724</v>
      </c>
      <c r="M182" s="359">
        <f t="shared" si="64"/>
        <v>1.8709761485195204</v>
      </c>
      <c r="N182" s="359">
        <f t="shared" si="65"/>
        <v>2.0305794535167268</v>
      </c>
      <c r="O182" s="359">
        <f t="shared" si="66"/>
        <v>1.4396937200743936</v>
      </c>
    </row>
    <row r="183" spans="1:15">
      <c r="A183">
        <v>2015</v>
      </c>
      <c r="B183" s="246">
        <v>201501</v>
      </c>
      <c r="C183" s="246">
        <v>295357</v>
      </c>
      <c r="D183" s="246">
        <v>585719</v>
      </c>
      <c r="E183" s="246">
        <v>964031</v>
      </c>
      <c r="F183" s="246">
        <v>1058972</v>
      </c>
      <c r="G183" s="246">
        <v>341779</v>
      </c>
      <c r="H183" s="246">
        <v>145930</v>
      </c>
      <c r="J183" s="359">
        <f t="shared" ref="J183:J194" si="67">C183/C$3</f>
        <v>0.81960284821542539</v>
      </c>
      <c r="K183" s="359">
        <f t="shared" ref="K183:K194" si="68">D183/D$3</f>
        <v>1.1945038697243777</v>
      </c>
      <c r="L183" s="359">
        <f t="shared" ref="L183:L194" si="69">E183/E$3</f>
        <v>1.2282464669938489</v>
      </c>
      <c r="M183" s="359">
        <f t="shared" ref="M183:M194" si="70">F183/F$3</f>
        <v>1.877363608320894</v>
      </c>
      <c r="N183" s="359">
        <f t="shared" ref="N183:N194" si="71">G183/G$3</f>
        <v>2.0377100884174881</v>
      </c>
      <c r="O183" s="359">
        <f t="shared" ref="O183:O194" si="72">H183/H$3</f>
        <v>1.4436508250563886</v>
      </c>
    </row>
    <row r="184" spans="1:15">
      <c r="B184" s="246">
        <v>201502</v>
      </c>
      <c r="C184" s="246">
        <v>296937</v>
      </c>
      <c r="D184" s="246">
        <v>587743</v>
      </c>
      <c r="E184" s="246">
        <v>966344</v>
      </c>
      <c r="F184" s="246">
        <v>1063399</v>
      </c>
      <c r="G184" s="246">
        <v>342901</v>
      </c>
      <c r="H184" s="246">
        <v>146383</v>
      </c>
      <c r="J184" s="359">
        <f t="shared" si="67"/>
        <v>0.82398727959907425</v>
      </c>
      <c r="K184" s="359">
        <f t="shared" si="68"/>
        <v>1.1986315757272941</v>
      </c>
      <c r="L184" s="359">
        <f t="shared" si="69"/>
        <v>1.231193399279384</v>
      </c>
      <c r="M184" s="359">
        <f t="shared" si="70"/>
        <v>1.8852118693646578</v>
      </c>
      <c r="N184" s="359">
        <f t="shared" si="71"/>
        <v>2.0443995301889379</v>
      </c>
      <c r="O184" s="359">
        <f t="shared" si="72"/>
        <v>1.4481322464484983</v>
      </c>
    </row>
    <row r="185" spans="1:15">
      <c r="B185" s="246">
        <v>201503</v>
      </c>
      <c r="C185" s="246">
        <v>298059</v>
      </c>
      <c r="D185" s="246">
        <v>588854</v>
      </c>
      <c r="E185" s="246">
        <v>967146</v>
      </c>
      <c r="F185" s="246">
        <v>1066017</v>
      </c>
      <c r="G185" s="246">
        <v>343288</v>
      </c>
      <c r="H185" s="246">
        <v>146704</v>
      </c>
      <c r="J185" s="359">
        <f t="shared" si="67"/>
        <v>0.82710078087277938</v>
      </c>
      <c r="K185" s="359">
        <f t="shared" si="68"/>
        <v>1.2008973273919383</v>
      </c>
      <c r="L185" s="359">
        <f t="shared" si="69"/>
        <v>1.2322152063234821</v>
      </c>
      <c r="M185" s="359">
        <f t="shared" si="70"/>
        <v>1.8898531043799218</v>
      </c>
      <c r="N185" s="359">
        <f t="shared" si="71"/>
        <v>2.04670685101385</v>
      </c>
      <c r="O185" s="359">
        <f t="shared" si="72"/>
        <v>1.4513078231965495</v>
      </c>
    </row>
    <row r="186" spans="1:15">
      <c r="B186" s="246">
        <v>201504</v>
      </c>
      <c r="C186" s="246">
        <v>299272</v>
      </c>
      <c r="D186" s="246">
        <v>590400</v>
      </c>
      <c r="E186" s="246">
        <v>968461</v>
      </c>
      <c r="F186" s="246">
        <v>1069395</v>
      </c>
      <c r="G186" s="246">
        <v>344068</v>
      </c>
      <c r="H186" s="246">
        <v>147076</v>
      </c>
      <c r="J186" s="359">
        <f t="shared" si="67"/>
        <v>0.83046680319453003</v>
      </c>
      <c r="K186" s="359">
        <f t="shared" si="68"/>
        <v>1.2040502095463399</v>
      </c>
      <c r="L186" s="359">
        <f t="shared" si="69"/>
        <v>1.2338906131351894</v>
      </c>
      <c r="M186" s="359">
        <f t="shared" si="70"/>
        <v>1.8958416803469049</v>
      </c>
      <c r="N186" s="359">
        <f t="shared" si="71"/>
        <v>2.051357265079564</v>
      </c>
      <c r="O186" s="359">
        <f t="shared" si="72"/>
        <v>1.4549879308298048</v>
      </c>
    </row>
    <row r="187" spans="1:15">
      <c r="B187" s="246">
        <v>201505</v>
      </c>
      <c r="C187" s="246">
        <v>300617</v>
      </c>
      <c r="D187" s="246">
        <v>591823</v>
      </c>
      <c r="E187" s="246">
        <v>969895</v>
      </c>
      <c r="F187" s="246">
        <v>1073217</v>
      </c>
      <c r="G187" s="246">
        <v>345054</v>
      </c>
      <c r="H187" s="246">
        <v>147455</v>
      </c>
      <c r="J187" s="359">
        <f t="shared" si="67"/>
        <v>0.83419911978377537</v>
      </c>
      <c r="K187" s="359">
        <f t="shared" si="68"/>
        <v>1.2069522479070858</v>
      </c>
      <c r="L187" s="359">
        <f t="shared" si="69"/>
        <v>1.235717634707804</v>
      </c>
      <c r="M187" s="359">
        <f t="shared" si="70"/>
        <v>1.9026173870804186</v>
      </c>
      <c r="N187" s="359">
        <f t="shared" si="71"/>
        <v>2.0572358654241714</v>
      </c>
      <c r="O187" s="359">
        <f t="shared" si="72"/>
        <v>1.4587372878002454</v>
      </c>
    </row>
    <row r="188" spans="1:15">
      <c r="B188" s="246">
        <v>201506</v>
      </c>
      <c r="C188" s="246">
        <v>301918</v>
      </c>
      <c r="D188" s="246">
        <v>593102</v>
      </c>
      <c r="E188" s="246">
        <v>971471</v>
      </c>
      <c r="F188" s="246">
        <v>1077693</v>
      </c>
      <c r="G188" s="246">
        <v>346390</v>
      </c>
      <c r="H188" s="246">
        <v>147733</v>
      </c>
      <c r="J188" s="359">
        <f t="shared" si="67"/>
        <v>0.83780933828385584</v>
      </c>
      <c r="K188" s="359">
        <f t="shared" si="68"/>
        <v>1.2095606154850156</v>
      </c>
      <c r="L188" s="359">
        <f t="shared" si="69"/>
        <v>1.2377255747346105</v>
      </c>
      <c r="M188" s="359">
        <f t="shared" si="70"/>
        <v>1.9105525161592274</v>
      </c>
      <c r="N188" s="359">
        <f t="shared" si="71"/>
        <v>2.0652011900290352</v>
      </c>
      <c r="O188" s="359">
        <f t="shared" si="72"/>
        <v>1.4614874757627321</v>
      </c>
    </row>
    <row r="189" spans="1:15">
      <c r="B189" s="246">
        <v>201507</v>
      </c>
      <c r="C189" s="246">
        <v>303289</v>
      </c>
      <c r="D189" s="246">
        <v>594174</v>
      </c>
      <c r="E189" s="246">
        <v>972285</v>
      </c>
      <c r="F189" s="246">
        <v>1080713</v>
      </c>
      <c r="G189" s="246">
        <v>347262</v>
      </c>
      <c r="H189" s="246">
        <v>147994</v>
      </c>
      <c r="J189" s="359">
        <f t="shared" si="67"/>
        <v>0.84161380374397143</v>
      </c>
      <c r="K189" s="359">
        <f t="shared" si="68"/>
        <v>1.2117468313126472</v>
      </c>
      <c r="L189" s="359">
        <f t="shared" si="69"/>
        <v>1.2387626706621615</v>
      </c>
      <c r="M189" s="359">
        <f t="shared" si="70"/>
        <v>1.915906423625269</v>
      </c>
      <c r="N189" s="359">
        <f t="shared" si="71"/>
        <v>2.070400114471731</v>
      </c>
      <c r="O189" s="359">
        <f t="shared" si="72"/>
        <v>1.4640694867634838</v>
      </c>
    </row>
    <row r="190" spans="1:15">
      <c r="B190" s="246">
        <v>201508</v>
      </c>
      <c r="C190" s="246">
        <v>304690</v>
      </c>
      <c r="D190" s="246">
        <v>595787</v>
      </c>
      <c r="E190" s="246">
        <v>974897</v>
      </c>
      <c r="F190" s="246">
        <v>1085011</v>
      </c>
      <c r="G190" s="246">
        <v>348528</v>
      </c>
      <c r="H190" s="246">
        <v>148327</v>
      </c>
      <c r="J190" s="359">
        <f t="shared" si="67"/>
        <v>0.84550151790124484</v>
      </c>
      <c r="K190" s="359">
        <f t="shared" si="68"/>
        <v>1.2150363519562757</v>
      </c>
      <c r="L190" s="359">
        <f t="shared" si="69"/>
        <v>1.2420905509603968</v>
      </c>
      <c r="M190" s="359">
        <f t="shared" si="70"/>
        <v>1.9235259912706488</v>
      </c>
      <c r="N190" s="359">
        <f t="shared" si="71"/>
        <v>2.0779480942245434</v>
      </c>
      <c r="O190" s="359">
        <f t="shared" si="72"/>
        <v>1.4673637766609948</v>
      </c>
    </row>
    <row r="191" spans="1:15">
      <c r="B191" s="246">
        <v>201509</v>
      </c>
      <c r="C191" s="246">
        <v>306070</v>
      </c>
      <c r="D191" s="246">
        <v>597711</v>
      </c>
      <c r="E191" s="246">
        <v>977645</v>
      </c>
      <c r="F191" s="246">
        <v>1089083</v>
      </c>
      <c r="G191" s="246">
        <v>350119</v>
      </c>
      <c r="H191" s="246">
        <v>148616</v>
      </c>
      <c r="J191" s="359">
        <f t="shared" si="67"/>
        <v>0.84933095797050773</v>
      </c>
      <c r="K191" s="359">
        <f t="shared" si="68"/>
        <v>1.2189601199155697</v>
      </c>
      <c r="L191" s="359">
        <f t="shared" si="69"/>
        <v>1.2455917052710974</v>
      </c>
      <c r="M191" s="359">
        <f t="shared" si="70"/>
        <v>1.9307449022645964</v>
      </c>
      <c r="N191" s="359">
        <f t="shared" si="71"/>
        <v>2.087433746504737</v>
      </c>
      <c r="O191" s="359">
        <f t="shared" si="72"/>
        <v>1.4702227850104863</v>
      </c>
    </row>
    <row r="192" spans="1:15">
      <c r="B192" s="246">
        <v>201510</v>
      </c>
      <c r="C192" s="246">
        <v>307218</v>
      </c>
      <c r="D192" s="246">
        <v>598724</v>
      </c>
      <c r="E192" s="246">
        <v>979519</v>
      </c>
      <c r="F192" s="246">
        <v>1092454</v>
      </c>
      <c r="G192" s="246">
        <v>351351</v>
      </c>
      <c r="H192" s="246">
        <v>148838</v>
      </c>
      <c r="J192" s="359">
        <f t="shared" si="67"/>
        <v>0.85251660811508301</v>
      </c>
      <c r="K192" s="359">
        <f t="shared" si="68"/>
        <v>1.2210260122974641</v>
      </c>
      <c r="L192" s="359">
        <f t="shared" si="69"/>
        <v>1.2479793192369828</v>
      </c>
      <c r="M192" s="359">
        <f t="shared" si="70"/>
        <v>1.9367210685122873</v>
      </c>
      <c r="N192" s="359">
        <f t="shared" si="71"/>
        <v>2.0947790159008388</v>
      </c>
      <c r="O192" s="359">
        <f t="shared" si="72"/>
        <v>1.4724189782754937</v>
      </c>
    </row>
    <row r="193" spans="1:15">
      <c r="B193" s="246">
        <v>201511</v>
      </c>
      <c r="C193" s="246">
        <v>308808</v>
      </c>
      <c r="D193" s="246">
        <v>600968</v>
      </c>
      <c r="E193" s="246">
        <v>982251</v>
      </c>
      <c r="F193" s="246">
        <v>1096964</v>
      </c>
      <c r="G193" s="246">
        <v>352821</v>
      </c>
      <c r="H193" s="246">
        <v>149274</v>
      </c>
      <c r="J193" s="359">
        <f t="shared" si="67"/>
        <v>0.85692878906445114</v>
      </c>
      <c r="K193" s="359">
        <f t="shared" si="68"/>
        <v>1.2256023819963495</v>
      </c>
      <c r="L193" s="359">
        <f t="shared" si="69"/>
        <v>1.2514600883697464</v>
      </c>
      <c r="M193" s="359">
        <f t="shared" si="70"/>
        <v>1.9447164733705151</v>
      </c>
      <c r="N193" s="359">
        <f t="shared" si="71"/>
        <v>2.1035432577939153</v>
      </c>
      <c r="O193" s="359">
        <f t="shared" si="72"/>
        <v>1.4767322227058683</v>
      </c>
    </row>
    <row r="194" spans="1:15">
      <c r="B194" s="246">
        <v>201512</v>
      </c>
      <c r="C194" s="246">
        <v>310148</v>
      </c>
      <c r="D194" s="246">
        <v>603027</v>
      </c>
      <c r="E194" s="246">
        <v>984401</v>
      </c>
      <c r="F194" s="246">
        <v>1101338</v>
      </c>
      <c r="G194" s="246">
        <v>354163</v>
      </c>
      <c r="H194" s="246">
        <v>149717</v>
      </c>
      <c r="J194" s="359">
        <f t="shared" si="67"/>
        <v>0.86064723087083683</v>
      </c>
      <c r="K194" s="359">
        <f t="shared" si="68"/>
        <v>1.2298014663145336</v>
      </c>
      <c r="L194" s="359">
        <f t="shared" si="69"/>
        <v>1.2541993466550472</v>
      </c>
      <c r="M194" s="359">
        <f t="shared" si="70"/>
        <v>1.952470775111067</v>
      </c>
      <c r="N194" s="359">
        <f t="shared" si="71"/>
        <v>2.1115443548146691</v>
      </c>
      <c r="O194" s="359">
        <f t="shared" si="72"/>
        <v>1.481114716473428</v>
      </c>
    </row>
    <row r="195" spans="1:15">
      <c r="A195">
        <v>2016</v>
      </c>
      <c r="B195" s="246">
        <v>201601</v>
      </c>
      <c r="C195" s="246">
        <v>311371</v>
      </c>
      <c r="D195" s="246">
        <v>604047</v>
      </c>
      <c r="E195" s="246">
        <v>985470</v>
      </c>
      <c r="F195" s="246">
        <v>1104031</v>
      </c>
      <c r="G195" s="246">
        <v>355272</v>
      </c>
      <c r="H195" s="246">
        <v>150207</v>
      </c>
      <c r="J195" s="359">
        <f t="shared" ref="J195:J206" si="73">C195/C$3</f>
        <v>0.86404100275830686</v>
      </c>
      <c r="K195" s="359">
        <f t="shared" ref="K195:K206" si="74">D195/D$3</f>
        <v>1.2318816343594816</v>
      </c>
      <c r="L195" s="359">
        <f t="shared" ref="L195:L206" si="75">E195/E$3</f>
        <v>1.255561331355971</v>
      </c>
      <c r="M195" s="359">
        <f t="shared" ref="M195:M206" si="76">F195/F$3</f>
        <v>1.9572449714044611</v>
      </c>
      <c r="N195" s="359">
        <f t="shared" ref="N195:N206" si="77">G195/G$3</f>
        <v>2.1181562896850239</v>
      </c>
      <c r="O195" s="359">
        <f t="shared" ref="O195:O206" si="78">H195/H$3</f>
        <v>1.4859621700763721</v>
      </c>
    </row>
    <row r="196" spans="1:15">
      <c r="B196" s="246">
        <v>201602</v>
      </c>
      <c r="C196" s="246">
        <v>312842</v>
      </c>
      <c r="D196" s="246">
        <v>606224</v>
      </c>
      <c r="E196" s="246">
        <v>987959</v>
      </c>
      <c r="F196" s="246">
        <v>1107979</v>
      </c>
      <c r="G196" s="246">
        <v>356211</v>
      </c>
      <c r="H196" s="246">
        <v>150643</v>
      </c>
      <c r="J196" s="359">
        <f t="shared" si="73"/>
        <v>0.86812296387561538</v>
      </c>
      <c r="K196" s="359">
        <f t="shared" si="74"/>
        <v>1.2363213655691401</v>
      </c>
      <c r="L196" s="359">
        <f t="shared" si="75"/>
        <v>1.2587325005988146</v>
      </c>
      <c r="M196" s="359">
        <f t="shared" si="76"/>
        <v>1.9642440530852334</v>
      </c>
      <c r="N196" s="359">
        <f t="shared" si="77"/>
        <v>2.1237546727718257</v>
      </c>
      <c r="O196" s="359">
        <f t="shared" si="78"/>
        <v>1.4902754145067469</v>
      </c>
    </row>
    <row r="197" spans="1:15">
      <c r="B197" s="246">
        <v>201603</v>
      </c>
      <c r="C197" s="246">
        <v>314066</v>
      </c>
      <c r="D197" s="246">
        <v>608212</v>
      </c>
      <c r="E197" s="246">
        <v>990003</v>
      </c>
      <c r="F197" s="246">
        <v>1111671</v>
      </c>
      <c r="G197" s="246">
        <v>357192</v>
      </c>
      <c r="H197" s="246">
        <v>150995</v>
      </c>
      <c r="J197" s="359">
        <f t="shared" si="73"/>
        <v>0.87151951071965728</v>
      </c>
      <c r="K197" s="359">
        <f t="shared" si="74"/>
        <v>1.2403756538763524</v>
      </c>
      <c r="L197" s="359">
        <f t="shared" si="75"/>
        <v>1.2613367070802819</v>
      </c>
      <c r="M197" s="359">
        <f t="shared" si="76"/>
        <v>1.9707892936033216</v>
      </c>
      <c r="N197" s="359">
        <f t="shared" si="77"/>
        <v>2.1296034627698583</v>
      </c>
      <c r="O197" s="359">
        <f t="shared" si="78"/>
        <v>1.4937576668909027</v>
      </c>
    </row>
    <row r="198" spans="1:15">
      <c r="B198" s="246">
        <v>201604</v>
      </c>
      <c r="C198" s="246">
        <v>315680</v>
      </c>
      <c r="D198" s="246">
        <v>611037</v>
      </c>
      <c r="E198" s="246">
        <v>993121</v>
      </c>
      <c r="F198" s="246">
        <v>1117072</v>
      </c>
      <c r="G198" s="246">
        <v>358459</v>
      </c>
      <c r="H198" s="246">
        <v>151495</v>
      </c>
      <c r="J198" s="359">
        <f t="shared" si="73"/>
        <v>0.87599829062675172</v>
      </c>
      <c r="K198" s="359">
        <f t="shared" si="74"/>
        <v>1.2461369036086838</v>
      </c>
      <c r="L198" s="359">
        <f t="shared" si="75"/>
        <v>1.2653092686307785</v>
      </c>
      <c r="M198" s="359">
        <f t="shared" si="76"/>
        <v>1.9803642784457358</v>
      </c>
      <c r="N198" s="359">
        <f t="shared" si="77"/>
        <v>2.1371574045919859</v>
      </c>
      <c r="O198" s="359">
        <f t="shared" si="78"/>
        <v>1.4987040481183966</v>
      </c>
    </row>
    <row r="199" spans="1:15">
      <c r="B199" s="246">
        <v>201605</v>
      </c>
      <c r="C199" s="246">
        <v>316955</v>
      </c>
      <c r="D199" s="246">
        <v>613201</v>
      </c>
      <c r="E199" s="246">
        <v>995865</v>
      </c>
      <c r="F199" s="246">
        <v>1121555</v>
      </c>
      <c r="G199" s="246">
        <v>359750</v>
      </c>
      <c r="H199" s="246">
        <v>151987</v>
      </c>
      <c r="J199" s="359">
        <f t="shared" si="73"/>
        <v>0.87953636025596205</v>
      </c>
      <c r="K199" s="359">
        <f t="shared" si="74"/>
        <v>1.2505501228726712</v>
      </c>
      <c r="L199" s="359">
        <f t="shared" si="75"/>
        <v>1.268805326646995</v>
      </c>
      <c r="M199" s="359">
        <f t="shared" si="76"/>
        <v>1.9883118172438368</v>
      </c>
      <c r="N199" s="359">
        <f t="shared" si="77"/>
        <v>2.144854436077674</v>
      </c>
      <c r="O199" s="359">
        <f t="shared" si="78"/>
        <v>1.5035712872462506</v>
      </c>
    </row>
    <row r="200" spans="1:15">
      <c r="B200" s="246">
        <v>201606</v>
      </c>
      <c r="C200" s="246">
        <v>318569</v>
      </c>
      <c r="D200" s="246">
        <v>615637</v>
      </c>
      <c r="E200" s="246">
        <v>999075</v>
      </c>
      <c r="F200" s="246">
        <v>1127286</v>
      </c>
      <c r="G200" s="246">
        <v>361366</v>
      </c>
      <c r="H200" s="246">
        <v>152411</v>
      </c>
      <c r="J200" s="359">
        <f t="shared" si="73"/>
        <v>0.88401514016305649</v>
      </c>
      <c r="K200" s="359">
        <f t="shared" si="74"/>
        <v>1.2555180536153117</v>
      </c>
      <c r="L200" s="359">
        <f t="shared" si="75"/>
        <v>1.2728951029706301</v>
      </c>
      <c r="M200" s="359">
        <f t="shared" si="76"/>
        <v>1.9984718317100238</v>
      </c>
      <c r="N200" s="359">
        <f t="shared" si="77"/>
        <v>2.1544891400907429</v>
      </c>
      <c r="O200" s="359">
        <f t="shared" si="78"/>
        <v>1.5077658185271656</v>
      </c>
    </row>
    <row r="201" spans="1:15">
      <c r="B201" s="246">
        <v>201607</v>
      </c>
      <c r="C201" s="246">
        <v>319451</v>
      </c>
      <c r="D201" s="246">
        <v>616663</v>
      </c>
      <c r="E201" s="246">
        <v>1000079</v>
      </c>
      <c r="F201" s="246">
        <v>1130634</v>
      </c>
      <c r="G201" s="246">
        <v>362436</v>
      </c>
      <c r="H201" s="246">
        <v>152687</v>
      </c>
      <c r="J201" s="359">
        <f t="shared" si="73"/>
        <v>0.88646265185949835</v>
      </c>
      <c r="K201" s="359">
        <f t="shared" si="74"/>
        <v>1.2576104579428768</v>
      </c>
      <c r="L201" s="359">
        <f t="shared" si="75"/>
        <v>1.2741742728861845</v>
      </c>
      <c r="M201" s="359">
        <f t="shared" si="76"/>
        <v>2.0044072231657548</v>
      </c>
      <c r="N201" s="359">
        <f t="shared" si="77"/>
        <v>2.1608685542578119</v>
      </c>
      <c r="O201" s="359">
        <f t="shared" si="78"/>
        <v>1.5104962209647421</v>
      </c>
    </row>
    <row r="202" spans="1:15">
      <c r="B202" s="246">
        <v>201608</v>
      </c>
      <c r="C202" s="246">
        <v>320453</v>
      </c>
      <c r="D202" s="246">
        <v>618150</v>
      </c>
      <c r="E202" s="246">
        <v>1001909</v>
      </c>
      <c r="F202" s="246">
        <v>1134208</v>
      </c>
      <c r="G202" s="246">
        <v>363245</v>
      </c>
      <c r="H202" s="246">
        <v>153092</v>
      </c>
      <c r="J202" s="359">
        <f t="shared" si="73"/>
        <v>0.8892431583445719</v>
      </c>
      <c r="K202" s="359">
        <f t="shared" si="74"/>
        <v>1.2606430166515412</v>
      </c>
      <c r="L202" s="359">
        <f t="shared" si="75"/>
        <v>1.2765058276127428</v>
      </c>
      <c r="M202" s="359">
        <f t="shared" si="76"/>
        <v>2.0107432712729181</v>
      </c>
      <c r="N202" s="359">
        <f t="shared" si="77"/>
        <v>2.1656918683336612</v>
      </c>
      <c r="O202" s="359">
        <f t="shared" si="78"/>
        <v>1.5145027897590122</v>
      </c>
    </row>
    <row r="203" spans="1:15">
      <c r="B203" s="246">
        <v>201609</v>
      </c>
      <c r="C203" s="246">
        <v>321793</v>
      </c>
      <c r="D203" s="246">
        <v>620271</v>
      </c>
      <c r="E203" s="246">
        <v>1004867</v>
      </c>
      <c r="F203" s="246">
        <v>1139658</v>
      </c>
      <c r="G203" s="246">
        <v>364690</v>
      </c>
      <c r="H203" s="246">
        <v>153594</v>
      </c>
      <c r="J203" s="359">
        <f t="shared" si="73"/>
        <v>0.8929616001509576</v>
      </c>
      <c r="K203" s="359">
        <f t="shared" si="74"/>
        <v>1.2649685425567712</v>
      </c>
      <c r="L203" s="359">
        <f t="shared" si="75"/>
        <v>1.2802745373838682</v>
      </c>
      <c r="M203" s="359">
        <f t="shared" si="76"/>
        <v>2.0204051241503773</v>
      </c>
      <c r="N203" s="359">
        <f t="shared" si="77"/>
        <v>2.174307058493862</v>
      </c>
      <c r="O203" s="359">
        <f t="shared" si="78"/>
        <v>1.5194689565114163</v>
      </c>
    </row>
    <row r="204" spans="1:15">
      <c r="B204" s="246">
        <v>201610</v>
      </c>
      <c r="C204" s="246">
        <v>323362</v>
      </c>
      <c r="D204" s="246">
        <v>622355</v>
      </c>
      <c r="E204" s="246">
        <v>1009241</v>
      </c>
      <c r="F204" s="246">
        <v>1145227</v>
      </c>
      <c r="G204" s="246">
        <v>366279</v>
      </c>
      <c r="H204" s="246">
        <v>154110</v>
      </c>
      <c r="J204" s="359">
        <f t="shared" si="73"/>
        <v>0.89731550701231522</v>
      </c>
      <c r="K204" s="359">
        <f t="shared" si="74"/>
        <v>1.269218611385861</v>
      </c>
      <c r="L204" s="359">
        <f t="shared" si="75"/>
        <v>1.2858473354024289</v>
      </c>
      <c r="M204" s="359">
        <f t="shared" si="76"/>
        <v>2.0302779422558035</v>
      </c>
      <c r="N204" s="359">
        <f t="shared" si="77"/>
        <v>2.1837807866354253</v>
      </c>
      <c r="O204" s="359">
        <f t="shared" si="78"/>
        <v>1.52457362193819</v>
      </c>
    </row>
    <row r="205" spans="1:15">
      <c r="B205" s="246">
        <v>201611</v>
      </c>
      <c r="C205" s="246">
        <v>325150</v>
      </c>
      <c r="D205" s="246">
        <v>625274</v>
      </c>
      <c r="E205" s="246">
        <v>1013636</v>
      </c>
      <c r="F205" s="246">
        <v>1150929</v>
      </c>
      <c r="G205" s="246">
        <v>367626</v>
      </c>
      <c r="H205" s="246">
        <v>154669</v>
      </c>
      <c r="J205" s="359">
        <f t="shared" si="73"/>
        <v>0.90227712936292548</v>
      </c>
      <c r="K205" s="359">
        <f t="shared" si="74"/>
        <v>1.2751715628791973</v>
      </c>
      <c r="L205" s="359">
        <f t="shared" si="75"/>
        <v>1.2914468889670321</v>
      </c>
      <c r="M205" s="359">
        <f t="shared" si="76"/>
        <v>2.0403865450277801</v>
      </c>
      <c r="N205" s="359">
        <f t="shared" si="77"/>
        <v>2.1918116940027543</v>
      </c>
      <c r="O205" s="359">
        <f t="shared" si="78"/>
        <v>1.5301036761505282</v>
      </c>
    </row>
    <row r="206" spans="1:15">
      <c r="B206" s="246">
        <v>201612</v>
      </c>
      <c r="C206" s="246">
        <v>326914</v>
      </c>
      <c r="D206" s="246">
        <v>628341</v>
      </c>
      <c r="E206" s="246">
        <v>1018433</v>
      </c>
      <c r="F206" s="246">
        <v>1157347</v>
      </c>
      <c r="G206" s="246">
        <v>369287</v>
      </c>
      <c r="H206" s="246">
        <v>155222</v>
      </c>
      <c r="J206" s="359">
        <f t="shared" si="73"/>
        <v>0.90717215275580942</v>
      </c>
      <c r="K206" s="359">
        <f t="shared" si="74"/>
        <v>1.2814263426770947</v>
      </c>
      <c r="L206" s="359">
        <f t="shared" si="75"/>
        <v>1.2975586201273055</v>
      </c>
      <c r="M206" s="359">
        <f t="shared" si="76"/>
        <v>2.0517644848016396</v>
      </c>
      <c r="N206" s="359">
        <f t="shared" si="77"/>
        <v>2.201714691134999</v>
      </c>
      <c r="O206" s="359">
        <f t="shared" si="78"/>
        <v>1.5355743737881367</v>
      </c>
    </row>
    <row r="207" spans="1:15">
      <c r="B207" s="246">
        <v>201701</v>
      </c>
      <c r="C207" s="246">
        <v>328047</v>
      </c>
      <c r="D207" s="246">
        <v>630104</v>
      </c>
      <c r="E207" s="246">
        <v>1020230</v>
      </c>
      <c r="F207" s="246">
        <v>1161479</v>
      </c>
      <c r="G207" s="246">
        <v>370287</v>
      </c>
      <c r="H207" s="246">
        <v>155723</v>
      </c>
      <c r="J207" s="359">
        <f t="shared" ref="J207:J218" si="79">C207/C$3</f>
        <v>0.91031617855180569</v>
      </c>
      <c r="K207" s="359">
        <f t="shared" ref="K207:K218" si="80">D207/D$3</f>
        <v>1.2850217703861566</v>
      </c>
      <c r="L207" s="359">
        <f t="shared" ref="L207:L218" si="81">E207/E$3</f>
        <v>1.2998481304243685</v>
      </c>
      <c r="M207" s="359">
        <f t="shared" ref="M207:M218" si="82">F207/F$3</f>
        <v>2.0590897648180913</v>
      </c>
      <c r="N207" s="359">
        <f t="shared" ref="N207:N218" si="83">G207/G$3</f>
        <v>2.2076767604500169</v>
      </c>
      <c r="O207" s="359">
        <f t="shared" ref="O207:O218" si="84">H207/H$3</f>
        <v>1.5405306477780856</v>
      </c>
    </row>
    <row r="208" spans="1:15">
      <c r="B208" s="246">
        <v>201702</v>
      </c>
      <c r="C208" s="246">
        <v>329833</v>
      </c>
      <c r="D208" s="246">
        <v>632786</v>
      </c>
      <c r="E208" s="246">
        <v>1024049</v>
      </c>
      <c r="F208" s="246">
        <v>1167356</v>
      </c>
      <c r="G208" s="246">
        <v>371725</v>
      </c>
      <c r="H208" s="246">
        <v>156291</v>
      </c>
      <c r="J208" s="359">
        <f t="shared" si="79"/>
        <v>0.91527225098927201</v>
      </c>
      <c r="K208" s="359">
        <f t="shared" si="80"/>
        <v>1.290491388716108</v>
      </c>
      <c r="L208" s="359">
        <f t="shared" si="81"/>
        <v>1.3047138175832351</v>
      </c>
      <c r="M208" s="359">
        <f t="shared" si="82"/>
        <v>2.0695086105723717</v>
      </c>
      <c r="N208" s="359">
        <f t="shared" si="83"/>
        <v>2.2162502161250126</v>
      </c>
      <c r="O208" s="359">
        <f t="shared" si="84"/>
        <v>1.5461497368525188</v>
      </c>
    </row>
    <row r="209" spans="2:15">
      <c r="B209" s="246">
        <v>201703</v>
      </c>
      <c r="C209" s="246">
        <v>331303</v>
      </c>
      <c r="D209" s="246">
        <v>634767</v>
      </c>
      <c r="E209" s="246">
        <v>1026727</v>
      </c>
      <c r="F209" s="246">
        <v>1171738</v>
      </c>
      <c r="G209" s="246">
        <v>372689</v>
      </c>
      <c r="H209" s="246">
        <v>156790</v>
      </c>
      <c r="J209" s="359">
        <f t="shared" si="79"/>
        <v>0.91935143715000855</v>
      </c>
      <c r="K209" s="359">
        <f t="shared" si="80"/>
        <v>1.2945314013602667</v>
      </c>
      <c r="L209" s="359">
        <f t="shared" si="81"/>
        <v>1.308125786740461</v>
      </c>
      <c r="M209" s="359">
        <f t="shared" si="82"/>
        <v>2.0772770948492574</v>
      </c>
      <c r="N209" s="359">
        <f t="shared" si="83"/>
        <v>2.2219976509446897</v>
      </c>
      <c r="O209" s="359">
        <f t="shared" si="84"/>
        <v>1.5510862253175577</v>
      </c>
    </row>
    <row r="210" spans="2:15">
      <c r="B210" s="246">
        <v>201704</v>
      </c>
      <c r="C210" s="246">
        <v>332672</v>
      </c>
      <c r="D210" s="246">
        <v>637370</v>
      </c>
      <c r="E210" s="246">
        <v>1030137</v>
      </c>
      <c r="F210" s="246">
        <v>1178081</v>
      </c>
      <c r="G210" s="246">
        <v>374287</v>
      </c>
      <c r="H210" s="246">
        <v>157379</v>
      </c>
      <c r="J210" s="359">
        <f t="shared" si="79"/>
        <v>0.92315035269698031</v>
      </c>
      <c r="K210" s="359">
        <f t="shared" si="80"/>
        <v>1.2998399086357564</v>
      </c>
      <c r="L210" s="359">
        <f t="shared" si="81"/>
        <v>1.3124703777883102</v>
      </c>
      <c r="M210" s="359">
        <f t="shared" si="82"/>
        <v>2.0885220733449867</v>
      </c>
      <c r="N210" s="359">
        <f t="shared" si="83"/>
        <v>2.2315250377100884</v>
      </c>
      <c r="O210" s="359">
        <f t="shared" si="84"/>
        <v>1.5569130624035457</v>
      </c>
    </row>
    <row r="211" spans="2:15">
      <c r="B211" s="246">
        <v>201705</v>
      </c>
      <c r="C211" s="246">
        <v>333851</v>
      </c>
      <c r="D211" s="246">
        <v>639000</v>
      </c>
      <c r="E211" s="246">
        <v>1032112</v>
      </c>
      <c r="F211" s="246">
        <v>1182651</v>
      </c>
      <c r="G211" s="246">
        <v>375343</v>
      </c>
      <c r="H211" s="246">
        <v>157798</v>
      </c>
      <c r="J211" s="359">
        <f t="shared" si="79"/>
        <v>0.92642202649528538</v>
      </c>
      <c r="K211" s="359">
        <f t="shared" si="80"/>
        <v>1.3031640987468007</v>
      </c>
      <c r="L211" s="359">
        <f t="shared" si="81"/>
        <v>1.3149866731899236</v>
      </c>
      <c r="M211" s="359">
        <f t="shared" si="82"/>
        <v>2.0966238472257186</v>
      </c>
      <c r="N211" s="359">
        <f t="shared" si="83"/>
        <v>2.2378209829067472</v>
      </c>
      <c r="O211" s="359">
        <f t="shared" si="84"/>
        <v>1.5610581298721855</v>
      </c>
    </row>
    <row r="212" spans="2:15">
      <c r="B212" s="246">
        <v>201706</v>
      </c>
      <c r="C212" s="246">
        <v>335858</v>
      </c>
      <c r="D212" s="246">
        <v>642084</v>
      </c>
      <c r="E212" s="246">
        <v>1036601</v>
      </c>
      <c r="F212" s="246">
        <v>1190966</v>
      </c>
      <c r="G212" s="246">
        <v>377529</v>
      </c>
      <c r="H212" s="246">
        <v>158312</v>
      </c>
      <c r="J212" s="359">
        <f t="shared" si="79"/>
        <v>0.93199136433514818</v>
      </c>
      <c r="K212" s="359">
        <f t="shared" si="80"/>
        <v>1.3094535480121139</v>
      </c>
      <c r="L212" s="359">
        <f t="shared" si="81"/>
        <v>1.3207059896749074</v>
      </c>
      <c r="M212" s="359">
        <f t="shared" si="82"/>
        <v>2.1113648209277507</v>
      </c>
      <c r="N212" s="359">
        <f t="shared" si="83"/>
        <v>2.2508540664293761</v>
      </c>
      <c r="O212" s="359">
        <f t="shared" si="84"/>
        <v>1.5661430097740494</v>
      </c>
    </row>
    <row r="213" spans="2:15">
      <c r="B213" s="246">
        <v>201707</v>
      </c>
      <c r="C213" s="246">
        <v>336843</v>
      </c>
      <c r="D213" s="246">
        <v>642801</v>
      </c>
      <c r="E213" s="246">
        <v>1037178</v>
      </c>
      <c r="F213" s="246">
        <v>1194059</v>
      </c>
      <c r="G213" s="246">
        <v>378373</v>
      </c>
      <c r="H213" s="246">
        <v>158377</v>
      </c>
      <c r="J213" s="359">
        <f t="shared" si="79"/>
        <v>0.93472469655849888</v>
      </c>
      <c r="K213" s="359">
        <f t="shared" si="80"/>
        <v>1.3109157837848862</v>
      </c>
      <c r="L213" s="359">
        <f t="shared" si="81"/>
        <v>1.3214411301542648</v>
      </c>
      <c r="M213" s="359">
        <f t="shared" si="82"/>
        <v>2.1168481440378391</v>
      </c>
      <c r="N213" s="359">
        <f t="shared" si="83"/>
        <v>2.2558860529312512</v>
      </c>
      <c r="O213" s="359">
        <f t="shared" si="84"/>
        <v>1.5667860393336235</v>
      </c>
    </row>
    <row r="214" spans="2:15">
      <c r="B214" s="246">
        <v>201708</v>
      </c>
      <c r="C214" s="246">
        <v>338117</v>
      </c>
      <c r="D214" s="246">
        <v>644089</v>
      </c>
      <c r="E214" s="246">
        <v>1038860</v>
      </c>
      <c r="F214" s="246">
        <v>1197309</v>
      </c>
      <c r="G214" s="246">
        <v>378834</v>
      </c>
      <c r="H214" s="246">
        <v>158554</v>
      </c>
      <c r="J214" s="359">
        <f t="shared" si="79"/>
        <v>0.93825999123113724</v>
      </c>
      <c r="K214" s="359">
        <f t="shared" si="80"/>
        <v>1.313542505786742</v>
      </c>
      <c r="L214" s="359">
        <f t="shared" si="81"/>
        <v>1.3235841219849047</v>
      </c>
      <c r="M214" s="359">
        <f t="shared" si="82"/>
        <v>2.12260979942348</v>
      </c>
      <c r="N214" s="359">
        <f t="shared" si="83"/>
        <v>2.2586345668854748</v>
      </c>
      <c r="O214" s="359">
        <f t="shared" si="84"/>
        <v>1.5685370582881564</v>
      </c>
    </row>
    <row r="215" spans="2:15">
      <c r="B215" s="246">
        <v>201709</v>
      </c>
      <c r="C215" s="246">
        <v>339518</v>
      </c>
      <c r="D215" s="246">
        <v>645332</v>
      </c>
      <c r="E215" s="246">
        <v>1041432</v>
      </c>
      <c r="F215" s="246">
        <v>1201315</v>
      </c>
      <c r="G215" s="246">
        <v>379738</v>
      </c>
      <c r="H215" s="246">
        <v>158789</v>
      </c>
      <c r="J215" s="359">
        <f t="shared" si="79"/>
        <v>0.94214770538841064</v>
      </c>
      <c r="K215" s="359">
        <f t="shared" si="80"/>
        <v>1.3160774556689678</v>
      </c>
      <c r="L215" s="359">
        <f t="shared" si="81"/>
        <v>1.3268610393382971</v>
      </c>
      <c r="M215" s="359">
        <f t="shared" si="82"/>
        <v>2.129711704492673</v>
      </c>
      <c r="N215" s="359">
        <f t="shared" si="83"/>
        <v>2.2640242775462509</v>
      </c>
      <c r="O215" s="359">
        <f t="shared" si="84"/>
        <v>1.5708618574650786</v>
      </c>
    </row>
    <row r="216" spans="2:15">
      <c r="B216" s="246">
        <v>201710</v>
      </c>
      <c r="C216" s="246">
        <v>341267</v>
      </c>
      <c r="D216" s="246">
        <v>647484</v>
      </c>
      <c r="E216" s="246">
        <v>1045657</v>
      </c>
      <c r="F216" s="246">
        <v>1206253</v>
      </c>
      <c r="G216" s="246">
        <v>381009</v>
      </c>
      <c r="H216" s="246">
        <v>159118</v>
      </c>
      <c r="J216" s="359">
        <f t="shared" si="79"/>
        <v>0.94700110443271568</v>
      </c>
      <c r="K216" s="359">
        <f t="shared" si="80"/>
        <v>1.3204662023677207</v>
      </c>
      <c r="L216" s="359">
        <f t="shared" si="81"/>
        <v>1.3322440003873184</v>
      </c>
      <c r="M216" s="359">
        <f t="shared" si="82"/>
        <v>2.1384658750447638</v>
      </c>
      <c r="N216" s="359">
        <f t="shared" si="83"/>
        <v>2.2716020676456385</v>
      </c>
      <c r="O216" s="359">
        <f t="shared" si="84"/>
        <v>1.5741165763127696</v>
      </c>
    </row>
    <row r="217" spans="2:15">
      <c r="B217" s="246">
        <v>201711</v>
      </c>
      <c r="C217" s="246">
        <v>343777</v>
      </c>
      <c r="D217" s="246">
        <v>651317</v>
      </c>
      <c r="E217" s="246">
        <v>1051221</v>
      </c>
      <c r="F217" s="246">
        <v>1213096</v>
      </c>
      <c r="G217" s="246">
        <v>382868</v>
      </c>
      <c r="H217" s="246">
        <v>159619</v>
      </c>
      <c r="J217" s="359">
        <f t="shared" si="79"/>
        <v>0.95396624542825903</v>
      </c>
      <c r="K217" s="359">
        <f t="shared" si="80"/>
        <v>1.3282831475797652</v>
      </c>
      <c r="L217" s="359">
        <f t="shared" si="81"/>
        <v>1.3393329460149526</v>
      </c>
      <c r="M217" s="359">
        <f t="shared" si="82"/>
        <v>2.1505972620613609</v>
      </c>
      <c r="N217" s="359">
        <f t="shared" si="83"/>
        <v>2.2826855545022569</v>
      </c>
      <c r="O217" s="359">
        <f t="shared" si="84"/>
        <v>1.5790728503027185</v>
      </c>
    </row>
    <row r="218" spans="2:15">
      <c r="B218" s="246">
        <v>201712</v>
      </c>
      <c r="C218" s="246">
        <v>346338</v>
      </c>
      <c r="D218" s="246">
        <v>653959</v>
      </c>
      <c r="E218" s="246">
        <v>1056016</v>
      </c>
      <c r="F218" s="246">
        <v>1219301</v>
      </c>
      <c r="G218" s="246">
        <v>384398</v>
      </c>
      <c r="H218" s="246">
        <v>159947</v>
      </c>
      <c r="J218" s="359">
        <f t="shared" si="79"/>
        <v>0.96107290920897093</v>
      </c>
      <c r="K218" s="359">
        <f t="shared" si="80"/>
        <v>1.3336711906922676</v>
      </c>
      <c r="L218" s="359">
        <f t="shared" si="81"/>
        <v>1.3454421290279837</v>
      </c>
      <c r="M218" s="359">
        <f t="shared" si="82"/>
        <v>2.1615975918053305</v>
      </c>
      <c r="N218" s="359">
        <f t="shared" si="83"/>
        <v>2.2918075205542339</v>
      </c>
      <c r="O218" s="359">
        <f t="shared" si="84"/>
        <v>1.5823176763879545</v>
      </c>
    </row>
  </sheetData>
  <mergeCells count="1">
    <mergeCell ref="P1:Q1"/>
  </mergeCells>
  <phoneticPr fontId="0" type="noConversion"/>
  <hyperlinks>
    <hyperlink ref="P1:Q1" location="Contents!A1" display="Back to Contents"/>
  </hyperlinks>
  <pageMargins left="0.75" right="0.75" top="1" bottom="1" header="0.5" footer="0.5"/>
  <pageSetup paperSize="9" orientation="portrait" horizontalDpi="4294967292" verticalDpi="4294967292"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49"/>
  <sheetViews>
    <sheetView zoomScaleNormal="100" workbookViewId="0">
      <selection activeCell="K37" sqref="K37"/>
    </sheetView>
  </sheetViews>
  <sheetFormatPr defaultColWidth="8.85546875" defaultRowHeight="12.75"/>
  <sheetData>
    <row r="1" spans="1:23" ht="24.75" customHeight="1">
      <c r="A1" s="33" t="s">
        <v>818</v>
      </c>
      <c r="B1" s="29"/>
      <c r="C1" s="29"/>
      <c r="D1" s="29"/>
      <c r="E1" s="29"/>
      <c r="F1" s="29"/>
      <c r="G1" s="29"/>
      <c r="H1" s="184"/>
      <c r="I1" s="184"/>
      <c r="J1" s="184"/>
      <c r="K1" s="184"/>
      <c r="L1" s="184"/>
      <c r="M1" s="808" t="s">
        <v>549</v>
      </c>
      <c r="N1" s="808"/>
      <c r="O1" s="184"/>
      <c r="P1" s="184"/>
      <c r="Q1" s="184"/>
      <c r="R1" s="184"/>
      <c r="S1" s="184"/>
      <c r="T1" s="184"/>
      <c r="U1" s="184"/>
      <c r="V1" s="184"/>
      <c r="W1" s="184"/>
    </row>
    <row r="2" spans="1:23">
      <c r="A2" s="246"/>
      <c r="B2" s="809" t="s">
        <v>403</v>
      </c>
      <c r="C2" s="810"/>
      <c r="D2" s="810"/>
      <c r="E2" s="810"/>
      <c r="F2" s="811"/>
      <c r="G2" s="809" t="s">
        <v>404</v>
      </c>
      <c r="H2" s="810"/>
      <c r="I2" s="810"/>
      <c r="J2" s="810"/>
      <c r="K2" s="811"/>
    </row>
    <row r="3" spans="1:23">
      <c r="A3" s="246" t="s">
        <v>424</v>
      </c>
      <c r="B3" s="358" t="s">
        <v>169</v>
      </c>
      <c r="C3" s="358" t="s">
        <v>478</v>
      </c>
      <c r="D3" s="358" t="s">
        <v>479</v>
      </c>
      <c r="E3" s="358" t="s">
        <v>480</v>
      </c>
      <c r="F3" s="358" t="s">
        <v>481</v>
      </c>
      <c r="G3" s="358" t="s">
        <v>169</v>
      </c>
      <c r="H3" s="358" t="s">
        <v>478</v>
      </c>
      <c r="I3" s="358" t="s">
        <v>479</v>
      </c>
      <c r="J3" s="358" t="s">
        <v>480</v>
      </c>
      <c r="K3" s="358" t="s">
        <v>481</v>
      </c>
    </row>
    <row r="4" spans="1:23">
      <c r="A4" s="246" t="s">
        <v>617</v>
      </c>
      <c r="B4" s="416">
        <v>2558.5885022000002</v>
      </c>
      <c r="C4" s="416">
        <v>2480.4543434000002</v>
      </c>
      <c r="D4" s="416">
        <v>2652.6415570999998</v>
      </c>
      <c r="E4" s="416">
        <v>3045.5642068000002</v>
      </c>
      <c r="F4" s="416">
        <v>3725.344439</v>
      </c>
      <c r="G4" s="416">
        <v>4931.8691726999996</v>
      </c>
      <c r="H4" s="416">
        <v>2470.1012421</v>
      </c>
      <c r="I4" s="416">
        <v>3508.2062108</v>
      </c>
      <c r="J4" s="416">
        <v>2867.7944548999999</v>
      </c>
      <c r="K4" s="416">
        <v>4573.8070398</v>
      </c>
    </row>
    <row r="5" spans="1:23">
      <c r="A5" s="246" t="s">
        <v>618</v>
      </c>
      <c r="B5" s="416">
        <v>2607.4793533000002</v>
      </c>
      <c r="C5" s="416">
        <v>4002.0604944000002</v>
      </c>
      <c r="D5" s="416">
        <v>2575.2993428999998</v>
      </c>
      <c r="E5" s="416">
        <v>2885.7275512000001</v>
      </c>
      <c r="F5" s="416">
        <v>4099.9486846</v>
      </c>
      <c r="G5" s="416">
        <v>3643.4344771000001</v>
      </c>
      <c r="H5" s="416">
        <v>5696.2703247999998</v>
      </c>
      <c r="I5" s="416">
        <v>4454.1361539999998</v>
      </c>
      <c r="J5" s="416">
        <v>3052.1773815000001</v>
      </c>
      <c r="K5" s="416">
        <v>6347.1973836999996</v>
      </c>
    </row>
    <row r="6" spans="1:23">
      <c r="A6" s="246" t="s">
        <v>467</v>
      </c>
      <c r="B6" s="416">
        <v>1916.4183940999999</v>
      </c>
      <c r="C6" s="416">
        <v>1437.4426825</v>
      </c>
      <c r="D6" s="416">
        <v>744.98349055000006</v>
      </c>
      <c r="E6" s="416">
        <v>1345.7803303000001</v>
      </c>
      <c r="F6" s="416">
        <v>2138.2891356999999</v>
      </c>
      <c r="G6" s="416">
        <v>678.05634548</v>
      </c>
      <c r="H6" s="416">
        <v>1546.6536183999999</v>
      </c>
      <c r="I6" s="416">
        <v>5102.5550199999998</v>
      </c>
      <c r="J6" s="416">
        <v>1310.9608258999999</v>
      </c>
      <c r="K6" s="416">
        <v>6402.2383108000004</v>
      </c>
    </row>
    <row r="7" spans="1:23">
      <c r="A7" s="246">
        <v>1980</v>
      </c>
      <c r="B7" s="416">
        <v>5156.0322726000004</v>
      </c>
      <c r="C7" s="416">
        <v>4839.7231479000002</v>
      </c>
      <c r="D7" s="416">
        <v>5055.4741483999996</v>
      </c>
      <c r="E7" s="416">
        <v>2884.7123713999999</v>
      </c>
      <c r="F7" s="416">
        <v>2301.7952795000001</v>
      </c>
      <c r="G7" s="416">
        <v>7339.4429634999997</v>
      </c>
      <c r="H7" s="416">
        <v>6849.2058598000003</v>
      </c>
      <c r="I7" s="416">
        <v>6280.9172543000004</v>
      </c>
      <c r="J7" s="416">
        <v>5462.1276073999998</v>
      </c>
      <c r="K7" s="416">
        <v>3628.4501927000001</v>
      </c>
    </row>
    <row r="8" spans="1:23">
      <c r="A8" s="246">
        <v>1981</v>
      </c>
      <c r="B8" s="416">
        <v>5333.2685480999999</v>
      </c>
      <c r="C8" s="416">
        <v>3540.6161152</v>
      </c>
      <c r="D8" s="416">
        <v>3798.2799528999999</v>
      </c>
      <c r="E8" s="416">
        <v>3123.3343411999999</v>
      </c>
      <c r="F8" s="416">
        <v>2292.5817440000001</v>
      </c>
      <c r="G8" s="416">
        <v>7478.1155239</v>
      </c>
      <c r="H8" s="416">
        <v>7523.9554859999998</v>
      </c>
      <c r="I8" s="416">
        <v>6806.3298869</v>
      </c>
      <c r="J8" s="416">
        <v>3901.7076698000001</v>
      </c>
      <c r="K8" s="416">
        <v>4236.6852792</v>
      </c>
    </row>
    <row r="9" spans="1:23">
      <c r="A9" s="246">
        <v>1982</v>
      </c>
      <c r="B9" s="416">
        <v>6272.4794191999999</v>
      </c>
      <c r="C9" s="416">
        <v>4510.6946895999999</v>
      </c>
      <c r="D9" s="416">
        <v>3532.0868387</v>
      </c>
      <c r="E9" s="416">
        <v>3878.9840690999999</v>
      </c>
      <c r="F9" s="416">
        <v>2068.2154085000002</v>
      </c>
      <c r="G9" s="416">
        <v>8631.5115189000007</v>
      </c>
      <c r="H9" s="416">
        <v>7376.0385893000002</v>
      </c>
      <c r="I9" s="416">
        <v>4796.8649905000002</v>
      </c>
      <c r="J9" s="416">
        <v>4165.1159516999996</v>
      </c>
      <c r="K9" s="416">
        <v>4251.8673461999997</v>
      </c>
    </row>
    <row r="10" spans="1:23">
      <c r="A10" s="246">
        <v>1983</v>
      </c>
      <c r="B10" s="416">
        <v>5549.7029596000002</v>
      </c>
      <c r="C10" s="416">
        <v>3280.2395867</v>
      </c>
      <c r="D10" s="416">
        <v>3270.9423907</v>
      </c>
      <c r="E10" s="416">
        <v>2789.4353378000001</v>
      </c>
      <c r="F10" s="416">
        <v>2280.0202512000001</v>
      </c>
      <c r="G10" s="416">
        <v>6491.4654068</v>
      </c>
      <c r="H10" s="416">
        <v>4557.4667252999998</v>
      </c>
      <c r="I10" s="416">
        <v>3391.3176472999999</v>
      </c>
      <c r="J10" s="416">
        <v>3948.9393387999999</v>
      </c>
      <c r="K10" s="416">
        <v>4659.8923791999996</v>
      </c>
    </row>
    <row r="11" spans="1:23">
      <c r="A11" s="246">
        <v>1984</v>
      </c>
      <c r="B11" s="416">
        <v>5298.4902823000002</v>
      </c>
      <c r="C11" s="416">
        <v>4436.3383531999998</v>
      </c>
      <c r="D11" s="416">
        <v>3499.1450586000001</v>
      </c>
      <c r="E11" s="416">
        <v>3303.6090623999999</v>
      </c>
      <c r="F11" s="416">
        <v>2649.7942656999999</v>
      </c>
      <c r="G11" s="416">
        <v>3666.4830238999998</v>
      </c>
      <c r="H11" s="416">
        <v>3723.7728124</v>
      </c>
      <c r="I11" s="416">
        <v>3980.9968749999998</v>
      </c>
      <c r="J11" s="416">
        <v>4224.4718510000002</v>
      </c>
      <c r="K11" s="416">
        <v>4865.9373035999997</v>
      </c>
    </row>
    <row r="12" spans="1:23">
      <c r="A12" s="246">
        <v>1985</v>
      </c>
      <c r="B12" s="416">
        <v>6289.1311987999998</v>
      </c>
      <c r="C12" s="416">
        <v>4532.0448877999997</v>
      </c>
      <c r="D12" s="416">
        <v>3738.7210850000001</v>
      </c>
      <c r="E12" s="416">
        <v>3520.3636164999998</v>
      </c>
      <c r="F12" s="416">
        <v>2545.5093984</v>
      </c>
      <c r="G12" s="416">
        <v>5856.1799606000004</v>
      </c>
      <c r="H12" s="416">
        <v>3556.6412587999998</v>
      </c>
      <c r="I12" s="416">
        <v>4726.3513344000003</v>
      </c>
      <c r="J12" s="416">
        <v>4016.6245835999998</v>
      </c>
      <c r="K12" s="416">
        <v>4586.0821696000003</v>
      </c>
    </row>
    <row r="13" spans="1:23">
      <c r="A13" s="246">
        <v>1986</v>
      </c>
      <c r="B13" s="416">
        <v>6223.5553099999997</v>
      </c>
      <c r="C13" s="416">
        <v>4743.752579</v>
      </c>
      <c r="D13" s="416">
        <v>3803.6588805000001</v>
      </c>
      <c r="E13" s="416">
        <v>3446.9748583999999</v>
      </c>
      <c r="F13" s="416">
        <v>2998.3896454999999</v>
      </c>
      <c r="G13" s="416">
        <v>7001.0645860000004</v>
      </c>
      <c r="H13" s="416">
        <v>4924.3608252000004</v>
      </c>
      <c r="I13" s="416">
        <v>4937.9104882000001</v>
      </c>
      <c r="J13" s="416">
        <v>4538.8325942000001</v>
      </c>
      <c r="K13" s="416">
        <v>4681.8370106000002</v>
      </c>
    </row>
    <row r="14" spans="1:23">
      <c r="A14" s="246">
        <v>1987</v>
      </c>
      <c r="B14" s="416">
        <v>5544.4403804000003</v>
      </c>
      <c r="C14" s="416">
        <v>4985.4680237000002</v>
      </c>
      <c r="D14" s="416">
        <v>4278.7389044000001</v>
      </c>
      <c r="E14" s="416">
        <v>4303.8345307</v>
      </c>
      <c r="F14" s="416">
        <v>3942.5288191</v>
      </c>
      <c r="G14" s="416">
        <v>6185.4516894999997</v>
      </c>
      <c r="H14" s="416">
        <v>4842.9324317999999</v>
      </c>
      <c r="I14" s="416">
        <v>5259.2133864999996</v>
      </c>
      <c r="J14" s="416">
        <v>4960.5615326999996</v>
      </c>
      <c r="K14" s="416">
        <v>4388.9745640000001</v>
      </c>
    </row>
    <row r="15" spans="1:23">
      <c r="A15" s="246">
        <v>1988</v>
      </c>
      <c r="B15" s="416">
        <v>5940.1649170999999</v>
      </c>
      <c r="C15" s="416">
        <v>5829.1791094999999</v>
      </c>
      <c r="D15" s="416">
        <v>4842.9475017000004</v>
      </c>
      <c r="E15" s="416">
        <v>4482.8508806</v>
      </c>
      <c r="F15" s="416">
        <v>3977.734719</v>
      </c>
      <c r="G15" s="416">
        <v>5954.8108834000004</v>
      </c>
      <c r="H15" s="416">
        <v>5267.8395713</v>
      </c>
      <c r="I15" s="416">
        <v>5509.0996648</v>
      </c>
      <c r="J15" s="416">
        <v>5199.2567101000004</v>
      </c>
      <c r="K15" s="416">
        <v>5095.4767522000002</v>
      </c>
    </row>
    <row r="16" spans="1:23">
      <c r="A16" s="246">
        <v>1989</v>
      </c>
      <c r="B16" s="416">
        <v>6571.7637530000002</v>
      </c>
      <c r="C16" s="416">
        <v>6071.2125054999997</v>
      </c>
      <c r="D16" s="416">
        <v>5106.5550909000003</v>
      </c>
      <c r="E16" s="416">
        <v>4924.7043162</v>
      </c>
      <c r="F16" s="416">
        <v>4193.6743446999999</v>
      </c>
      <c r="G16" s="416">
        <v>6642.0811844</v>
      </c>
      <c r="H16" s="416">
        <v>4302.5416591000003</v>
      </c>
      <c r="I16" s="416">
        <v>5540.5345485999997</v>
      </c>
      <c r="J16" s="416">
        <v>5696.6057871000003</v>
      </c>
      <c r="K16" s="416">
        <v>5207.8974385000001</v>
      </c>
    </row>
    <row r="17" spans="1:11">
      <c r="A17" s="246">
        <v>1990</v>
      </c>
      <c r="B17" s="416">
        <v>6433.8994190000003</v>
      </c>
      <c r="C17" s="416">
        <v>6515.618504</v>
      </c>
      <c r="D17" s="416">
        <v>5639.1425208000001</v>
      </c>
      <c r="E17" s="416">
        <v>5138.3168310000001</v>
      </c>
      <c r="F17" s="416">
        <v>4951.0383245000003</v>
      </c>
      <c r="G17" s="416">
        <v>4822.1916518999997</v>
      </c>
      <c r="H17" s="416">
        <v>4463.1844554999998</v>
      </c>
      <c r="I17" s="416">
        <v>5913.3452070000003</v>
      </c>
      <c r="J17" s="416">
        <v>6204.6331274000004</v>
      </c>
      <c r="K17" s="416">
        <v>5213.2192975999997</v>
      </c>
    </row>
    <row r="18" spans="1:11">
      <c r="A18" s="246">
        <v>1991</v>
      </c>
      <c r="B18" s="416">
        <v>6720.5924852999997</v>
      </c>
      <c r="C18" s="416">
        <v>6900.4935640000003</v>
      </c>
      <c r="D18" s="416">
        <v>6089.4292054999996</v>
      </c>
      <c r="E18" s="416">
        <v>5742.3348929000003</v>
      </c>
      <c r="F18" s="416">
        <v>5550.1642920000004</v>
      </c>
      <c r="G18" s="416">
        <v>5455.9938001</v>
      </c>
      <c r="H18" s="416">
        <v>5744.2677857999997</v>
      </c>
      <c r="I18" s="416">
        <v>6444.9744539000003</v>
      </c>
      <c r="J18" s="416">
        <v>6552.0520819000003</v>
      </c>
      <c r="K18" s="416">
        <v>5277.7914953</v>
      </c>
    </row>
    <row r="19" spans="1:11">
      <c r="A19" s="246">
        <v>1992</v>
      </c>
      <c r="B19" s="416">
        <v>6743.3116540999999</v>
      </c>
      <c r="C19" s="416">
        <v>7065.0850883000003</v>
      </c>
      <c r="D19" s="416">
        <v>6579.6083926000001</v>
      </c>
      <c r="E19" s="416">
        <v>6222.3150827999998</v>
      </c>
      <c r="F19" s="416">
        <v>5800.0175042000001</v>
      </c>
      <c r="G19" s="416">
        <v>6365.5438586</v>
      </c>
      <c r="H19" s="416">
        <v>5813.1503420999998</v>
      </c>
      <c r="I19" s="416">
        <v>6714.0548842999997</v>
      </c>
      <c r="J19" s="416">
        <v>6878.2731360999996</v>
      </c>
      <c r="K19" s="416">
        <v>5335.1375756999996</v>
      </c>
    </row>
    <row r="20" spans="1:11">
      <c r="A20" s="246">
        <v>1993</v>
      </c>
      <c r="B20" s="416">
        <v>6914.1454593999997</v>
      </c>
      <c r="C20" s="416">
        <v>7598.8420477</v>
      </c>
      <c r="D20" s="416">
        <v>7065.4408118000001</v>
      </c>
      <c r="E20" s="416">
        <v>6932.9166648</v>
      </c>
      <c r="F20" s="416">
        <v>6010.4409960000003</v>
      </c>
      <c r="G20" s="416">
        <v>6274.3270166000002</v>
      </c>
      <c r="H20" s="416">
        <v>6045.1515796000003</v>
      </c>
      <c r="I20" s="416">
        <v>7096.7053593000001</v>
      </c>
      <c r="J20" s="416">
        <v>7168.8999796999997</v>
      </c>
      <c r="K20" s="416">
        <v>5911.4542606000005</v>
      </c>
    </row>
    <row r="21" spans="1:11">
      <c r="A21" s="246">
        <v>1994</v>
      </c>
      <c r="B21" s="416">
        <v>7189.1052589999999</v>
      </c>
      <c r="C21" s="416">
        <v>7863.9425816000003</v>
      </c>
      <c r="D21" s="416">
        <v>7475.4433247999996</v>
      </c>
      <c r="E21" s="416">
        <v>7703.6742276000004</v>
      </c>
      <c r="F21" s="416">
        <v>6065.9449609000003</v>
      </c>
      <c r="G21" s="416">
        <v>8028.3807499000004</v>
      </c>
      <c r="H21" s="416">
        <v>6886.0982555000001</v>
      </c>
      <c r="I21" s="416">
        <v>7524.9671189000001</v>
      </c>
      <c r="J21" s="416">
        <v>7492.4689301999997</v>
      </c>
      <c r="K21" s="416">
        <v>6364.8191484999998</v>
      </c>
    </row>
    <row r="22" spans="1:11">
      <c r="A22" s="246">
        <v>1995</v>
      </c>
      <c r="B22" s="416">
        <v>7595.7456384999996</v>
      </c>
      <c r="C22" s="416">
        <v>8245.3734129999993</v>
      </c>
      <c r="D22" s="416">
        <v>8111.7145517999998</v>
      </c>
      <c r="E22" s="416">
        <v>8519.5874253000002</v>
      </c>
      <c r="F22" s="416">
        <v>7250.6841698999997</v>
      </c>
      <c r="G22" s="416">
        <v>5438.7757045999997</v>
      </c>
      <c r="H22" s="416">
        <v>6899.6323605999996</v>
      </c>
      <c r="I22" s="416">
        <v>8020.2046790000004</v>
      </c>
      <c r="J22" s="416">
        <v>8311.4053755999994</v>
      </c>
      <c r="K22" s="416">
        <v>6321.5401172000002</v>
      </c>
    </row>
    <row r="23" spans="1:11">
      <c r="A23" s="246">
        <v>1996</v>
      </c>
      <c r="B23" s="416">
        <v>7905.6584220000004</v>
      </c>
      <c r="C23" s="416">
        <v>8722.9263379000004</v>
      </c>
      <c r="D23" s="416">
        <v>8716.1435583000002</v>
      </c>
      <c r="E23" s="416">
        <v>9359.5982494</v>
      </c>
      <c r="F23" s="416">
        <v>8039.4877979000003</v>
      </c>
      <c r="G23" s="416">
        <v>3787.9899608000001</v>
      </c>
      <c r="H23" s="416">
        <v>8667.4130562999999</v>
      </c>
      <c r="I23" s="416">
        <v>8274.0606654000003</v>
      </c>
      <c r="J23" s="416">
        <v>8515.2238299000001</v>
      </c>
      <c r="K23" s="416">
        <v>7041.7470445999998</v>
      </c>
    </row>
    <row r="24" spans="1:11">
      <c r="A24" s="246">
        <v>1997</v>
      </c>
      <c r="B24" s="416">
        <v>7923.0546131999999</v>
      </c>
      <c r="C24" s="416">
        <v>8883.1758905000006</v>
      </c>
      <c r="D24" s="416">
        <v>8965.2783786</v>
      </c>
      <c r="E24" s="416">
        <v>9658.2838928000001</v>
      </c>
      <c r="F24" s="416">
        <v>8173.0484649</v>
      </c>
      <c r="G24" s="416">
        <v>6918.1808897999999</v>
      </c>
      <c r="H24" s="416">
        <v>7998.9404117000004</v>
      </c>
      <c r="I24" s="416">
        <v>8800.7417989999994</v>
      </c>
      <c r="J24" s="416">
        <v>9198.5213660999998</v>
      </c>
      <c r="K24" s="416">
        <v>8080.6803104999999</v>
      </c>
    </row>
    <row r="25" spans="1:11">
      <c r="A25" s="246">
        <v>1998</v>
      </c>
      <c r="B25" s="416">
        <v>7997.3715184000002</v>
      </c>
      <c r="C25" s="416">
        <v>9165.5552320000006</v>
      </c>
      <c r="D25" s="416">
        <v>9421.3289172000004</v>
      </c>
      <c r="E25" s="416">
        <v>9738.6139617999997</v>
      </c>
      <c r="F25" s="416">
        <v>8673.8700774000008</v>
      </c>
      <c r="G25" s="416">
        <v>4402.2682920999996</v>
      </c>
      <c r="H25" s="416">
        <v>7677.1447368999998</v>
      </c>
      <c r="I25" s="416">
        <v>9326.3898934999997</v>
      </c>
      <c r="J25" s="416">
        <v>9604.5856980000008</v>
      </c>
      <c r="K25" s="416">
        <v>8688.9717610000007</v>
      </c>
    </row>
    <row r="26" spans="1:11">
      <c r="A26" s="246">
        <v>1999</v>
      </c>
      <c r="B26" s="416">
        <v>8203.0984757999995</v>
      </c>
      <c r="C26" s="416">
        <v>9237.6368339000001</v>
      </c>
      <c r="D26" s="416">
        <v>9705.7311052999994</v>
      </c>
      <c r="E26" s="416">
        <v>9768.6636655000002</v>
      </c>
      <c r="F26" s="416">
        <v>9053.9953745999992</v>
      </c>
      <c r="G26" s="416">
        <v>6310.9074688999999</v>
      </c>
      <c r="H26" s="416">
        <v>8653.5022365000004</v>
      </c>
      <c r="I26" s="416">
        <v>9545.9578822999993</v>
      </c>
      <c r="J26" s="416">
        <v>10175.236903999999</v>
      </c>
      <c r="K26" s="416">
        <v>9433.9064990000006</v>
      </c>
    </row>
    <row r="27" spans="1:11">
      <c r="A27" s="246">
        <v>2000</v>
      </c>
      <c r="B27" s="416">
        <v>8660.7495244000002</v>
      </c>
      <c r="C27" s="416">
        <v>9409.7431942999992</v>
      </c>
      <c r="D27" s="416">
        <v>9755.2101091000004</v>
      </c>
      <c r="E27" s="416">
        <v>10575.574393999999</v>
      </c>
      <c r="F27" s="416">
        <v>9306.8821007999995</v>
      </c>
      <c r="G27" s="416">
        <v>7271.400729</v>
      </c>
      <c r="H27" s="416">
        <v>7672.2393425</v>
      </c>
      <c r="I27" s="416">
        <v>10360.637927</v>
      </c>
      <c r="J27" s="416">
        <v>10319.613707</v>
      </c>
      <c r="K27" s="416">
        <v>9618.3472566</v>
      </c>
    </row>
    <row r="28" spans="1:11">
      <c r="A28" s="246">
        <v>2001</v>
      </c>
      <c r="B28" s="416">
        <v>8968.3416722000002</v>
      </c>
      <c r="C28" s="416">
        <v>9897.3741140999991</v>
      </c>
      <c r="D28" s="416">
        <v>10192.397077</v>
      </c>
      <c r="E28" s="416">
        <v>10513.881286</v>
      </c>
      <c r="F28" s="416">
        <v>9543.6109866000006</v>
      </c>
      <c r="G28" s="416">
        <v>6515.0610367999998</v>
      </c>
      <c r="H28" s="416">
        <v>8147.1642322999996</v>
      </c>
      <c r="I28" s="416">
        <v>11032.274372</v>
      </c>
      <c r="J28" s="416">
        <v>10542.713879999999</v>
      </c>
      <c r="K28" s="416">
        <v>9815.1624556000006</v>
      </c>
    </row>
    <row r="29" spans="1:11">
      <c r="A29" s="246">
        <v>2002</v>
      </c>
      <c r="B29" s="416">
        <v>9129.2040266999993</v>
      </c>
      <c r="C29" s="416">
        <v>9994.8730531000001</v>
      </c>
      <c r="D29" s="416">
        <v>10378.363991</v>
      </c>
      <c r="E29" s="416">
        <v>11049.586302</v>
      </c>
      <c r="F29" s="416">
        <v>9725.7688237000002</v>
      </c>
      <c r="G29" s="416">
        <v>6823.3116026999996</v>
      </c>
      <c r="H29" s="416">
        <v>9448.3940557999995</v>
      </c>
      <c r="I29" s="416">
        <v>11133.844230999999</v>
      </c>
      <c r="J29" s="416">
        <v>11106.179561000001</v>
      </c>
      <c r="K29" s="416">
        <v>9772.9239018999997</v>
      </c>
    </row>
    <row r="30" spans="1:11">
      <c r="A30" s="246">
        <v>2003</v>
      </c>
      <c r="B30" s="416">
        <v>8796.3766656000007</v>
      </c>
      <c r="C30" s="416">
        <v>9788.7909614</v>
      </c>
      <c r="D30" s="416">
        <v>10483.32344</v>
      </c>
      <c r="E30" s="416">
        <v>11339.366679999999</v>
      </c>
      <c r="F30" s="416">
        <v>10286.420174000001</v>
      </c>
      <c r="G30" s="416">
        <v>7272.2450970999998</v>
      </c>
      <c r="H30" s="416">
        <v>9260.1285337999998</v>
      </c>
      <c r="I30" s="416">
        <v>12683.202192999999</v>
      </c>
      <c r="J30" s="416">
        <v>11644.595499999999</v>
      </c>
      <c r="K30" s="416">
        <v>9837.8022665000008</v>
      </c>
    </row>
    <row r="31" spans="1:11">
      <c r="A31" s="246">
        <v>2004</v>
      </c>
      <c r="B31" s="416">
        <v>9835.9743949000003</v>
      </c>
      <c r="C31" s="416">
        <v>10935.488294000001</v>
      </c>
      <c r="D31" s="416">
        <v>11485.018249999999</v>
      </c>
      <c r="E31" s="416">
        <v>12236.772978999999</v>
      </c>
      <c r="F31" s="416">
        <v>10849.638940000001</v>
      </c>
      <c r="G31" s="416">
        <v>8197.5996751999992</v>
      </c>
      <c r="H31" s="416">
        <v>9913.3137308999994</v>
      </c>
      <c r="I31" s="416">
        <v>13334.108652000001</v>
      </c>
      <c r="J31" s="416">
        <v>12454.200212</v>
      </c>
      <c r="K31" s="416">
        <v>10800.470735000001</v>
      </c>
    </row>
    <row r="32" spans="1:11">
      <c r="A32" s="246">
        <v>2005</v>
      </c>
      <c r="B32" s="416">
        <v>10184.5232</v>
      </c>
      <c r="C32" s="416">
        <v>11211.241334</v>
      </c>
      <c r="D32" s="416">
        <v>11711.84922</v>
      </c>
      <c r="E32" s="416">
        <v>12396.517239000001</v>
      </c>
      <c r="F32" s="416">
        <v>11023.284148999999</v>
      </c>
      <c r="G32" s="416">
        <v>6451.4157537999999</v>
      </c>
      <c r="H32" s="416">
        <v>11497.686788999999</v>
      </c>
      <c r="I32" s="416">
        <v>15379.287547</v>
      </c>
      <c r="J32" s="416">
        <v>13848.507879999999</v>
      </c>
      <c r="K32" s="416">
        <v>11318.663428</v>
      </c>
    </row>
    <row r="33" spans="1:11">
      <c r="A33" s="246">
        <v>2006</v>
      </c>
      <c r="B33" s="416">
        <v>9722.2785074999993</v>
      </c>
      <c r="C33" s="416">
        <v>10629.778232000001</v>
      </c>
      <c r="D33" s="416">
        <v>11137.126709</v>
      </c>
      <c r="E33" s="416">
        <v>11845.472747</v>
      </c>
      <c r="F33" s="416">
        <v>11297.202594</v>
      </c>
      <c r="G33" s="416">
        <v>5212.8257138999998</v>
      </c>
      <c r="H33" s="416">
        <v>10341.972083000001</v>
      </c>
      <c r="I33" s="416">
        <v>15673.353804</v>
      </c>
      <c r="J33" s="416">
        <v>14828.695012</v>
      </c>
      <c r="K33" s="416">
        <v>12431.294062000001</v>
      </c>
    </row>
    <row r="34" spans="1:11">
      <c r="A34" s="246">
        <v>2007</v>
      </c>
      <c r="B34" s="416">
        <v>10013.016922999999</v>
      </c>
      <c r="C34" s="416">
        <v>11015.707401</v>
      </c>
      <c r="D34" s="416">
        <v>11361.219741000001</v>
      </c>
      <c r="E34" s="416">
        <v>12035.501092</v>
      </c>
      <c r="F34" s="416">
        <v>11578.813968</v>
      </c>
      <c r="G34" s="416">
        <v>5914.7620814000002</v>
      </c>
      <c r="H34" s="416">
        <v>11060.398605</v>
      </c>
      <c r="I34" s="416">
        <v>14983.512874</v>
      </c>
      <c r="J34" s="416">
        <v>16043.520207</v>
      </c>
      <c r="K34" s="416">
        <v>14367.672779</v>
      </c>
    </row>
    <row r="35" spans="1:11">
      <c r="A35" s="246">
        <v>2008</v>
      </c>
      <c r="B35" s="416">
        <v>9127.2498957999996</v>
      </c>
      <c r="C35" s="416">
        <v>10352.198093999999</v>
      </c>
      <c r="D35" s="416">
        <v>10864.881154000001</v>
      </c>
      <c r="E35" s="416">
        <v>11866.724733999999</v>
      </c>
      <c r="F35" s="416">
        <v>11979.622217</v>
      </c>
      <c r="G35" s="416">
        <v>6152.8356262999996</v>
      </c>
      <c r="H35" s="416">
        <v>12045.670548</v>
      </c>
      <c r="I35" s="416">
        <v>13672.278329999999</v>
      </c>
      <c r="J35" s="416">
        <v>16559.794617</v>
      </c>
      <c r="K35" s="416">
        <v>14203.081109000001</v>
      </c>
    </row>
    <row r="36" spans="1:11">
      <c r="A36" s="246">
        <v>2009</v>
      </c>
      <c r="B36" s="416">
        <v>9731.5457963000008</v>
      </c>
      <c r="C36" s="416">
        <v>11346.777110999999</v>
      </c>
      <c r="D36" s="416">
        <v>11639.589126999999</v>
      </c>
      <c r="E36" s="416">
        <v>12637.950833999999</v>
      </c>
      <c r="F36" s="416">
        <v>12464.868248999999</v>
      </c>
      <c r="G36" s="416">
        <v>7140.5333860000001</v>
      </c>
      <c r="H36" s="416">
        <v>13670.833672999999</v>
      </c>
      <c r="I36" s="416">
        <v>14567.826685</v>
      </c>
      <c r="J36" s="416">
        <v>17173.278048</v>
      </c>
      <c r="K36" s="416">
        <v>14532.852159</v>
      </c>
    </row>
    <row r="37" spans="1:11">
      <c r="A37" s="246">
        <v>2010</v>
      </c>
      <c r="B37" s="416">
        <v>9550.9816783999995</v>
      </c>
      <c r="C37" s="416">
        <v>11377.401863999999</v>
      </c>
      <c r="D37" s="416">
        <v>12469.634352999999</v>
      </c>
      <c r="E37" s="416">
        <v>13714.950926</v>
      </c>
      <c r="F37" s="416">
        <v>12882.488673</v>
      </c>
      <c r="G37" s="416">
        <v>7038.5033222000002</v>
      </c>
      <c r="H37" s="416">
        <v>14655.628094</v>
      </c>
      <c r="I37" s="416">
        <v>15592.34045</v>
      </c>
      <c r="J37" s="416">
        <v>18026.363367999998</v>
      </c>
      <c r="K37" s="416">
        <v>14158.300912999999</v>
      </c>
    </row>
    <row r="38" spans="1:11">
      <c r="A38" s="246">
        <v>2011</v>
      </c>
      <c r="B38" s="416">
        <v>10109.513821</v>
      </c>
      <c r="C38" s="416">
        <v>11824.400299000001</v>
      </c>
      <c r="D38" s="416">
        <v>12985.594332999999</v>
      </c>
      <c r="E38" s="416">
        <v>14650.32598</v>
      </c>
      <c r="F38" s="416">
        <v>13442.312107</v>
      </c>
      <c r="G38" s="416">
        <v>11185.144281999999</v>
      </c>
      <c r="H38" s="416">
        <v>13704.809003</v>
      </c>
      <c r="I38" s="416">
        <v>15122.677557999999</v>
      </c>
      <c r="J38" s="416">
        <v>18960.935990999998</v>
      </c>
      <c r="K38" s="416">
        <v>17998.876055000001</v>
      </c>
    </row>
    <row r="39" spans="1:11">
      <c r="A39" s="246">
        <v>2012</v>
      </c>
      <c r="B39" s="416">
        <v>8997.3679886999998</v>
      </c>
      <c r="C39" s="416">
        <v>10844.028023999999</v>
      </c>
      <c r="D39" s="416">
        <v>12254.066977</v>
      </c>
      <c r="E39" s="416">
        <v>15059.925703000001</v>
      </c>
      <c r="F39" s="416">
        <v>13990.040104</v>
      </c>
      <c r="G39" s="416">
        <v>14351.674139999999</v>
      </c>
      <c r="H39" s="416">
        <v>10076.859263</v>
      </c>
      <c r="I39" s="416">
        <v>16003.296824999999</v>
      </c>
      <c r="J39" s="416">
        <v>19543.180684999999</v>
      </c>
      <c r="K39" s="416">
        <v>20626.993675000002</v>
      </c>
    </row>
    <row r="40" spans="1:11">
      <c r="A40" s="246">
        <v>2013</v>
      </c>
      <c r="B40" s="416">
        <v>9890.4173181000006</v>
      </c>
      <c r="C40" s="416">
        <v>10934.576932</v>
      </c>
      <c r="D40" s="416">
        <v>13080.229933000001</v>
      </c>
      <c r="E40" s="416">
        <v>16108.202148</v>
      </c>
      <c r="F40" s="416">
        <v>14512.371391000001</v>
      </c>
      <c r="G40" s="416">
        <v>14011.890603</v>
      </c>
      <c r="H40" s="416">
        <v>15435.541492</v>
      </c>
      <c r="I40" s="416">
        <v>17468.458382000001</v>
      </c>
      <c r="J40" s="416">
        <v>20851.994149999999</v>
      </c>
      <c r="K40" s="416">
        <v>22007.184195000002</v>
      </c>
    </row>
    <row r="41" spans="1:11">
      <c r="A41" s="246">
        <v>2014</v>
      </c>
      <c r="B41" s="489">
        <v>10914.874126999999</v>
      </c>
      <c r="C41" s="489">
        <v>11769.511451</v>
      </c>
      <c r="D41" s="489">
        <v>13761.354026999999</v>
      </c>
      <c r="E41" s="489">
        <v>17555.497754</v>
      </c>
      <c r="F41" s="489">
        <v>16053.152846999999</v>
      </c>
      <c r="G41" s="489">
        <v>14767.435165000001</v>
      </c>
      <c r="H41" s="489">
        <v>17259.977007000001</v>
      </c>
      <c r="I41" s="489">
        <v>19774.771436999999</v>
      </c>
      <c r="J41" s="489">
        <v>22010.467041</v>
      </c>
      <c r="K41" s="489">
        <v>23356.333873</v>
      </c>
    </row>
    <row r="42" spans="1:11">
      <c r="A42" s="246">
        <v>2015</v>
      </c>
      <c r="B42" s="416">
        <v>10915.352413000001</v>
      </c>
      <c r="C42" s="416">
        <v>12154.529807000001</v>
      </c>
      <c r="D42" s="416">
        <v>14699.963900000001</v>
      </c>
      <c r="E42" s="416">
        <v>17663.327333000001</v>
      </c>
      <c r="F42" s="416">
        <v>17488.803363999999</v>
      </c>
      <c r="G42" s="416">
        <v>8698.5092595000006</v>
      </c>
      <c r="H42" s="416">
        <v>16422.58453</v>
      </c>
      <c r="I42" s="416">
        <v>19995.277004</v>
      </c>
      <c r="J42" s="416">
        <v>22470.661690000001</v>
      </c>
      <c r="K42" s="416">
        <v>21919.012466</v>
      </c>
    </row>
    <row r="43" spans="1:11">
      <c r="A43" s="246">
        <v>2016</v>
      </c>
      <c r="B43" s="416">
        <v>12234.859345999999</v>
      </c>
      <c r="C43" s="416">
        <v>12149.290681</v>
      </c>
      <c r="D43" s="416">
        <v>15562.551960999999</v>
      </c>
      <c r="E43" s="416">
        <v>17763.050740999999</v>
      </c>
      <c r="F43" s="416">
        <v>18186.147873000002</v>
      </c>
      <c r="G43" s="416">
        <v>8554.5397317999996</v>
      </c>
      <c r="H43" s="416">
        <v>13139.56012</v>
      </c>
      <c r="I43" s="416">
        <v>17433.243482999998</v>
      </c>
      <c r="J43" s="416">
        <v>22004.831737</v>
      </c>
      <c r="K43" s="416">
        <v>18716.591731</v>
      </c>
    </row>
    <row r="49" spans="1:1">
      <c r="A49" t="s">
        <v>1306</v>
      </c>
    </row>
  </sheetData>
  <mergeCells count="3">
    <mergeCell ref="B2:F2"/>
    <mergeCell ref="G2:K2"/>
    <mergeCell ref="M1:N1"/>
  </mergeCells>
  <phoneticPr fontId="0" type="noConversion"/>
  <hyperlinks>
    <hyperlink ref="M1:N1" location="Contents!A1" display="Back to Contents"/>
  </hyperlinks>
  <pageMargins left="0.75" right="0.75" top="1" bottom="1" header="0.5" footer="0.5"/>
  <pageSetup paperSize="9" orientation="portrait" horizontalDpi="4294967292" verticalDpi="4294967292"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44"/>
  <sheetViews>
    <sheetView workbookViewId="0">
      <selection activeCell="W15" sqref="W15"/>
    </sheetView>
  </sheetViews>
  <sheetFormatPr defaultColWidth="8.85546875" defaultRowHeight="12.75"/>
  <cols>
    <col min="1" max="1" width="8.85546875" customWidth="1"/>
    <col min="2" max="6" width="7.7109375" customWidth="1"/>
    <col min="7" max="7" width="8.7109375" customWidth="1"/>
    <col min="8" max="11" width="7.7109375" customWidth="1"/>
    <col min="12" max="12" width="9" customWidth="1"/>
    <col min="13" max="13" width="10.28515625" customWidth="1"/>
    <col min="14" max="14" width="3.5703125" customWidth="1"/>
    <col min="15" max="19" width="7.7109375" customWidth="1"/>
    <col min="21" max="21" width="10.28515625" bestFit="1" customWidth="1"/>
  </cols>
  <sheetData>
    <row r="1" spans="1:24" ht="24" customHeight="1">
      <c r="A1" s="33" t="s">
        <v>372</v>
      </c>
      <c r="B1" s="29"/>
      <c r="C1" s="29"/>
      <c r="D1" s="29"/>
      <c r="E1" s="29"/>
      <c r="F1" s="29"/>
      <c r="G1" s="29"/>
      <c r="H1" s="29"/>
      <c r="I1" s="29"/>
      <c r="J1" s="29"/>
      <c r="K1" s="29"/>
      <c r="L1" s="29"/>
      <c r="M1" s="29"/>
      <c r="N1" s="29"/>
      <c r="O1" s="29"/>
      <c r="P1" s="792" t="s">
        <v>549</v>
      </c>
      <c r="Q1" s="792"/>
      <c r="R1" s="29"/>
      <c r="S1" s="29"/>
      <c r="T1" s="29"/>
      <c r="U1" s="29"/>
      <c r="V1" s="29"/>
      <c r="W1" s="29"/>
      <c r="X1" s="29"/>
    </row>
    <row r="3" spans="1:24">
      <c r="A3" t="s">
        <v>558</v>
      </c>
      <c r="L3" s="624" t="s">
        <v>614</v>
      </c>
    </row>
    <row r="4" spans="1:24" ht="22.5">
      <c r="A4" s="460" t="s">
        <v>440</v>
      </c>
      <c r="B4" s="460" t="s">
        <v>559</v>
      </c>
      <c r="C4" s="461" t="s">
        <v>555</v>
      </c>
      <c r="D4" s="461" t="s">
        <v>556</v>
      </c>
      <c r="E4" s="461" t="s">
        <v>557</v>
      </c>
      <c r="F4" s="461" t="s">
        <v>26</v>
      </c>
      <c r="G4" s="460" t="s">
        <v>27</v>
      </c>
      <c r="H4" s="462" t="s">
        <v>28</v>
      </c>
      <c r="I4" s="462" t="s">
        <v>29</v>
      </c>
      <c r="J4" s="462" t="s">
        <v>30</v>
      </c>
      <c r="K4" s="462" t="s">
        <v>31</v>
      </c>
      <c r="L4" s="750" t="s">
        <v>1083</v>
      </c>
      <c r="M4" s="750" t="s">
        <v>1084</v>
      </c>
      <c r="N4" s="462"/>
      <c r="O4" s="460" t="s">
        <v>32</v>
      </c>
      <c r="P4" s="461" t="s">
        <v>33</v>
      </c>
      <c r="Q4" s="461" t="s">
        <v>34</v>
      </c>
      <c r="R4" s="461" t="s">
        <v>35</v>
      </c>
      <c r="S4" s="461" t="s">
        <v>36</v>
      </c>
    </row>
    <row r="5" spans="1:24" ht="21" customHeight="1">
      <c r="A5" s="319">
        <v>2001</v>
      </c>
      <c r="B5" s="419">
        <v>3126.5691688000002</v>
      </c>
      <c r="C5" s="416">
        <v>6169.9268242999997</v>
      </c>
      <c r="D5" s="416">
        <v>10226.674379</v>
      </c>
      <c r="E5" s="416">
        <v>5876.8972888999997</v>
      </c>
      <c r="F5" s="416">
        <v>3424.3596438999998</v>
      </c>
      <c r="G5" s="419">
        <v>129.79405903</v>
      </c>
      <c r="H5" s="416">
        <v>198.49868076000001</v>
      </c>
      <c r="I5" s="416">
        <v>932.26844023000001</v>
      </c>
      <c r="J5" s="416">
        <v>3468.2641247000001</v>
      </c>
      <c r="K5" s="416">
        <v>460.80042212000001</v>
      </c>
      <c r="L5" s="751">
        <v>1743587</v>
      </c>
      <c r="M5" s="752">
        <v>943875</v>
      </c>
      <c r="N5" s="416"/>
      <c r="O5" s="419">
        <f>B5+G5</f>
        <v>3256.3632278300001</v>
      </c>
      <c r="P5" s="416">
        <f t="shared" ref="P5:P11" si="0">C5+H5</f>
        <v>6368.4255050599995</v>
      </c>
      <c r="Q5" s="416">
        <f t="shared" ref="Q5:Q11" si="1">D5+I5</f>
        <v>11158.94281923</v>
      </c>
      <c r="R5" s="416">
        <f t="shared" ref="R5:R11" si="2">E5+J5</f>
        <v>9345.1614135999989</v>
      </c>
      <c r="S5" s="416">
        <f t="shared" ref="S5:S11" si="3">F5+K5</f>
        <v>3885.1600660199997</v>
      </c>
      <c r="T5" s="8"/>
      <c r="U5" s="749"/>
      <c r="V5" s="8"/>
    </row>
    <row r="6" spans="1:24">
      <c r="A6" s="319">
        <v>2002</v>
      </c>
      <c r="B6" s="419">
        <v>2916.1580104</v>
      </c>
      <c r="C6" s="416">
        <v>6282.0467281000001</v>
      </c>
      <c r="D6" s="416">
        <v>10650.830663000001</v>
      </c>
      <c r="E6" s="416">
        <v>6281.8985506999998</v>
      </c>
      <c r="F6" s="416">
        <v>3687.1552855</v>
      </c>
      <c r="G6" s="419">
        <v>117.21998051</v>
      </c>
      <c r="H6" s="416">
        <v>172.52266682999999</v>
      </c>
      <c r="I6" s="416">
        <v>875.08551838000005</v>
      </c>
      <c r="J6" s="416">
        <v>3631.4144921000002</v>
      </c>
      <c r="K6" s="416">
        <v>491.78759944000001</v>
      </c>
      <c r="L6" s="751">
        <v>1772694</v>
      </c>
      <c r="M6" s="752">
        <v>1012104</v>
      </c>
      <c r="N6" s="416"/>
      <c r="O6" s="419">
        <f t="shared" ref="O6:O11" si="4">B6+G6</f>
        <v>3033.3779909099999</v>
      </c>
      <c r="P6" s="416">
        <f t="shared" si="0"/>
        <v>6454.5693949300003</v>
      </c>
      <c r="Q6" s="416">
        <f t="shared" si="1"/>
        <v>11525.91618138</v>
      </c>
      <c r="R6" s="416">
        <f t="shared" si="2"/>
        <v>9913.3130428000004</v>
      </c>
      <c r="S6" s="416">
        <f t="shared" si="3"/>
        <v>4178.9428849400001</v>
      </c>
      <c r="T6" s="8"/>
      <c r="U6" s="749"/>
      <c r="V6" s="8"/>
    </row>
    <row r="7" spans="1:24">
      <c r="A7" s="319">
        <v>2003</v>
      </c>
      <c r="B7" s="419">
        <v>2756.2882106000002</v>
      </c>
      <c r="C7" s="416">
        <v>6289.6091868000003</v>
      </c>
      <c r="D7" s="416">
        <v>10938.933915</v>
      </c>
      <c r="E7" s="416">
        <v>6772.5457803999998</v>
      </c>
      <c r="F7" s="416">
        <v>4009.5431081000002</v>
      </c>
      <c r="G7" s="419">
        <v>104.82565497</v>
      </c>
      <c r="H7" s="416">
        <v>155.95297051</v>
      </c>
      <c r="I7" s="416">
        <v>812.92467434000002</v>
      </c>
      <c r="J7" s="416">
        <v>3817.8233905000002</v>
      </c>
      <c r="K7" s="416">
        <v>509.42629535999998</v>
      </c>
      <c r="L7" s="751">
        <v>1809833</v>
      </c>
      <c r="M7" s="752">
        <v>1097453</v>
      </c>
      <c r="N7" s="416"/>
      <c r="O7" s="419">
        <f t="shared" si="4"/>
        <v>2861.1138655700001</v>
      </c>
      <c r="P7" s="416">
        <f t="shared" si="0"/>
        <v>6445.5621573100007</v>
      </c>
      <c r="Q7" s="416">
        <f t="shared" si="1"/>
        <v>11751.85858934</v>
      </c>
      <c r="R7" s="416">
        <f t="shared" si="2"/>
        <v>10590.3691709</v>
      </c>
      <c r="S7" s="416">
        <f t="shared" si="3"/>
        <v>4518.9694034599997</v>
      </c>
      <c r="T7" s="8"/>
      <c r="U7" s="749"/>
      <c r="V7" s="8"/>
    </row>
    <row r="8" spans="1:24">
      <c r="A8" s="319">
        <v>2004</v>
      </c>
      <c r="B8" s="419">
        <v>2589.494862</v>
      </c>
      <c r="C8" s="416">
        <v>6215.4047252</v>
      </c>
      <c r="D8" s="416">
        <v>11082.918438000001</v>
      </c>
      <c r="E8" s="416">
        <v>7299.8300998000004</v>
      </c>
      <c r="F8" s="416">
        <v>4374.1949513999998</v>
      </c>
      <c r="G8" s="419">
        <v>91.855964943000004</v>
      </c>
      <c r="H8" s="416">
        <v>135.13832429999999</v>
      </c>
      <c r="I8" s="416">
        <v>741.58209314999999</v>
      </c>
      <c r="J8" s="416">
        <v>4046.7506807</v>
      </c>
      <c r="K8" s="416">
        <v>549.21510178000005</v>
      </c>
      <c r="L8" s="751">
        <v>1838142</v>
      </c>
      <c r="M8" s="752">
        <v>1190575</v>
      </c>
      <c r="N8" s="416"/>
      <c r="O8" s="419">
        <f t="shared" si="4"/>
        <v>2681.3508269429999</v>
      </c>
      <c r="P8" s="416">
        <f t="shared" si="0"/>
        <v>6350.5430495000001</v>
      </c>
      <c r="Q8" s="416">
        <f t="shared" si="1"/>
        <v>11824.500531150001</v>
      </c>
      <c r="R8" s="416">
        <f t="shared" si="2"/>
        <v>11346.5807805</v>
      </c>
      <c r="S8" s="416">
        <f t="shared" si="3"/>
        <v>4923.4100531799995</v>
      </c>
      <c r="T8" s="8"/>
      <c r="U8" s="749"/>
      <c r="V8" s="8"/>
    </row>
    <row r="9" spans="1:24">
      <c r="A9" s="319">
        <v>2005</v>
      </c>
      <c r="B9" s="419">
        <v>2430.7086124000002</v>
      </c>
      <c r="C9" s="416">
        <v>6042.4702371000003</v>
      </c>
      <c r="D9" s="416">
        <v>11033.18253</v>
      </c>
      <c r="E9" s="416">
        <v>7611.5935584999997</v>
      </c>
      <c r="F9" s="416">
        <v>4625.4444657000004</v>
      </c>
      <c r="G9" s="419">
        <v>82.197270128</v>
      </c>
      <c r="H9" s="416">
        <v>120.54204832000001</v>
      </c>
      <c r="I9" s="416">
        <v>669.40650737999999</v>
      </c>
      <c r="J9" s="416">
        <v>4212.6538399999999</v>
      </c>
      <c r="K9" s="416">
        <v>579.83767033000004</v>
      </c>
      <c r="L9" s="751">
        <v>1868331</v>
      </c>
      <c r="M9" s="752">
        <v>1275306</v>
      </c>
      <c r="N9" s="416"/>
      <c r="O9" s="419">
        <f t="shared" si="4"/>
        <v>2512.9058825280003</v>
      </c>
      <c r="P9" s="416">
        <f t="shared" si="0"/>
        <v>6163.0122854199999</v>
      </c>
      <c r="Q9" s="416">
        <f t="shared" si="1"/>
        <v>11702.589037379999</v>
      </c>
      <c r="R9" s="416">
        <f t="shared" si="2"/>
        <v>11824.2473985</v>
      </c>
      <c r="S9" s="416">
        <f t="shared" si="3"/>
        <v>5205.2821360300004</v>
      </c>
      <c r="T9" s="8"/>
      <c r="U9" s="749"/>
      <c r="V9" s="8"/>
    </row>
    <row r="10" spans="1:24">
      <c r="A10" s="319">
        <v>2006</v>
      </c>
      <c r="B10" s="419">
        <v>2310.6540298999998</v>
      </c>
      <c r="C10" s="416">
        <v>5867.6822297999997</v>
      </c>
      <c r="D10" s="416">
        <v>10886.756345</v>
      </c>
      <c r="E10" s="416">
        <v>7761.1533044999996</v>
      </c>
      <c r="F10" s="416">
        <v>4726.7494814000001</v>
      </c>
      <c r="G10" s="419">
        <v>73.085420705000004</v>
      </c>
      <c r="H10" s="416">
        <v>106.04920365</v>
      </c>
      <c r="I10" s="416">
        <v>605.15181479</v>
      </c>
      <c r="J10" s="416">
        <v>4367.8346496000004</v>
      </c>
      <c r="K10" s="416">
        <v>605.97450192999997</v>
      </c>
      <c r="L10" s="751">
        <v>1878998</v>
      </c>
      <c r="M10" s="752">
        <v>1336961</v>
      </c>
      <c r="N10" s="416"/>
      <c r="O10" s="419">
        <f t="shared" si="4"/>
        <v>2383.739450605</v>
      </c>
      <c r="P10" s="416">
        <f t="shared" si="0"/>
        <v>5973.7314334499997</v>
      </c>
      <c r="Q10" s="416">
        <f t="shared" si="1"/>
        <v>11491.90815979</v>
      </c>
      <c r="R10" s="416">
        <f t="shared" si="2"/>
        <v>12128.987954100001</v>
      </c>
      <c r="S10" s="416">
        <f t="shared" si="3"/>
        <v>5332.72398333</v>
      </c>
      <c r="T10" s="8"/>
      <c r="U10" s="749"/>
      <c r="V10" s="8"/>
    </row>
    <row r="11" spans="1:24">
      <c r="A11" s="319">
        <v>2007</v>
      </c>
      <c r="B11" s="419">
        <v>2265.1876275999998</v>
      </c>
      <c r="C11" s="416">
        <v>5772.1506122999999</v>
      </c>
      <c r="D11" s="416">
        <v>10909.751619999999</v>
      </c>
      <c r="E11" s="416">
        <v>8064.1405954000002</v>
      </c>
      <c r="F11" s="416">
        <v>4903.6435616999997</v>
      </c>
      <c r="G11" s="419">
        <v>64.163015341000005</v>
      </c>
      <c r="H11" s="416">
        <v>94.404684661999994</v>
      </c>
      <c r="I11" s="416">
        <v>565.36727252000003</v>
      </c>
      <c r="J11" s="416">
        <v>4569.6723198999998</v>
      </c>
      <c r="K11" s="416">
        <v>641.49573514999997</v>
      </c>
      <c r="L11" s="751">
        <v>1884001</v>
      </c>
      <c r="M11" s="752">
        <v>1396667</v>
      </c>
      <c r="N11" s="416"/>
      <c r="O11" s="419">
        <f t="shared" si="4"/>
        <v>2329.3506429409999</v>
      </c>
      <c r="P11" s="416">
        <f t="shared" si="0"/>
        <v>5866.5552969620003</v>
      </c>
      <c r="Q11" s="416">
        <f t="shared" si="1"/>
        <v>11475.118892519999</v>
      </c>
      <c r="R11" s="416">
        <f t="shared" si="2"/>
        <v>12633.812915300001</v>
      </c>
      <c r="S11" s="416">
        <f t="shared" si="3"/>
        <v>5545.1392968499995</v>
      </c>
      <c r="T11" s="8"/>
      <c r="U11" s="749"/>
      <c r="V11" s="8"/>
    </row>
    <row r="12" spans="1:24">
      <c r="A12" s="319">
        <v>2008</v>
      </c>
      <c r="B12" s="419">
        <v>2226.6435995000002</v>
      </c>
      <c r="C12" s="416">
        <v>5619.0976968000004</v>
      </c>
      <c r="D12" s="416">
        <v>10553.044324</v>
      </c>
      <c r="E12" s="416">
        <v>7981.0742534999999</v>
      </c>
      <c r="F12" s="416">
        <v>4842.4016971000001</v>
      </c>
      <c r="G12" s="419">
        <v>58.506957216000004</v>
      </c>
      <c r="H12" s="416">
        <v>85.904056913000005</v>
      </c>
      <c r="I12" s="416">
        <v>530.63541877</v>
      </c>
      <c r="J12" s="416">
        <v>4690.2886317000002</v>
      </c>
      <c r="K12" s="416">
        <v>659.02618891999998</v>
      </c>
      <c r="L12" s="751">
        <v>1872306</v>
      </c>
      <c r="M12" s="752">
        <v>1432069</v>
      </c>
      <c r="N12" s="416"/>
      <c r="O12" s="419">
        <f t="shared" ref="O12:S13" si="5">B12+G12</f>
        <v>2285.1505567160002</v>
      </c>
      <c r="P12" s="416">
        <f t="shared" si="5"/>
        <v>5705.0017537130007</v>
      </c>
      <c r="Q12" s="416">
        <f t="shared" si="5"/>
        <v>11083.67974277</v>
      </c>
      <c r="R12" s="416">
        <f t="shared" si="5"/>
        <v>12671.3628852</v>
      </c>
      <c r="S12" s="416">
        <f t="shared" si="5"/>
        <v>5501.4278860200002</v>
      </c>
      <c r="U12" s="749"/>
      <c r="V12" s="8"/>
    </row>
    <row r="13" spans="1:24">
      <c r="A13" s="319">
        <v>2009</v>
      </c>
      <c r="B13" s="419">
        <v>2215.9465073000001</v>
      </c>
      <c r="C13" s="416">
        <v>5621.2286223999999</v>
      </c>
      <c r="D13" s="416">
        <v>10498.304776999999</v>
      </c>
      <c r="E13" s="416">
        <v>8087.6887439000002</v>
      </c>
      <c r="F13" s="416">
        <v>4887.5669983999996</v>
      </c>
      <c r="G13" s="419">
        <v>52.717924756000002</v>
      </c>
      <c r="H13" s="416">
        <v>79.486330774999999</v>
      </c>
      <c r="I13" s="416">
        <v>504.64235179000002</v>
      </c>
      <c r="J13" s="416">
        <v>4717.5325909000003</v>
      </c>
      <c r="K13" s="416">
        <v>663.76459539999996</v>
      </c>
      <c r="L13" s="751">
        <v>1839394</v>
      </c>
      <c r="M13" s="752">
        <v>1437048</v>
      </c>
      <c r="N13" s="416"/>
      <c r="O13" s="419">
        <f t="shared" si="5"/>
        <v>2268.6644320559999</v>
      </c>
      <c r="P13" s="416">
        <f t="shared" si="5"/>
        <v>5700.7149531750001</v>
      </c>
      <c r="Q13" s="416">
        <f t="shared" si="5"/>
        <v>11002.94712879</v>
      </c>
      <c r="R13" s="416">
        <f t="shared" si="5"/>
        <v>12805.2213348</v>
      </c>
      <c r="S13" s="416">
        <f t="shared" si="5"/>
        <v>5551.3315937999996</v>
      </c>
      <c r="U13" s="749"/>
      <c r="V13" s="8"/>
    </row>
    <row r="14" spans="1:24">
      <c r="A14" s="319">
        <v>2010</v>
      </c>
      <c r="B14" s="419">
        <v>2227.6784183999998</v>
      </c>
      <c r="C14" s="416">
        <v>5670.4809991000002</v>
      </c>
      <c r="D14" s="416">
        <v>10423.849467</v>
      </c>
      <c r="E14" s="416">
        <v>8117.1048780000001</v>
      </c>
      <c r="F14" s="416">
        <v>4805.7590659999996</v>
      </c>
      <c r="G14" s="419">
        <v>47.553680116000002</v>
      </c>
      <c r="H14" s="416">
        <v>74.672859595000006</v>
      </c>
      <c r="I14" s="416">
        <v>490.05067007999997</v>
      </c>
      <c r="J14" s="416">
        <v>4791.2695250999996</v>
      </c>
      <c r="K14" s="416">
        <v>651.05477084999995</v>
      </c>
      <c r="L14" s="751">
        <v>1838203</v>
      </c>
      <c r="M14" s="752">
        <v>1460917</v>
      </c>
      <c r="N14" s="416"/>
      <c r="O14" s="419">
        <f t="shared" ref="O14:S15" si="6">B14+G14</f>
        <v>2275.232098516</v>
      </c>
      <c r="P14" s="416">
        <f t="shared" si="6"/>
        <v>5745.1538586950001</v>
      </c>
      <c r="Q14" s="416">
        <f t="shared" si="6"/>
        <v>10913.90013708</v>
      </c>
      <c r="R14" s="416">
        <f t="shared" si="6"/>
        <v>12908.374403099999</v>
      </c>
      <c r="S14" s="416">
        <f t="shared" si="6"/>
        <v>5456.8138368499995</v>
      </c>
      <c r="U14" s="749"/>
      <c r="V14" s="8"/>
    </row>
    <row r="15" spans="1:24">
      <c r="A15" s="319">
        <v>2011</v>
      </c>
      <c r="B15" s="419">
        <v>2237.9044103000001</v>
      </c>
      <c r="C15" s="416">
        <v>5656.7593041999999</v>
      </c>
      <c r="D15" s="416">
        <v>10182.492553</v>
      </c>
      <c r="E15" s="416">
        <v>8064.0367661999999</v>
      </c>
      <c r="F15" s="416">
        <v>4623.9336386000004</v>
      </c>
      <c r="G15" s="419">
        <v>43.315254199000002</v>
      </c>
      <c r="H15" s="416">
        <v>70.599579161999998</v>
      </c>
      <c r="I15" s="416">
        <v>480.42849998000003</v>
      </c>
      <c r="J15" s="416">
        <v>4858.1972511000004</v>
      </c>
      <c r="K15" s="416">
        <v>627.69368068999995</v>
      </c>
      <c r="L15" s="751">
        <v>1837144</v>
      </c>
      <c r="M15" s="752">
        <v>1484831</v>
      </c>
      <c r="N15" s="416"/>
      <c r="O15" s="419">
        <f t="shared" si="6"/>
        <v>2281.2196644989999</v>
      </c>
      <c r="P15" s="416">
        <f t="shared" si="6"/>
        <v>5727.3588833619997</v>
      </c>
      <c r="Q15" s="416">
        <f t="shared" si="6"/>
        <v>10662.92105298</v>
      </c>
      <c r="R15" s="416">
        <f t="shared" si="6"/>
        <v>12922.234017300001</v>
      </c>
      <c r="S15" s="416">
        <f t="shared" si="6"/>
        <v>5251.6273192900007</v>
      </c>
      <c r="U15" s="749"/>
      <c r="V15" s="8"/>
    </row>
    <row r="16" spans="1:24">
      <c r="A16" s="319">
        <v>2012</v>
      </c>
      <c r="B16" s="419">
        <v>2288.536177</v>
      </c>
      <c r="C16" s="416">
        <v>5689.0915070999999</v>
      </c>
      <c r="D16" s="416">
        <v>10054.919868999999</v>
      </c>
      <c r="E16" s="416">
        <v>8176.7538886000002</v>
      </c>
      <c r="F16" s="416">
        <v>4527.7503281999998</v>
      </c>
      <c r="G16" s="419">
        <v>42.439199686999999</v>
      </c>
      <c r="H16" s="416">
        <v>68.284771148000004</v>
      </c>
      <c r="I16" s="416">
        <v>501.43382016999999</v>
      </c>
      <c r="J16" s="416">
        <v>4901.0311093</v>
      </c>
      <c r="K16" s="416">
        <v>673.97439692</v>
      </c>
      <c r="L16" s="751">
        <v>1836264</v>
      </c>
      <c r="M16" s="752">
        <v>1498936</v>
      </c>
      <c r="N16" s="416"/>
      <c r="O16" s="419">
        <f t="shared" ref="O16:S17" si="7">B16+G16</f>
        <v>2330.9753766869999</v>
      </c>
      <c r="P16" s="416">
        <f t="shared" si="7"/>
        <v>5757.3762782479998</v>
      </c>
      <c r="Q16" s="416">
        <f t="shared" si="7"/>
        <v>10556.353689169999</v>
      </c>
      <c r="R16" s="416">
        <f t="shared" si="7"/>
        <v>13077.7849979</v>
      </c>
      <c r="S16" s="416">
        <f t="shared" si="7"/>
        <v>5201.7247251199997</v>
      </c>
      <c r="U16" s="749"/>
      <c r="V16" s="8"/>
    </row>
    <row r="17" spans="1:22">
      <c r="A17" s="319">
        <v>2013</v>
      </c>
      <c r="B17" s="419">
        <v>2385.7912095000002</v>
      </c>
      <c r="C17" s="416">
        <v>5825.8220557000004</v>
      </c>
      <c r="D17" s="416">
        <v>10051.449876000001</v>
      </c>
      <c r="E17" s="416">
        <v>8335.9834277999998</v>
      </c>
      <c r="F17" s="416">
        <v>4430.7113019999997</v>
      </c>
      <c r="G17" s="419">
        <v>42.897295878000001</v>
      </c>
      <c r="H17" s="416">
        <v>65.424509994999994</v>
      </c>
      <c r="I17" s="416">
        <v>539.81489758999999</v>
      </c>
      <c r="J17" s="416">
        <v>5020.2508502999999</v>
      </c>
      <c r="K17" s="416">
        <v>779.81816408999998</v>
      </c>
      <c r="L17" s="751">
        <v>1872264</v>
      </c>
      <c r="M17" s="752">
        <v>1538562</v>
      </c>
      <c r="N17" s="416"/>
      <c r="O17" s="419">
        <f t="shared" si="7"/>
        <v>2428.6885053780002</v>
      </c>
      <c r="P17" s="416">
        <f t="shared" si="7"/>
        <v>5891.2465656950008</v>
      </c>
      <c r="Q17" s="416">
        <f t="shared" si="7"/>
        <v>10591.264773590001</v>
      </c>
      <c r="R17" s="416">
        <f t="shared" si="7"/>
        <v>13356.234278100001</v>
      </c>
      <c r="S17" s="416">
        <f t="shared" si="7"/>
        <v>5210.5294660899999</v>
      </c>
      <c r="U17" s="749"/>
      <c r="V17" s="8"/>
    </row>
    <row r="18" spans="1:22">
      <c r="A18" s="319">
        <v>2014</v>
      </c>
      <c r="B18" s="419">
        <v>2529.1329796999999</v>
      </c>
      <c r="C18" s="416">
        <v>6004.2509014999996</v>
      </c>
      <c r="D18" s="416">
        <v>10126.491717999999</v>
      </c>
      <c r="E18" s="416">
        <v>8562.8226006999994</v>
      </c>
      <c r="F18" s="416">
        <v>4376.2093753999998</v>
      </c>
      <c r="G18" s="419">
        <v>41.663355230000001</v>
      </c>
      <c r="H18" s="416">
        <v>63.691909133000003</v>
      </c>
      <c r="I18" s="416">
        <v>585.79541656000004</v>
      </c>
      <c r="J18" s="416">
        <v>5180.2724627999996</v>
      </c>
      <c r="K18" s="416">
        <v>941.01772418999997</v>
      </c>
      <c r="L18" s="751">
        <v>1932422</v>
      </c>
      <c r="M18" s="752">
        <v>1596339</v>
      </c>
      <c r="N18" s="416"/>
      <c r="O18" s="419">
        <f t="shared" ref="O18" si="8">B18+G18</f>
        <v>2570.7963349299998</v>
      </c>
      <c r="P18" s="416">
        <f t="shared" ref="P18" si="9">C18+H18</f>
        <v>6067.9428106329997</v>
      </c>
      <c r="Q18" s="416">
        <f t="shared" ref="Q18" si="10">D18+I18</f>
        <v>10712.28713456</v>
      </c>
      <c r="R18" s="416">
        <f t="shared" ref="R18" si="11">E18+J18</f>
        <v>13743.095063499999</v>
      </c>
      <c r="S18" s="416">
        <f t="shared" ref="S18" si="12">F18+K18</f>
        <v>5317.2270995899999</v>
      </c>
      <c r="U18" s="749"/>
      <c r="V18" s="8"/>
    </row>
    <row r="19" spans="1:22">
      <c r="A19" s="319">
        <v>2015</v>
      </c>
      <c r="B19" s="419">
        <v>2695.0486488000001</v>
      </c>
      <c r="C19" s="429">
        <v>6221.7174800000003</v>
      </c>
      <c r="D19" s="429">
        <v>10380.397987</v>
      </c>
      <c r="E19" s="429">
        <v>8938.4327938999995</v>
      </c>
      <c r="F19" s="430">
        <v>4413.8856734000001</v>
      </c>
      <c r="G19" s="429">
        <v>41.602936833000001</v>
      </c>
      <c r="H19" s="416">
        <v>66.872952581999996</v>
      </c>
      <c r="I19" s="416">
        <v>637.22366309999995</v>
      </c>
      <c r="J19" s="416">
        <v>5396.2972528999999</v>
      </c>
      <c r="K19" s="416">
        <v>1116.3357593999999</v>
      </c>
      <c r="L19" s="751">
        <v>1998023</v>
      </c>
      <c r="M19" s="753">
        <v>1663830</v>
      </c>
      <c r="N19" s="430"/>
      <c r="O19" s="419">
        <f t="shared" ref="O19" si="13">B19+G19</f>
        <v>2736.6515856330002</v>
      </c>
      <c r="P19" s="416">
        <f t="shared" ref="P19" si="14">C19+H19</f>
        <v>6288.5904325820002</v>
      </c>
      <c r="Q19" s="416">
        <f t="shared" ref="Q19" si="15">D19+I19</f>
        <v>11017.6216501</v>
      </c>
      <c r="R19" s="416">
        <f t="shared" ref="R19" si="16">E19+J19</f>
        <v>14334.730046799999</v>
      </c>
      <c r="S19" s="416">
        <f t="shared" ref="S19" si="17">F19+K19</f>
        <v>5530.2214328</v>
      </c>
      <c r="U19" s="749"/>
      <c r="V19" s="8"/>
    </row>
    <row r="20" spans="1:22">
      <c r="A20" s="319">
        <v>2016</v>
      </c>
      <c r="B20" s="419">
        <v>2879.4925275000001</v>
      </c>
      <c r="C20" s="429">
        <v>6503.7467704999999</v>
      </c>
      <c r="D20" s="429">
        <v>10765.751871</v>
      </c>
      <c r="E20" s="429">
        <v>9414.1145687000007</v>
      </c>
      <c r="F20" s="430">
        <v>4496.8674480999998</v>
      </c>
      <c r="G20" s="429">
        <v>42.323223675000001</v>
      </c>
      <c r="H20" s="416">
        <v>73.778474691</v>
      </c>
      <c r="I20" s="416">
        <v>695.36260605999996</v>
      </c>
      <c r="J20" s="416">
        <v>5712.4687071999997</v>
      </c>
      <c r="K20" s="416">
        <v>1292.4912052</v>
      </c>
      <c r="L20" s="751">
        <v>2068139</v>
      </c>
      <c r="M20" s="753">
        <v>1736981</v>
      </c>
      <c r="N20" s="430"/>
      <c r="O20" s="419">
        <f t="shared" ref="O20:O21" si="18">B20+G20</f>
        <v>2921.8157511750001</v>
      </c>
      <c r="P20" s="416">
        <f t="shared" ref="P20:P21" si="19">C20+H20</f>
        <v>6577.5252451910001</v>
      </c>
      <c r="Q20" s="416">
        <f t="shared" ref="Q20:Q21" si="20">D20+I20</f>
        <v>11461.11447706</v>
      </c>
      <c r="R20" s="416">
        <f t="shared" ref="R20:R21" si="21">E20+J20</f>
        <v>15126.5832759</v>
      </c>
      <c r="S20" s="416">
        <f t="shared" ref="S20:S21" si="22">F20+K20</f>
        <v>5789.3586532999998</v>
      </c>
      <c r="U20" s="749"/>
      <c r="V20" s="8"/>
    </row>
    <row r="21" spans="1:22">
      <c r="A21" s="319">
        <v>2017</v>
      </c>
      <c r="B21" s="419">
        <v>3059.3731312999998</v>
      </c>
      <c r="C21" s="429">
        <v>6808.0029274999997</v>
      </c>
      <c r="D21" s="429">
        <v>11247.189345000001</v>
      </c>
      <c r="E21" s="429">
        <v>9922.8091635000001</v>
      </c>
      <c r="F21" s="430">
        <v>4540.5761779000004</v>
      </c>
      <c r="G21" s="429">
        <v>44.647596341000003</v>
      </c>
      <c r="H21" s="416">
        <v>84.403419146999994</v>
      </c>
      <c r="I21" s="416">
        <v>778.90653764000001</v>
      </c>
      <c r="J21" s="416">
        <v>6362.4262312999999</v>
      </c>
      <c r="K21" s="416">
        <v>1566.6180382</v>
      </c>
      <c r="L21" s="751">
        <v>2164299</v>
      </c>
      <c r="M21" s="753">
        <v>1832632</v>
      </c>
      <c r="N21" s="430"/>
      <c r="O21" s="419">
        <f t="shared" si="18"/>
        <v>3104.0207276409997</v>
      </c>
      <c r="P21" s="416">
        <f t="shared" si="19"/>
        <v>6892.4063466469997</v>
      </c>
      <c r="Q21" s="416">
        <f t="shared" si="20"/>
        <v>12026.09588264</v>
      </c>
      <c r="R21" s="416">
        <f t="shared" si="21"/>
        <v>16285.2353948</v>
      </c>
      <c r="S21" s="416">
        <f t="shared" si="22"/>
        <v>6107.1942161000006</v>
      </c>
      <c r="U21" s="749"/>
      <c r="V21" s="8"/>
    </row>
    <row r="22" spans="1:22">
      <c r="A22" s="319"/>
      <c r="B22" s="429"/>
      <c r="C22" s="429"/>
      <c r="D22" s="429"/>
      <c r="E22" s="429"/>
      <c r="F22" s="429"/>
      <c r="G22" s="429"/>
      <c r="H22" s="416"/>
      <c r="I22" s="416"/>
      <c r="J22" s="416"/>
      <c r="K22" s="416"/>
      <c r="L22" s="553"/>
      <c r="M22" s="553"/>
      <c r="N22" s="429"/>
      <c r="O22" s="429"/>
      <c r="P22" s="416"/>
      <c r="Q22" s="416"/>
      <c r="R22" s="416"/>
      <c r="S22" s="416"/>
      <c r="U22" s="749"/>
      <c r="V22" s="8"/>
    </row>
    <row r="23" spans="1:22">
      <c r="A23" s="319"/>
      <c r="B23" s="429"/>
      <c r="C23" s="429"/>
      <c r="D23" s="429"/>
      <c r="E23" s="429"/>
      <c r="F23" s="429"/>
      <c r="G23" s="429"/>
      <c r="H23" s="416"/>
      <c r="I23" s="416"/>
      <c r="J23" s="416"/>
      <c r="K23" s="416"/>
      <c r="L23" s="754" t="s">
        <v>834</v>
      </c>
      <c r="M23" s="753"/>
      <c r="N23" s="755"/>
      <c r="O23" s="755"/>
      <c r="P23" s="756"/>
      <c r="Q23" s="756"/>
      <c r="R23" s="756"/>
      <c r="S23" s="756"/>
      <c r="T23" s="757"/>
      <c r="U23" s="758"/>
      <c r="V23" s="759"/>
    </row>
    <row r="25" spans="1:22" ht="18.75" customHeight="1">
      <c r="C25" s="140" t="s">
        <v>599</v>
      </c>
      <c r="D25" s="55"/>
      <c r="E25" s="55"/>
      <c r="F25" s="55"/>
      <c r="G25" s="56"/>
    </row>
    <row r="26" spans="1:22" ht="18" customHeight="1">
      <c r="C26" s="281" t="s">
        <v>62</v>
      </c>
      <c r="D26" s="49"/>
      <c r="E26" s="49"/>
      <c r="F26" s="49"/>
      <c r="G26" s="16"/>
    </row>
    <row r="27" spans="1:22" ht="35.25" customHeight="1">
      <c r="C27" s="296"/>
      <c r="D27" s="415" t="s">
        <v>146</v>
      </c>
      <c r="E27" s="415" t="s">
        <v>147</v>
      </c>
      <c r="F27" s="415" t="s">
        <v>1085</v>
      </c>
      <c r="G27" s="554" t="s">
        <v>1091</v>
      </c>
    </row>
    <row r="28" spans="1:22">
      <c r="C28" s="506">
        <f t="shared" ref="C28:C39" si="23">A5</f>
        <v>2001</v>
      </c>
      <c r="D28" s="297">
        <f t="shared" ref="D28:D41" si="24">SUM(O5:Q5)</f>
        <v>20783.73155212</v>
      </c>
      <c r="E28" s="297">
        <f t="shared" ref="E28:E41" si="25">SUM(R5:S5)</f>
        <v>13230.321479619999</v>
      </c>
      <c r="F28" s="465">
        <f>E28/(D28+E28)</f>
        <v>0.38896633304105832</v>
      </c>
      <c r="G28" s="457">
        <f t="shared" ref="G28:G41" si="26">M5/(L5+M5)</f>
        <v>0.35121426833198016</v>
      </c>
    </row>
    <row r="29" spans="1:22">
      <c r="C29" s="506">
        <f t="shared" si="23"/>
        <v>2002</v>
      </c>
      <c r="D29" s="297">
        <f t="shared" si="24"/>
        <v>21013.86356722</v>
      </c>
      <c r="E29" s="297">
        <f t="shared" si="25"/>
        <v>14092.25592774</v>
      </c>
      <c r="F29" s="465">
        <f t="shared" ref="F29:F34" si="27">E29/(D29+E29)</f>
        <v>0.40141878767783346</v>
      </c>
      <c r="G29" s="457">
        <f t="shared" si="26"/>
        <v>0.36343892806587769</v>
      </c>
    </row>
    <row r="30" spans="1:22">
      <c r="C30" s="506">
        <f t="shared" si="23"/>
        <v>2003</v>
      </c>
      <c r="D30" s="297">
        <f t="shared" si="24"/>
        <v>21058.534612219999</v>
      </c>
      <c r="E30" s="297">
        <f t="shared" si="25"/>
        <v>15109.338574359999</v>
      </c>
      <c r="F30" s="465">
        <f t="shared" si="27"/>
        <v>0.41775579383435468</v>
      </c>
      <c r="G30" s="457">
        <f t="shared" si="26"/>
        <v>0.37748367377684894</v>
      </c>
    </row>
    <row r="31" spans="1:22">
      <c r="C31" s="506">
        <f t="shared" si="23"/>
        <v>2004</v>
      </c>
      <c r="D31" s="297">
        <f t="shared" si="24"/>
        <v>20856.394407593001</v>
      </c>
      <c r="E31" s="297">
        <f t="shared" si="25"/>
        <v>16269.99083368</v>
      </c>
      <c r="F31" s="465">
        <f t="shared" si="27"/>
        <v>0.43823255961888863</v>
      </c>
      <c r="G31" s="457">
        <f t="shared" si="26"/>
        <v>0.39309549224968854</v>
      </c>
    </row>
    <row r="32" spans="1:22">
      <c r="C32" s="506">
        <f t="shared" si="23"/>
        <v>2005</v>
      </c>
      <c r="D32" s="297">
        <f t="shared" si="24"/>
        <v>20378.507205328002</v>
      </c>
      <c r="E32" s="297">
        <f t="shared" si="25"/>
        <v>17029.52953453</v>
      </c>
      <c r="F32" s="465">
        <f t="shared" si="27"/>
        <v>0.45523719015131198</v>
      </c>
      <c r="G32" s="457">
        <f t="shared" si="26"/>
        <v>0.40567851822586387</v>
      </c>
    </row>
    <row r="33" spans="3:7">
      <c r="C33" s="506">
        <f t="shared" si="23"/>
        <v>2006</v>
      </c>
      <c r="D33" s="297">
        <f t="shared" si="24"/>
        <v>19849.379043845001</v>
      </c>
      <c r="E33" s="297">
        <f t="shared" si="25"/>
        <v>17461.711937430002</v>
      </c>
      <c r="F33" s="465">
        <f t="shared" si="27"/>
        <v>0.46800325260371939</v>
      </c>
      <c r="G33" s="457">
        <f t="shared" si="26"/>
        <v>0.41572700398232687</v>
      </c>
    </row>
    <row r="34" spans="3:7">
      <c r="C34" s="506">
        <f t="shared" si="23"/>
        <v>2007</v>
      </c>
      <c r="D34" s="297">
        <f t="shared" si="24"/>
        <v>19671.024832422998</v>
      </c>
      <c r="E34" s="297">
        <f t="shared" si="25"/>
        <v>18178.952212150001</v>
      </c>
      <c r="F34" s="465">
        <f t="shared" si="27"/>
        <v>0.48028964960116233</v>
      </c>
      <c r="G34" s="457">
        <f t="shared" si="26"/>
        <v>0.4257264069390746</v>
      </c>
    </row>
    <row r="35" spans="3:7">
      <c r="C35" s="506">
        <f t="shared" si="23"/>
        <v>2008</v>
      </c>
      <c r="D35" s="297">
        <f t="shared" si="24"/>
        <v>19073.832053199003</v>
      </c>
      <c r="E35" s="297">
        <f t="shared" si="25"/>
        <v>18172.790771219999</v>
      </c>
      <c r="F35" s="465">
        <f t="shared" ref="F35:F39" si="28">E35/(D35+E35)</f>
        <v>0.48790438953047477</v>
      </c>
      <c r="G35" s="457">
        <f t="shared" si="26"/>
        <v>0.43338573860412333</v>
      </c>
    </row>
    <row r="36" spans="3:7">
      <c r="C36" s="506">
        <f t="shared" si="23"/>
        <v>2009</v>
      </c>
      <c r="D36" s="297">
        <f t="shared" si="24"/>
        <v>18972.326514020999</v>
      </c>
      <c r="E36" s="297">
        <f t="shared" si="25"/>
        <v>18356.552928600002</v>
      </c>
      <c r="F36" s="465">
        <f t="shared" si="28"/>
        <v>0.49175204835216774</v>
      </c>
      <c r="G36" s="457">
        <f t="shared" si="26"/>
        <v>0.43860016444667721</v>
      </c>
    </row>
    <row r="37" spans="3:7">
      <c r="C37" s="506">
        <f t="shared" si="23"/>
        <v>2010</v>
      </c>
      <c r="D37" s="297">
        <f t="shared" si="24"/>
        <v>18934.286094290997</v>
      </c>
      <c r="E37" s="297">
        <f t="shared" si="25"/>
        <v>18365.188239949999</v>
      </c>
      <c r="F37" s="465">
        <f t="shared" si="28"/>
        <v>0.49237123492356349</v>
      </c>
      <c r="G37" s="457">
        <f t="shared" si="26"/>
        <v>0.44282020660054805</v>
      </c>
    </row>
    <row r="38" spans="3:7">
      <c r="C38" s="506">
        <f t="shared" si="23"/>
        <v>2011</v>
      </c>
      <c r="D38" s="297">
        <f t="shared" si="24"/>
        <v>18671.499600841002</v>
      </c>
      <c r="E38" s="297">
        <f t="shared" si="25"/>
        <v>18173.861336590002</v>
      </c>
      <c r="F38" s="465">
        <f t="shared" si="28"/>
        <v>0.49324693459922858</v>
      </c>
      <c r="G38" s="457">
        <f t="shared" si="26"/>
        <v>0.44697235831094456</v>
      </c>
    </row>
    <row r="39" spans="3:7">
      <c r="C39" s="506">
        <f t="shared" si="23"/>
        <v>2012</v>
      </c>
      <c r="D39" s="297">
        <f t="shared" si="24"/>
        <v>18644.705344104997</v>
      </c>
      <c r="E39" s="297">
        <f t="shared" si="25"/>
        <v>18279.509723020001</v>
      </c>
      <c r="F39" s="465">
        <f t="shared" si="28"/>
        <v>0.49505479506577049</v>
      </c>
      <c r="G39" s="457">
        <f t="shared" si="26"/>
        <v>0.44942911969297195</v>
      </c>
    </row>
    <row r="40" spans="3:7">
      <c r="C40" s="506">
        <v>2013</v>
      </c>
      <c r="D40" s="297">
        <f t="shared" si="24"/>
        <v>18911.199844663002</v>
      </c>
      <c r="E40" s="297">
        <f t="shared" si="25"/>
        <v>18566.763744190001</v>
      </c>
      <c r="F40" s="465">
        <f t="shared" ref="F40:F41" si="29">E40/(D40+E40)</f>
        <v>0.4954048183587082</v>
      </c>
      <c r="G40" s="457">
        <f t="shared" si="26"/>
        <v>0.45108193733717289</v>
      </c>
    </row>
    <row r="41" spans="3:7">
      <c r="C41" s="506">
        <f>A18</f>
        <v>2014</v>
      </c>
      <c r="D41" s="297">
        <f t="shared" si="24"/>
        <v>19351.026280122998</v>
      </c>
      <c r="E41" s="297">
        <f t="shared" si="25"/>
        <v>19060.322163090001</v>
      </c>
      <c r="F41" s="465">
        <f t="shared" si="29"/>
        <v>0.49621590846435953</v>
      </c>
      <c r="G41" s="457">
        <f t="shared" si="26"/>
        <v>0.45237946123299366</v>
      </c>
    </row>
    <row r="42" spans="3:7">
      <c r="C42" s="506">
        <f>A19</f>
        <v>2015</v>
      </c>
      <c r="D42" s="297">
        <f t="shared" ref="D42" si="30">SUM(O19:Q19)</f>
        <v>20042.863668315</v>
      </c>
      <c r="E42" s="297">
        <f t="shared" ref="E42" si="31">SUM(R19:S19)</f>
        <v>19864.9514796</v>
      </c>
      <c r="F42" s="465">
        <f t="shared" ref="F42" si="32">E42/(D42+E42)</f>
        <v>0.49777096054926112</v>
      </c>
      <c r="G42" s="457">
        <f t="shared" ref="G42" si="33">M19/(L19+M19)</f>
        <v>0.45436832117509907</v>
      </c>
    </row>
    <row r="43" spans="3:7">
      <c r="C43" s="506">
        <f t="shared" ref="C43:C44" si="34">A20</f>
        <v>2016</v>
      </c>
      <c r="D43" s="297">
        <f>SUM(O20:Q20)</f>
        <v>20960.455473426002</v>
      </c>
      <c r="E43" s="297">
        <f>SUM(R20:S20)</f>
        <v>20915.941929200002</v>
      </c>
      <c r="F43" s="465">
        <f t="shared" ref="F43:F44" si="35">E43/(D43+E43)</f>
        <v>0.49946851273047654</v>
      </c>
      <c r="G43" s="457">
        <f t="shared" ref="G43:G44" si="36">M20/(L20+M20)</f>
        <v>0.45648520940206877</v>
      </c>
    </row>
    <row r="44" spans="3:7">
      <c r="C44" s="292">
        <f t="shared" si="34"/>
        <v>2017</v>
      </c>
      <c r="D44" s="458">
        <f>SUM(O21:Q21)</f>
        <v>22022.522956927998</v>
      </c>
      <c r="E44" s="458">
        <f>SUM(R21:S21)</f>
        <v>22392.429610899999</v>
      </c>
      <c r="F44" s="466">
        <f t="shared" si="35"/>
        <v>0.50416421309250636</v>
      </c>
      <c r="G44" s="459">
        <f t="shared" si="36"/>
        <v>0.458509791637634</v>
      </c>
    </row>
  </sheetData>
  <mergeCells count="1">
    <mergeCell ref="P1:Q1"/>
  </mergeCells>
  <phoneticPr fontId="6" type="noConversion"/>
  <hyperlinks>
    <hyperlink ref="P1:Q1" location="Contents!A1" display="Back to Contents"/>
  </hyperlinks>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A21"/>
  <sheetViews>
    <sheetView workbookViewId="0">
      <selection activeCell="T27" sqref="T27"/>
    </sheetView>
  </sheetViews>
  <sheetFormatPr defaultRowHeight="12.75"/>
  <sheetData>
    <row r="1" spans="1:27" ht="22.5" customHeight="1">
      <c r="A1" s="33" t="s">
        <v>373</v>
      </c>
      <c r="B1" s="29"/>
      <c r="C1" s="29"/>
      <c r="D1" s="29"/>
      <c r="E1" s="29"/>
      <c r="F1" s="29"/>
      <c r="G1" s="184"/>
      <c r="H1" s="184"/>
      <c r="I1" s="184"/>
      <c r="J1" s="184"/>
      <c r="K1" s="184"/>
      <c r="L1" s="184"/>
      <c r="M1" s="808" t="s">
        <v>549</v>
      </c>
      <c r="N1" s="808"/>
      <c r="O1" s="184"/>
      <c r="P1" s="184"/>
      <c r="Q1" s="184"/>
      <c r="R1" s="184"/>
      <c r="S1" s="184"/>
      <c r="T1" s="184"/>
      <c r="U1" s="184"/>
      <c r="V1" s="184"/>
      <c r="W1" s="184"/>
    </row>
    <row r="2" spans="1:27" ht="16.5" customHeight="1">
      <c r="A2" s="246" t="s">
        <v>188</v>
      </c>
      <c r="B2" s="246"/>
      <c r="C2" s="246"/>
      <c r="D2" s="246"/>
      <c r="E2" s="246"/>
      <c r="F2" s="246"/>
      <c r="G2" s="246"/>
      <c r="H2" s="246"/>
      <c r="I2" s="246"/>
      <c r="J2" s="246"/>
      <c r="K2" s="246"/>
      <c r="L2" s="246"/>
      <c r="M2" s="246"/>
      <c r="N2" s="173"/>
      <c r="O2" s="53"/>
      <c r="P2" s="53"/>
      <c r="Q2" s="53"/>
      <c r="R2" s="53"/>
      <c r="S2" s="53"/>
      <c r="T2" s="53"/>
      <c r="U2" s="53"/>
      <c r="V2" s="53"/>
      <c r="W2" s="53"/>
      <c r="X2" s="53"/>
      <c r="Y2" s="53"/>
      <c r="Z2" s="53"/>
      <c r="AA2" s="53"/>
    </row>
    <row r="3" spans="1:27" ht="25.5">
      <c r="A3" s="414" t="s">
        <v>440</v>
      </c>
      <c r="B3" s="410" t="s">
        <v>240</v>
      </c>
      <c r="C3" s="410" t="s">
        <v>234</v>
      </c>
      <c r="D3" s="410" t="s">
        <v>241</v>
      </c>
      <c r="E3" s="410" t="s">
        <v>235</v>
      </c>
      <c r="F3" s="410" t="s">
        <v>242</v>
      </c>
      <c r="G3" s="410" t="s">
        <v>236</v>
      </c>
      <c r="H3" s="410" t="s">
        <v>243</v>
      </c>
      <c r="I3" s="410" t="s">
        <v>237</v>
      </c>
      <c r="J3" s="410" t="s">
        <v>244</v>
      </c>
      <c r="K3" s="410" t="s">
        <v>238</v>
      </c>
      <c r="L3" s="410" t="s">
        <v>245</v>
      </c>
      <c r="M3" s="410" t="s">
        <v>239</v>
      </c>
      <c r="O3" s="345" t="s">
        <v>1015</v>
      </c>
      <c r="P3" s="345" t="s">
        <v>1016</v>
      </c>
      <c r="Q3" s="345" t="s">
        <v>1017</v>
      </c>
      <c r="R3" s="148" t="s">
        <v>997</v>
      </c>
    </row>
    <row r="4" spans="1:27">
      <c r="A4" s="246">
        <v>2000</v>
      </c>
      <c r="B4">
        <v>8604</v>
      </c>
      <c r="C4">
        <v>3395</v>
      </c>
      <c r="D4">
        <v>4688</v>
      </c>
      <c r="E4">
        <v>551</v>
      </c>
      <c r="F4">
        <v>9055</v>
      </c>
      <c r="G4">
        <v>3918</v>
      </c>
      <c r="H4">
        <v>11629</v>
      </c>
      <c r="I4">
        <v>3488</v>
      </c>
      <c r="J4">
        <v>16022</v>
      </c>
      <c r="K4">
        <v>6991</v>
      </c>
      <c r="L4">
        <v>7468</v>
      </c>
      <c r="M4">
        <v>2017</v>
      </c>
      <c r="O4" s="246">
        <f>SUM(B4:C4)</f>
        <v>11999</v>
      </c>
      <c r="P4" s="246">
        <f>SUM(D4:E4)</f>
        <v>5239</v>
      </c>
      <c r="Q4" s="246">
        <f>SUM(F4:I4)</f>
        <v>28090</v>
      </c>
      <c r="R4" s="246">
        <f>SUM(J4:M4)</f>
        <v>32498</v>
      </c>
    </row>
    <row r="5" spans="1:27">
      <c r="A5" s="246">
        <v>2001</v>
      </c>
      <c r="B5">
        <v>8425</v>
      </c>
      <c r="C5">
        <v>3516</v>
      </c>
      <c r="D5">
        <v>4379</v>
      </c>
      <c r="E5">
        <v>508</v>
      </c>
      <c r="F5">
        <v>9207</v>
      </c>
      <c r="G5">
        <v>3900</v>
      </c>
      <c r="H5">
        <v>11454</v>
      </c>
      <c r="I5">
        <v>3406</v>
      </c>
      <c r="J5">
        <v>16388</v>
      </c>
      <c r="K5">
        <v>7066</v>
      </c>
      <c r="L5">
        <v>8010</v>
      </c>
      <c r="M5">
        <v>2084</v>
      </c>
      <c r="O5" s="246">
        <f t="shared" ref="O5:O12" si="0">SUM(B5:C5)</f>
        <v>11941</v>
      </c>
      <c r="P5" s="246">
        <f t="shared" ref="P5:P12" si="1">SUM(D5:E5)</f>
        <v>4887</v>
      </c>
      <c r="Q5" s="246">
        <f t="shared" ref="Q5:Q12" si="2">SUM(F5:I5)</f>
        <v>27967</v>
      </c>
      <c r="R5" s="246">
        <f t="shared" ref="R5:R12" si="3">SUM(J5:M5)</f>
        <v>33548</v>
      </c>
    </row>
    <row r="6" spans="1:27">
      <c r="A6" s="246">
        <v>2002</v>
      </c>
      <c r="B6">
        <v>8512</v>
      </c>
      <c r="C6">
        <v>3752</v>
      </c>
      <c r="D6">
        <v>4206</v>
      </c>
      <c r="E6">
        <v>479</v>
      </c>
      <c r="F6">
        <v>9220</v>
      </c>
      <c r="G6">
        <v>3943</v>
      </c>
      <c r="H6">
        <v>11346</v>
      </c>
      <c r="I6">
        <v>3422</v>
      </c>
      <c r="J6">
        <v>16883</v>
      </c>
      <c r="K6">
        <v>7242</v>
      </c>
      <c r="L6">
        <v>8637</v>
      </c>
      <c r="M6">
        <v>2206</v>
      </c>
      <c r="O6" s="246">
        <f t="shared" si="0"/>
        <v>12264</v>
      </c>
      <c r="P6" s="246">
        <f t="shared" si="1"/>
        <v>4685</v>
      </c>
      <c r="Q6" s="246">
        <f t="shared" si="2"/>
        <v>27931</v>
      </c>
      <c r="R6" s="246">
        <f t="shared" si="3"/>
        <v>34968</v>
      </c>
    </row>
    <row r="7" spans="1:27">
      <c r="A7" s="246">
        <v>2003</v>
      </c>
      <c r="B7">
        <v>8972</v>
      </c>
      <c r="C7">
        <v>4033</v>
      </c>
      <c r="D7">
        <v>4197</v>
      </c>
      <c r="E7">
        <v>433</v>
      </c>
      <c r="F7">
        <v>9261</v>
      </c>
      <c r="G7">
        <v>3980</v>
      </c>
      <c r="H7">
        <v>11288</v>
      </c>
      <c r="I7">
        <v>3419</v>
      </c>
      <c r="J7">
        <v>17614</v>
      </c>
      <c r="K7">
        <v>7535</v>
      </c>
      <c r="L7">
        <v>9460</v>
      </c>
      <c r="M7">
        <v>2458</v>
      </c>
      <c r="O7" s="246">
        <f t="shared" si="0"/>
        <v>13005</v>
      </c>
      <c r="P7" s="246">
        <f t="shared" si="1"/>
        <v>4630</v>
      </c>
      <c r="Q7" s="246">
        <f t="shared" si="2"/>
        <v>27948</v>
      </c>
      <c r="R7" s="246">
        <f t="shared" si="3"/>
        <v>37067</v>
      </c>
    </row>
    <row r="8" spans="1:27">
      <c r="A8" s="246">
        <v>2004</v>
      </c>
      <c r="B8">
        <v>10140</v>
      </c>
      <c r="C8">
        <v>4145</v>
      </c>
      <c r="D8">
        <v>4190</v>
      </c>
      <c r="E8">
        <v>418</v>
      </c>
      <c r="F8">
        <v>9988</v>
      </c>
      <c r="G8">
        <v>4060</v>
      </c>
      <c r="H8">
        <v>11246</v>
      </c>
      <c r="I8">
        <v>3445</v>
      </c>
      <c r="J8">
        <v>18664</v>
      </c>
      <c r="K8">
        <v>8006</v>
      </c>
      <c r="L8">
        <v>10367</v>
      </c>
      <c r="M8">
        <v>2817</v>
      </c>
      <c r="O8" s="246">
        <f t="shared" si="0"/>
        <v>14285</v>
      </c>
      <c r="P8" s="246">
        <f t="shared" si="1"/>
        <v>4608</v>
      </c>
      <c r="Q8" s="246">
        <f t="shared" si="2"/>
        <v>28739</v>
      </c>
      <c r="R8" s="246">
        <f t="shared" si="3"/>
        <v>39854</v>
      </c>
    </row>
    <row r="9" spans="1:27">
      <c r="A9" s="246">
        <v>2005</v>
      </c>
      <c r="B9">
        <v>13646</v>
      </c>
      <c r="C9">
        <v>4325</v>
      </c>
      <c r="D9">
        <v>4354</v>
      </c>
      <c r="E9">
        <v>410</v>
      </c>
      <c r="F9">
        <v>10960</v>
      </c>
      <c r="G9">
        <v>4234</v>
      </c>
      <c r="H9">
        <v>11362</v>
      </c>
      <c r="I9">
        <v>3490</v>
      </c>
      <c r="J9">
        <v>19984</v>
      </c>
      <c r="K9">
        <v>8601</v>
      </c>
      <c r="L9">
        <v>11573</v>
      </c>
      <c r="M9">
        <v>3433</v>
      </c>
      <c r="O9" s="246">
        <f t="shared" si="0"/>
        <v>17971</v>
      </c>
      <c r="P9" s="246">
        <f t="shared" si="1"/>
        <v>4764</v>
      </c>
      <c r="Q9" s="246">
        <f t="shared" si="2"/>
        <v>30046</v>
      </c>
      <c r="R9" s="246">
        <f t="shared" si="3"/>
        <v>43591</v>
      </c>
    </row>
    <row r="10" spans="1:27">
      <c r="A10" s="246">
        <v>2006</v>
      </c>
      <c r="B10">
        <v>16676</v>
      </c>
      <c r="C10">
        <v>4611</v>
      </c>
      <c r="D10">
        <v>4605</v>
      </c>
      <c r="E10">
        <v>419</v>
      </c>
      <c r="F10">
        <v>12539</v>
      </c>
      <c r="G10">
        <v>4520</v>
      </c>
      <c r="H10">
        <v>11571</v>
      </c>
      <c r="I10">
        <v>3616</v>
      </c>
      <c r="J10">
        <v>21838</v>
      </c>
      <c r="K10">
        <v>9271</v>
      </c>
      <c r="L10">
        <v>13093</v>
      </c>
      <c r="M10">
        <v>4220</v>
      </c>
      <c r="O10" s="246">
        <f t="shared" si="0"/>
        <v>21287</v>
      </c>
      <c r="P10" s="246">
        <f t="shared" si="1"/>
        <v>5024</v>
      </c>
      <c r="Q10" s="246">
        <f t="shared" si="2"/>
        <v>32246</v>
      </c>
      <c r="R10" s="246">
        <f t="shared" si="3"/>
        <v>48422</v>
      </c>
    </row>
    <row r="11" spans="1:27">
      <c r="A11" s="246">
        <v>2007</v>
      </c>
      <c r="B11">
        <v>19409</v>
      </c>
      <c r="C11">
        <v>4795</v>
      </c>
      <c r="D11">
        <v>4939</v>
      </c>
      <c r="E11">
        <v>436</v>
      </c>
      <c r="F11">
        <v>14213</v>
      </c>
      <c r="G11">
        <v>5000</v>
      </c>
      <c r="H11">
        <v>11847</v>
      </c>
      <c r="I11">
        <v>3676</v>
      </c>
      <c r="J11">
        <v>24027</v>
      </c>
      <c r="K11">
        <v>10049</v>
      </c>
      <c r="L11">
        <v>15056</v>
      </c>
      <c r="M11">
        <v>5207</v>
      </c>
      <c r="O11" s="246">
        <f t="shared" si="0"/>
        <v>24204</v>
      </c>
      <c r="P11" s="246">
        <f t="shared" si="1"/>
        <v>5375</v>
      </c>
      <c r="Q11" s="246">
        <f t="shared" si="2"/>
        <v>34736</v>
      </c>
      <c r="R11" s="246">
        <f t="shared" si="3"/>
        <v>54339</v>
      </c>
    </row>
    <row r="12" spans="1:27">
      <c r="A12" s="246">
        <v>2008</v>
      </c>
      <c r="B12">
        <v>23210</v>
      </c>
      <c r="C12">
        <v>5296</v>
      </c>
      <c r="D12">
        <v>5808</v>
      </c>
      <c r="E12">
        <v>428</v>
      </c>
      <c r="F12">
        <v>16361</v>
      </c>
      <c r="G12">
        <v>5482</v>
      </c>
      <c r="H12">
        <v>12138</v>
      </c>
      <c r="I12">
        <v>3761</v>
      </c>
      <c r="J12">
        <v>25933</v>
      </c>
      <c r="K12">
        <v>10885</v>
      </c>
      <c r="L12">
        <v>16820</v>
      </c>
      <c r="M12">
        <v>6325</v>
      </c>
      <c r="O12" s="246">
        <f t="shared" si="0"/>
        <v>28506</v>
      </c>
      <c r="P12" s="246">
        <f t="shared" si="1"/>
        <v>6236</v>
      </c>
      <c r="Q12" s="246">
        <f t="shared" si="2"/>
        <v>37742</v>
      </c>
      <c r="R12" s="246">
        <f t="shared" si="3"/>
        <v>59963</v>
      </c>
    </row>
    <row r="13" spans="1:27">
      <c r="A13" s="246">
        <v>2009</v>
      </c>
      <c r="B13">
        <v>23636</v>
      </c>
      <c r="C13">
        <v>5429</v>
      </c>
      <c r="D13">
        <v>5953</v>
      </c>
      <c r="E13">
        <v>434</v>
      </c>
      <c r="F13">
        <v>16909</v>
      </c>
      <c r="G13">
        <v>5549</v>
      </c>
      <c r="H13">
        <v>12143</v>
      </c>
      <c r="I13">
        <v>3826</v>
      </c>
      <c r="J13">
        <v>27133</v>
      </c>
      <c r="K13">
        <v>11251</v>
      </c>
      <c r="L13">
        <v>18257</v>
      </c>
      <c r="M13">
        <v>6751</v>
      </c>
      <c r="O13" s="246">
        <f t="shared" ref="O13:O18" si="4">SUM(B13:C13)</f>
        <v>29065</v>
      </c>
      <c r="P13" s="246">
        <f t="shared" ref="P13:P18" si="5">SUM(D13:E13)</f>
        <v>6387</v>
      </c>
      <c r="Q13" s="246">
        <f t="shared" ref="Q13:Q18" si="6">SUM(F13:I13)</f>
        <v>38427</v>
      </c>
      <c r="R13" s="246">
        <f t="shared" ref="R13:R18" si="7">SUM(J13:M13)</f>
        <v>63392</v>
      </c>
    </row>
    <row r="14" spans="1:27">
      <c r="A14" s="246">
        <v>2010</v>
      </c>
      <c r="B14">
        <v>23256</v>
      </c>
      <c r="C14">
        <v>5468</v>
      </c>
      <c r="D14">
        <v>5942</v>
      </c>
      <c r="E14">
        <v>433</v>
      </c>
      <c r="F14">
        <v>16986</v>
      </c>
      <c r="G14">
        <v>5396</v>
      </c>
      <c r="H14">
        <v>12053</v>
      </c>
      <c r="I14">
        <v>3759</v>
      </c>
      <c r="J14">
        <v>27838</v>
      </c>
      <c r="K14">
        <v>11406</v>
      </c>
      <c r="L14">
        <v>19337</v>
      </c>
      <c r="M14">
        <v>7160</v>
      </c>
      <c r="O14" s="246">
        <f t="shared" si="4"/>
        <v>28724</v>
      </c>
      <c r="P14" s="246">
        <f t="shared" si="5"/>
        <v>6375</v>
      </c>
      <c r="Q14" s="246">
        <f t="shared" si="6"/>
        <v>38194</v>
      </c>
      <c r="R14" s="246">
        <f t="shared" si="7"/>
        <v>65741</v>
      </c>
    </row>
    <row r="15" spans="1:27">
      <c r="A15" s="246">
        <v>2011</v>
      </c>
      <c r="B15">
        <v>22627</v>
      </c>
      <c r="C15">
        <v>5342</v>
      </c>
      <c r="D15">
        <v>6129</v>
      </c>
      <c r="E15">
        <v>449</v>
      </c>
      <c r="F15">
        <v>16996</v>
      </c>
      <c r="G15">
        <v>5159</v>
      </c>
      <c r="H15">
        <v>11902</v>
      </c>
      <c r="I15">
        <v>3683</v>
      </c>
      <c r="J15">
        <v>28222</v>
      </c>
      <c r="K15">
        <v>11383</v>
      </c>
      <c r="L15">
        <v>20133</v>
      </c>
      <c r="M15">
        <v>7517</v>
      </c>
      <c r="O15" s="246">
        <f t="shared" si="4"/>
        <v>27969</v>
      </c>
      <c r="P15" s="246">
        <f t="shared" si="5"/>
        <v>6578</v>
      </c>
      <c r="Q15" s="246">
        <f t="shared" si="6"/>
        <v>37740</v>
      </c>
      <c r="R15" s="246">
        <f t="shared" si="7"/>
        <v>67255</v>
      </c>
    </row>
    <row r="16" spans="1:27">
      <c r="A16" s="246">
        <v>2012</v>
      </c>
      <c r="B16">
        <v>22540</v>
      </c>
      <c r="C16">
        <v>5229</v>
      </c>
      <c r="D16">
        <v>6403</v>
      </c>
      <c r="E16">
        <v>491</v>
      </c>
      <c r="F16">
        <v>17176</v>
      </c>
      <c r="G16">
        <v>5075</v>
      </c>
      <c r="H16">
        <v>11991</v>
      </c>
      <c r="I16">
        <v>3688</v>
      </c>
      <c r="J16">
        <v>29154</v>
      </c>
      <c r="K16">
        <v>11499</v>
      </c>
      <c r="L16">
        <v>21016</v>
      </c>
      <c r="M16">
        <v>8046</v>
      </c>
      <c r="O16" s="246">
        <f t="shared" si="4"/>
        <v>27769</v>
      </c>
      <c r="P16" s="246">
        <f t="shared" si="5"/>
        <v>6894</v>
      </c>
      <c r="Q16" s="246">
        <f t="shared" si="6"/>
        <v>37930</v>
      </c>
      <c r="R16" s="246">
        <f t="shared" si="7"/>
        <v>69715</v>
      </c>
    </row>
    <row r="17" spans="1:18">
      <c r="A17" s="246">
        <v>2013</v>
      </c>
      <c r="B17">
        <v>22842</v>
      </c>
      <c r="C17">
        <v>5290</v>
      </c>
      <c r="D17">
        <v>6697</v>
      </c>
      <c r="E17">
        <v>502</v>
      </c>
      <c r="F17">
        <v>17293</v>
      </c>
      <c r="G17">
        <v>4914</v>
      </c>
      <c r="H17">
        <v>12411</v>
      </c>
      <c r="I17">
        <v>3775</v>
      </c>
      <c r="J17">
        <v>30210</v>
      </c>
      <c r="K17">
        <v>11744</v>
      </c>
      <c r="L17">
        <v>21996</v>
      </c>
      <c r="M17">
        <v>8648</v>
      </c>
      <c r="O17" s="246">
        <f t="shared" si="4"/>
        <v>28132</v>
      </c>
      <c r="P17" s="246">
        <f t="shared" si="5"/>
        <v>7199</v>
      </c>
      <c r="Q17" s="246">
        <f t="shared" si="6"/>
        <v>38393</v>
      </c>
      <c r="R17" s="246">
        <f t="shared" si="7"/>
        <v>72598</v>
      </c>
    </row>
    <row r="18" spans="1:18">
      <c r="A18" s="246">
        <v>2014</v>
      </c>
      <c r="B18">
        <v>23169</v>
      </c>
      <c r="C18">
        <v>5474</v>
      </c>
      <c r="D18">
        <v>6902</v>
      </c>
      <c r="E18">
        <v>515</v>
      </c>
      <c r="F18">
        <v>17359</v>
      </c>
      <c r="G18">
        <v>4823</v>
      </c>
      <c r="H18">
        <v>13082</v>
      </c>
      <c r="I18">
        <v>3882</v>
      </c>
      <c r="J18">
        <v>31664</v>
      </c>
      <c r="K18">
        <v>12114</v>
      </c>
      <c r="L18">
        <v>23150</v>
      </c>
      <c r="M18">
        <v>9409</v>
      </c>
      <c r="O18" s="246">
        <f t="shared" si="4"/>
        <v>28643</v>
      </c>
      <c r="P18" s="246">
        <f t="shared" si="5"/>
        <v>7417</v>
      </c>
      <c r="Q18" s="246">
        <f t="shared" si="6"/>
        <v>39146</v>
      </c>
      <c r="R18" s="246">
        <f t="shared" si="7"/>
        <v>76337</v>
      </c>
    </row>
    <row r="19" spans="1:18">
      <c r="A19" s="246">
        <v>2015</v>
      </c>
      <c r="B19">
        <v>23123</v>
      </c>
      <c r="C19">
        <v>5480</v>
      </c>
      <c r="D19">
        <v>7367</v>
      </c>
      <c r="E19">
        <v>515</v>
      </c>
      <c r="F19">
        <v>17481</v>
      </c>
      <c r="G19">
        <v>4708</v>
      </c>
      <c r="H19">
        <v>14009</v>
      </c>
      <c r="I19">
        <v>4034</v>
      </c>
      <c r="J19">
        <v>33299</v>
      </c>
      <c r="K19">
        <v>12551</v>
      </c>
      <c r="L19">
        <v>24355</v>
      </c>
      <c r="M19">
        <v>10405</v>
      </c>
      <c r="O19" s="246">
        <f t="shared" ref="O19" si="8">SUM(B19:C19)</f>
        <v>28603</v>
      </c>
      <c r="P19" s="246">
        <f t="shared" ref="P19" si="9">SUM(D19:E19)</f>
        <v>7882</v>
      </c>
      <c r="Q19" s="246">
        <f t="shared" ref="Q19" si="10">SUM(F19:I19)</f>
        <v>40232</v>
      </c>
      <c r="R19" s="246">
        <f t="shared" ref="R19" si="11">SUM(J19:M19)</f>
        <v>80610</v>
      </c>
    </row>
    <row r="20" spans="1:18">
      <c r="A20" s="246">
        <v>2016</v>
      </c>
      <c r="B20">
        <v>23294</v>
      </c>
      <c r="C20">
        <v>5559</v>
      </c>
      <c r="D20">
        <v>7516</v>
      </c>
      <c r="E20">
        <v>526</v>
      </c>
      <c r="F20">
        <v>17578</v>
      </c>
      <c r="G20">
        <v>4625</v>
      </c>
      <c r="H20">
        <v>15241</v>
      </c>
      <c r="I20">
        <v>4201</v>
      </c>
      <c r="J20">
        <v>34874</v>
      </c>
      <c r="K20">
        <v>12958</v>
      </c>
      <c r="L20">
        <v>25576</v>
      </c>
      <c r="M20">
        <v>11246</v>
      </c>
      <c r="O20" s="246">
        <f t="shared" ref="O20" si="12">SUM(B20:C20)</f>
        <v>28853</v>
      </c>
      <c r="P20" s="246">
        <f t="shared" ref="P20" si="13">SUM(D20:E20)</f>
        <v>8042</v>
      </c>
      <c r="Q20" s="246">
        <f t="shared" ref="Q20" si="14">SUM(F20:I20)</f>
        <v>41645</v>
      </c>
      <c r="R20" s="246">
        <f t="shared" ref="R20" si="15">SUM(J20:M20)</f>
        <v>84654</v>
      </c>
    </row>
    <row r="21" spans="1:18">
      <c r="A21" s="246">
        <v>2017</v>
      </c>
      <c r="B21">
        <v>23709</v>
      </c>
      <c r="C21">
        <v>5756</v>
      </c>
      <c r="D21">
        <v>7735</v>
      </c>
      <c r="E21">
        <v>530</v>
      </c>
      <c r="F21">
        <v>17857</v>
      </c>
      <c r="G21">
        <v>4650</v>
      </c>
      <c r="H21">
        <v>16511</v>
      </c>
      <c r="I21">
        <v>4349</v>
      </c>
      <c r="J21">
        <v>36358</v>
      </c>
      <c r="K21">
        <v>13478</v>
      </c>
      <c r="L21">
        <v>26881</v>
      </c>
      <c r="M21">
        <v>12373</v>
      </c>
      <c r="O21" s="246">
        <f t="shared" ref="O21" si="16">SUM(B21:C21)</f>
        <v>29465</v>
      </c>
      <c r="P21" s="246">
        <f t="shared" ref="P21" si="17">SUM(D21:E21)</f>
        <v>8265</v>
      </c>
      <c r="Q21" s="246">
        <f t="shared" ref="Q21" si="18">SUM(F21:I21)</f>
        <v>43367</v>
      </c>
      <c r="R21" s="246">
        <f t="shared" ref="R21" si="19">SUM(J21:M21)</f>
        <v>89090</v>
      </c>
    </row>
  </sheetData>
  <mergeCells count="1">
    <mergeCell ref="M1:N1"/>
  </mergeCells>
  <phoneticPr fontId="6" type="noConversion"/>
  <hyperlinks>
    <hyperlink ref="M1:N1" location="Contents!A1" display="Back to Contents"/>
  </hyperlink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21"/>
  <sheetViews>
    <sheetView workbookViewId="0">
      <selection activeCell="J25" sqref="J25"/>
    </sheetView>
  </sheetViews>
  <sheetFormatPr defaultRowHeight="12.75"/>
  <sheetData>
    <row r="1" spans="1:23" ht="22.5" customHeight="1">
      <c r="A1" s="33" t="s">
        <v>186</v>
      </c>
      <c r="B1" s="29"/>
      <c r="C1" s="29"/>
      <c r="D1" s="29"/>
      <c r="E1" s="184"/>
      <c r="F1" s="184"/>
      <c r="G1" s="184"/>
      <c r="H1" s="184"/>
      <c r="I1" s="184"/>
      <c r="J1" s="184"/>
      <c r="K1" s="184"/>
      <c r="L1" s="184"/>
      <c r="M1" s="808" t="s">
        <v>549</v>
      </c>
      <c r="N1" s="808"/>
      <c r="O1" s="184"/>
      <c r="P1" s="184"/>
      <c r="Q1" s="184"/>
      <c r="R1" s="184"/>
      <c r="S1" s="184"/>
      <c r="T1" s="184"/>
      <c r="U1" s="184"/>
      <c r="V1" s="184"/>
      <c r="W1" s="184"/>
    </row>
    <row r="2" spans="1:23">
      <c r="A2" s="246" t="s">
        <v>187</v>
      </c>
      <c r="B2" s="246"/>
      <c r="C2" s="246"/>
    </row>
    <row r="3" spans="1:23">
      <c r="A3" s="246" t="s">
        <v>440</v>
      </c>
      <c r="B3" s="246" t="s">
        <v>118</v>
      </c>
      <c r="C3" s="246" t="s">
        <v>119</v>
      </c>
    </row>
    <row r="4" spans="1:23">
      <c r="A4" s="246">
        <v>2000</v>
      </c>
      <c r="B4" s="416">
        <v>535</v>
      </c>
      <c r="C4" s="246">
        <v>77826</v>
      </c>
    </row>
    <row r="5" spans="1:23">
      <c r="A5" s="246">
        <v>2001</v>
      </c>
      <c r="B5" s="416">
        <v>545</v>
      </c>
      <c r="C5" s="246">
        <v>78343</v>
      </c>
    </row>
    <row r="6" spans="1:23">
      <c r="A6" s="246">
        <v>2002</v>
      </c>
      <c r="B6" s="416">
        <v>554</v>
      </c>
      <c r="C6" s="246">
        <v>79848</v>
      </c>
    </row>
    <row r="7" spans="1:23">
      <c r="A7" s="246">
        <v>2003</v>
      </c>
      <c r="B7" s="416">
        <v>564</v>
      </c>
      <c r="C7" s="246">
        <v>82650</v>
      </c>
    </row>
    <row r="8" spans="1:23">
      <c r="A8" s="246">
        <v>2004</v>
      </c>
      <c r="B8" s="416">
        <v>570</v>
      </c>
      <c r="C8" s="246">
        <v>87486</v>
      </c>
    </row>
    <row r="9" spans="1:23">
      <c r="A9" s="246">
        <v>2005</v>
      </c>
      <c r="B9" s="416">
        <v>566</v>
      </c>
      <c r="C9" s="246">
        <v>96372</v>
      </c>
    </row>
    <row r="10" spans="1:23">
      <c r="A10" s="246">
        <v>2006</v>
      </c>
      <c r="B10" s="416">
        <v>567</v>
      </c>
      <c r="C10" s="246">
        <v>106979</v>
      </c>
    </row>
    <row r="11" spans="1:23">
      <c r="A11" s="246">
        <v>2007</v>
      </c>
      <c r="B11" s="416">
        <v>575</v>
      </c>
      <c r="C11" s="246">
        <v>118654</v>
      </c>
    </row>
    <row r="12" spans="1:23">
      <c r="A12" s="246">
        <v>2008</v>
      </c>
      <c r="B12" s="416">
        <v>571</v>
      </c>
      <c r="C12" s="246">
        <v>132447</v>
      </c>
    </row>
    <row r="13" spans="1:23">
      <c r="A13" s="246">
        <v>2009</v>
      </c>
      <c r="B13" s="416">
        <v>581</v>
      </c>
      <c r="C13" s="246">
        <v>137271</v>
      </c>
    </row>
    <row r="14" spans="1:23">
      <c r="A14" s="246">
        <v>2010</v>
      </c>
      <c r="B14" s="416">
        <v>594</v>
      </c>
      <c r="C14" s="246">
        <v>139034</v>
      </c>
    </row>
    <row r="15" spans="1:23">
      <c r="A15" s="246">
        <v>2011</v>
      </c>
      <c r="B15" s="416">
        <v>604</v>
      </c>
      <c r="C15" s="246">
        <v>139542</v>
      </c>
    </row>
    <row r="16" spans="1:23">
      <c r="A16" s="246">
        <v>2012</v>
      </c>
      <c r="B16" s="416">
        <v>613</v>
      </c>
      <c r="C16" s="246">
        <v>142308</v>
      </c>
    </row>
    <row r="17" spans="1:3">
      <c r="A17" s="246">
        <v>2013</v>
      </c>
      <c r="B17" s="416">
        <v>620</v>
      </c>
      <c r="C17" s="246">
        <v>146322</v>
      </c>
    </row>
    <row r="18" spans="1:3">
      <c r="A18" s="246">
        <v>2014</v>
      </c>
      <c r="B18" s="416">
        <v>629</v>
      </c>
      <c r="C18" s="246">
        <v>151543</v>
      </c>
    </row>
    <row r="19" spans="1:3">
      <c r="A19" s="246">
        <v>2015</v>
      </c>
      <c r="B19" s="319">
        <v>639</v>
      </c>
      <c r="C19" s="246">
        <v>157327</v>
      </c>
    </row>
    <row r="20" spans="1:3">
      <c r="A20" s="246">
        <v>2016</v>
      </c>
      <c r="B20" s="319">
        <v>647</v>
      </c>
      <c r="C20" s="246">
        <v>163194</v>
      </c>
    </row>
    <row r="21" spans="1:3">
      <c r="A21" s="246">
        <v>2017</v>
      </c>
      <c r="B21" s="319">
        <v>654</v>
      </c>
      <c r="C21" s="246">
        <v>170187</v>
      </c>
    </row>
  </sheetData>
  <mergeCells count="1">
    <mergeCell ref="M1:N1"/>
  </mergeCells>
  <phoneticPr fontId="6" type="noConversion"/>
  <hyperlinks>
    <hyperlink ref="M1:N1" location="Contents!A1" display="Back to Contents"/>
  </hyperlinks>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AD126"/>
  <sheetViews>
    <sheetView zoomScaleNormal="100" workbookViewId="0">
      <pane ySplit="3" topLeftCell="A4" activePane="bottomLeft" state="frozen"/>
      <selection pane="bottomLeft" activeCell="R4" sqref="R4"/>
    </sheetView>
  </sheetViews>
  <sheetFormatPr defaultColWidth="8.85546875" defaultRowHeight="12.75"/>
  <cols>
    <col min="25" max="25" width="8.5703125" customWidth="1"/>
    <col min="26" max="26" width="0" hidden="1" customWidth="1"/>
  </cols>
  <sheetData>
    <row r="1" spans="1:26" ht="22.5" customHeight="1">
      <c r="A1" s="33" t="s">
        <v>128</v>
      </c>
      <c r="B1" s="29"/>
      <c r="C1" s="29"/>
      <c r="D1" s="29"/>
      <c r="E1" s="29"/>
      <c r="F1" s="184"/>
      <c r="G1" s="184"/>
      <c r="H1" s="184"/>
      <c r="I1" s="184"/>
      <c r="J1" s="184"/>
      <c r="K1" s="184"/>
      <c r="L1" s="184"/>
      <c r="M1" s="808" t="s">
        <v>549</v>
      </c>
      <c r="N1" s="808"/>
      <c r="O1" s="808"/>
      <c r="P1" s="191"/>
      <c r="Q1" s="184"/>
      <c r="R1" s="184"/>
      <c r="S1" s="184"/>
      <c r="T1" s="184"/>
      <c r="U1" s="184"/>
      <c r="V1" s="184"/>
      <c r="W1" s="184"/>
      <c r="X1" s="184"/>
      <c r="Y1" s="282"/>
      <c r="Z1" s="282"/>
    </row>
    <row r="3" spans="1:26" ht="51">
      <c r="A3" s="4" t="s">
        <v>515</v>
      </c>
      <c r="B3" s="4" t="s">
        <v>440</v>
      </c>
      <c r="C3" s="4" t="s">
        <v>246</v>
      </c>
      <c r="D3" s="4" t="s">
        <v>250</v>
      </c>
      <c r="E3" s="4" t="s">
        <v>247</v>
      </c>
      <c r="F3" s="4" t="s">
        <v>251</v>
      </c>
      <c r="G3" s="4" t="s">
        <v>248</v>
      </c>
      <c r="H3" s="4" t="s">
        <v>252</v>
      </c>
      <c r="I3" s="4" t="s">
        <v>249</v>
      </c>
      <c r="J3" s="4" t="s">
        <v>253</v>
      </c>
      <c r="K3" s="149" t="s">
        <v>134</v>
      </c>
      <c r="L3" s="149" t="s">
        <v>135</v>
      </c>
      <c r="M3" s="149" t="s">
        <v>627</v>
      </c>
      <c r="N3" s="201" t="s">
        <v>1088</v>
      </c>
      <c r="O3" s="201" t="s">
        <v>725</v>
      </c>
      <c r="P3" s="201" t="s">
        <v>740</v>
      </c>
      <c r="Q3" s="201" t="s">
        <v>909</v>
      </c>
      <c r="R3" s="201"/>
    </row>
    <row r="4" spans="1:26">
      <c r="A4" s="318" t="s">
        <v>129</v>
      </c>
      <c r="B4" s="318">
        <v>2001</v>
      </c>
      <c r="C4" s="318">
        <v>1</v>
      </c>
      <c r="D4" s="318">
        <v>4</v>
      </c>
      <c r="E4" s="318">
        <v>167</v>
      </c>
      <c r="F4" s="318">
        <v>211</v>
      </c>
      <c r="G4" s="318">
        <v>-21</v>
      </c>
      <c r="H4" s="318">
        <v>0</v>
      </c>
      <c r="I4" s="318">
        <v>-38</v>
      </c>
      <c r="J4" s="318">
        <v>-12</v>
      </c>
      <c r="K4" s="318">
        <v>1</v>
      </c>
      <c r="L4" s="318">
        <v>-1</v>
      </c>
      <c r="M4" s="318">
        <f>SUM(C4:F4)+K4</f>
        <v>384</v>
      </c>
      <c r="N4" s="318">
        <f>-SUM(G4:J4,L4)</f>
        <v>72</v>
      </c>
      <c r="O4" s="246"/>
      <c r="P4" s="246"/>
      <c r="Q4" s="246">
        <f>SUM(C4:K4)</f>
        <v>313</v>
      </c>
      <c r="R4" s="246"/>
    </row>
    <row r="5" spans="1:26">
      <c r="A5" s="318" t="s">
        <v>129</v>
      </c>
      <c r="B5" s="318">
        <v>2002</v>
      </c>
      <c r="C5" s="318">
        <v>5</v>
      </c>
      <c r="D5" s="318">
        <v>0</v>
      </c>
      <c r="E5" s="318">
        <v>155</v>
      </c>
      <c r="F5" s="318">
        <v>387</v>
      </c>
      <c r="G5" s="318">
        <v>-21</v>
      </c>
      <c r="H5" s="318">
        <v>0</v>
      </c>
      <c r="I5" s="318">
        <v>-54</v>
      </c>
      <c r="J5" s="318">
        <v>-18</v>
      </c>
      <c r="K5" s="318">
        <v>0</v>
      </c>
      <c r="L5" s="318">
        <v>-1</v>
      </c>
      <c r="M5" s="318">
        <f t="shared" ref="M5:M17" si="0">SUM(C5:F5)+K5</f>
        <v>547</v>
      </c>
      <c r="N5" s="318">
        <f t="shared" ref="N5:N18" si="1">-SUM(G5:J5,L5)</f>
        <v>94</v>
      </c>
      <c r="O5" s="246"/>
      <c r="P5" s="246"/>
      <c r="Q5" s="246">
        <f t="shared" ref="Q5:Q20" si="2">SUM(C5:K5)</f>
        <v>454</v>
      </c>
      <c r="R5" s="246"/>
    </row>
    <row r="6" spans="1:26">
      <c r="A6" s="318" t="s">
        <v>129</v>
      </c>
      <c r="B6" s="318">
        <v>2003</v>
      </c>
      <c r="C6" s="318">
        <v>1</v>
      </c>
      <c r="D6" s="318">
        <v>1</v>
      </c>
      <c r="E6" s="318">
        <v>215</v>
      </c>
      <c r="F6" s="318">
        <v>311</v>
      </c>
      <c r="G6" s="318">
        <v>-23</v>
      </c>
      <c r="H6" s="318">
        <v>-1</v>
      </c>
      <c r="I6" s="318">
        <v>-63</v>
      </c>
      <c r="J6" s="318">
        <v>-20</v>
      </c>
      <c r="K6" s="318">
        <v>5</v>
      </c>
      <c r="L6" s="318">
        <v>0</v>
      </c>
      <c r="M6" s="318">
        <f t="shared" si="0"/>
        <v>533</v>
      </c>
      <c r="N6" s="318">
        <f t="shared" si="1"/>
        <v>107</v>
      </c>
      <c r="O6" s="246"/>
      <c r="P6" s="246"/>
      <c r="Q6" s="246">
        <f t="shared" si="2"/>
        <v>426</v>
      </c>
      <c r="R6" s="246"/>
    </row>
    <row r="7" spans="1:26">
      <c r="A7" s="318" t="s">
        <v>129</v>
      </c>
      <c r="B7" s="318">
        <v>2004</v>
      </c>
      <c r="C7" s="318">
        <v>0</v>
      </c>
      <c r="D7" s="318">
        <v>2</v>
      </c>
      <c r="E7" s="318">
        <v>279</v>
      </c>
      <c r="F7" s="318">
        <v>301</v>
      </c>
      <c r="G7" s="318">
        <v>-15</v>
      </c>
      <c r="H7" s="318">
        <v>0</v>
      </c>
      <c r="I7" s="318">
        <v>-54</v>
      </c>
      <c r="J7" s="318">
        <v>-39</v>
      </c>
      <c r="K7" s="318">
        <v>0</v>
      </c>
      <c r="L7" s="318">
        <v>0</v>
      </c>
      <c r="M7" s="318">
        <f t="shared" si="0"/>
        <v>582</v>
      </c>
      <c r="N7" s="318">
        <f t="shared" si="1"/>
        <v>108</v>
      </c>
      <c r="O7" s="246"/>
      <c r="P7" s="246"/>
      <c r="Q7" s="246">
        <f t="shared" si="2"/>
        <v>474</v>
      </c>
      <c r="R7" s="246"/>
    </row>
    <row r="8" spans="1:26">
      <c r="A8" s="318" t="s">
        <v>129</v>
      </c>
      <c r="B8" s="318">
        <v>2005</v>
      </c>
      <c r="C8" s="318">
        <v>0</v>
      </c>
      <c r="D8" s="318">
        <v>5</v>
      </c>
      <c r="E8" s="318">
        <v>209</v>
      </c>
      <c r="F8" s="318">
        <v>274</v>
      </c>
      <c r="G8" s="318">
        <v>-15</v>
      </c>
      <c r="H8" s="318">
        <v>0</v>
      </c>
      <c r="I8" s="318">
        <v>-56</v>
      </c>
      <c r="J8" s="318">
        <v>-38</v>
      </c>
      <c r="K8" s="318">
        <v>2</v>
      </c>
      <c r="L8" s="318">
        <v>0</v>
      </c>
      <c r="M8" s="318">
        <f t="shared" si="0"/>
        <v>490</v>
      </c>
      <c r="N8" s="318">
        <f t="shared" si="1"/>
        <v>109</v>
      </c>
      <c r="O8" s="246"/>
      <c r="P8" s="246"/>
      <c r="Q8" s="246">
        <f t="shared" si="2"/>
        <v>381</v>
      </c>
      <c r="R8" s="246"/>
    </row>
    <row r="9" spans="1:26">
      <c r="A9" s="318" t="s">
        <v>129</v>
      </c>
      <c r="B9" s="318">
        <v>2006</v>
      </c>
      <c r="C9" s="318">
        <v>4</v>
      </c>
      <c r="D9" s="318">
        <v>6</v>
      </c>
      <c r="E9" s="318">
        <v>142</v>
      </c>
      <c r="F9" s="318">
        <v>270</v>
      </c>
      <c r="G9" s="318">
        <v>-23</v>
      </c>
      <c r="H9" s="318">
        <v>0</v>
      </c>
      <c r="I9" s="318">
        <v>-54</v>
      </c>
      <c r="J9" s="318">
        <v>-40</v>
      </c>
      <c r="K9" s="318">
        <v>0</v>
      </c>
      <c r="L9" s="318">
        <v>-1</v>
      </c>
      <c r="M9" s="318">
        <f t="shared" si="0"/>
        <v>422</v>
      </c>
      <c r="N9" s="318">
        <f t="shared" si="1"/>
        <v>118</v>
      </c>
      <c r="O9" s="246"/>
      <c r="P9" s="246"/>
      <c r="Q9" s="246">
        <f t="shared" si="2"/>
        <v>305</v>
      </c>
      <c r="R9" s="246"/>
    </row>
    <row r="10" spans="1:26">
      <c r="A10" s="318" t="s">
        <v>129</v>
      </c>
      <c r="B10" s="318">
        <v>2007</v>
      </c>
      <c r="C10" s="318">
        <v>9</v>
      </c>
      <c r="D10" s="318">
        <v>5</v>
      </c>
      <c r="E10" s="318">
        <v>188</v>
      </c>
      <c r="F10" s="318">
        <v>450</v>
      </c>
      <c r="G10" s="318">
        <v>-21</v>
      </c>
      <c r="H10" s="318">
        <v>-1</v>
      </c>
      <c r="I10" s="318">
        <v>-63</v>
      </c>
      <c r="J10" s="318">
        <v>-56</v>
      </c>
      <c r="K10" s="318">
        <v>2</v>
      </c>
      <c r="L10" s="318">
        <v>-3</v>
      </c>
      <c r="M10" s="318">
        <f t="shared" si="0"/>
        <v>654</v>
      </c>
      <c r="N10" s="318">
        <f t="shared" si="1"/>
        <v>144</v>
      </c>
      <c r="O10" s="246"/>
      <c r="P10" s="246"/>
      <c r="Q10" s="246">
        <f t="shared" si="2"/>
        <v>513</v>
      </c>
      <c r="R10" s="246"/>
    </row>
    <row r="11" spans="1:26">
      <c r="A11" s="318" t="s">
        <v>129</v>
      </c>
      <c r="B11" s="318">
        <v>2008</v>
      </c>
      <c r="C11" s="318">
        <v>0</v>
      </c>
      <c r="D11" s="318">
        <v>5</v>
      </c>
      <c r="E11" s="318">
        <v>276</v>
      </c>
      <c r="F11" s="318">
        <v>464</v>
      </c>
      <c r="G11" s="318">
        <v>-15</v>
      </c>
      <c r="H11" s="318">
        <v>0</v>
      </c>
      <c r="I11" s="318">
        <v>-70</v>
      </c>
      <c r="J11" s="318">
        <v>-41</v>
      </c>
      <c r="K11" s="318">
        <v>32</v>
      </c>
      <c r="L11" s="318">
        <v>-28</v>
      </c>
      <c r="M11" s="318">
        <f t="shared" si="0"/>
        <v>777</v>
      </c>
      <c r="N11" s="318">
        <f t="shared" si="1"/>
        <v>154</v>
      </c>
      <c r="O11" s="246"/>
      <c r="P11" s="246"/>
      <c r="Q11" s="246">
        <f t="shared" si="2"/>
        <v>651</v>
      </c>
      <c r="R11" s="246"/>
    </row>
    <row r="12" spans="1:26">
      <c r="A12" s="318" t="s">
        <v>129</v>
      </c>
      <c r="B12" s="318">
        <v>2009</v>
      </c>
      <c r="C12" s="318">
        <v>0</v>
      </c>
      <c r="D12" s="318">
        <v>0</v>
      </c>
      <c r="E12" s="318">
        <v>393</v>
      </c>
      <c r="F12" s="318">
        <v>51</v>
      </c>
      <c r="G12" s="318">
        <v>-9</v>
      </c>
      <c r="H12" s="318">
        <v>-3</v>
      </c>
      <c r="I12" s="318">
        <v>-82</v>
      </c>
      <c r="J12" s="318">
        <v>-43</v>
      </c>
      <c r="K12" s="318">
        <v>24</v>
      </c>
      <c r="L12" s="318">
        <v>-23</v>
      </c>
      <c r="M12" s="318">
        <f t="shared" si="0"/>
        <v>468</v>
      </c>
      <c r="N12" s="318">
        <f t="shared" si="1"/>
        <v>160</v>
      </c>
      <c r="O12" s="246"/>
      <c r="P12" s="246"/>
      <c r="Q12" s="246">
        <f t="shared" si="2"/>
        <v>331</v>
      </c>
      <c r="R12" s="246"/>
    </row>
    <row r="13" spans="1:26">
      <c r="A13" s="318" t="s">
        <v>129</v>
      </c>
      <c r="B13" s="318">
        <v>2010</v>
      </c>
      <c r="C13" s="318">
        <v>0</v>
      </c>
      <c r="D13" s="318">
        <v>1</v>
      </c>
      <c r="E13" s="318">
        <v>247</v>
      </c>
      <c r="F13" s="318">
        <v>50</v>
      </c>
      <c r="G13" s="318">
        <v>-21</v>
      </c>
      <c r="H13" s="318">
        <v>0</v>
      </c>
      <c r="I13" s="318">
        <v>-85</v>
      </c>
      <c r="J13" s="318">
        <v>-62</v>
      </c>
      <c r="K13" s="318">
        <v>0</v>
      </c>
      <c r="L13" s="318">
        <v>0</v>
      </c>
      <c r="M13" s="318">
        <f t="shared" si="0"/>
        <v>298</v>
      </c>
      <c r="N13" s="318">
        <f t="shared" si="1"/>
        <v>168</v>
      </c>
      <c r="O13" s="246"/>
      <c r="P13" s="246"/>
      <c r="Q13" s="246">
        <f t="shared" si="2"/>
        <v>130</v>
      </c>
      <c r="R13" s="246"/>
    </row>
    <row r="14" spans="1:26">
      <c r="A14" s="318" t="s">
        <v>129</v>
      </c>
      <c r="B14" s="318">
        <v>2011</v>
      </c>
      <c r="C14" s="318">
        <v>0</v>
      </c>
      <c r="D14" s="318">
        <v>3</v>
      </c>
      <c r="E14" s="318">
        <v>314</v>
      </c>
      <c r="F14" s="318">
        <v>23</v>
      </c>
      <c r="G14" s="318">
        <v>-24</v>
      </c>
      <c r="H14" s="318">
        <v>-1</v>
      </c>
      <c r="I14" s="318">
        <v>-133</v>
      </c>
      <c r="J14" s="318">
        <v>-76</v>
      </c>
      <c r="K14" s="318">
        <v>0</v>
      </c>
      <c r="L14" s="318">
        <v>-1</v>
      </c>
      <c r="M14" s="318">
        <f t="shared" si="0"/>
        <v>340</v>
      </c>
      <c r="N14" s="318">
        <f t="shared" si="1"/>
        <v>235</v>
      </c>
      <c r="O14" s="246"/>
      <c r="P14" s="246"/>
      <c r="Q14" s="246">
        <f t="shared" si="2"/>
        <v>106</v>
      </c>
      <c r="R14" s="246"/>
    </row>
    <row r="15" spans="1:26">
      <c r="A15" s="318" t="s">
        <v>129</v>
      </c>
      <c r="B15" s="318">
        <v>2012</v>
      </c>
      <c r="C15" s="318">
        <v>0</v>
      </c>
      <c r="D15" s="318">
        <v>1</v>
      </c>
      <c r="E15" s="318">
        <v>304</v>
      </c>
      <c r="F15" s="318">
        <v>66</v>
      </c>
      <c r="G15" s="318">
        <v>-12</v>
      </c>
      <c r="H15" s="318">
        <v>-3</v>
      </c>
      <c r="I15" s="318">
        <v>-165</v>
      </c>
      <c r="J15" s="318">
        <v>-62</v>
      </c>
      <c r="K15" s="318">
        <v>0</v>
      </c>
      <c r="L15" s="318">
        <v>-3</v>
      </c>
      <c r="M15" s="318">
        <f t="shared" si="0"/>
        <v>371</v>
      </c>
      <c r="N15" s="318">
        <f t="shared" si="1"/>
        <v>245</v>
      </c>
      <c r="O15" s="246"/>
      <c r="P15" s="246"/>
      <c r="Q15" s="246">
        <f t="shared" si="2"/>
        <v>129</v>
      </c>
      <c r="R15" s="246"/>
    </row>
    <row r="16" spans="1:26">
      <c r="A16" s="318" t="s">
        <v>129</v>
      </c>
      <c r="B16" s="318">
        <v>2013</v>
      </c>
      <c r="C16" s="318">
        <v>0</v>
      </c>
      <c r="D16" s="318">
        <v>3</v>
      </c>
      <c r="E16" s="318">
        <v>325</v>
      </c>
      <c r="F16" s="318">
        <v>124</v>
      </c>
      <c r="G16" s="318">
        <v>-11</v>
      </c>
      <c r="H16" s="318">
        <v>-1</v>
      </c>
      <c r="I16" s="318">
        <v>-97</v>
      </c>
      <c r="J16" s="318">
        <v>-87</v>
      </c>
      <c r="K16" s="318">
        <v>0</v>
      </c>
      <c r="L16" s="318">
        <v>0</v>
      </c>
      <c r="M16" s="318">
        <f t="shared" si="0"/>
        <v>452</v>
      </c>
      <c r="N16" s="318">
        <f t="shared" si="1"/>
        <v>196</v>
      </c>
      <c r="O16" s="246"/>
      <c r="P16" s="246"/>
      <c r="Q16" s="246">
        <f t="shared" si="2"/>
        <v>256</v>
      </c>
      <c r="R16" s="246"/>
    </row>
    <row r="17" spans="1:28">
      <c r="A17" s="318" t="s">
        <v>129</v>
      </c>
      <c r="B17" s="318">
        <v>2014</v>
      </c>
      <c r="C17" s="318">
        <v>0</v>
      </c>
      <c r="D17" s="318">
        <v>5</v>
      </c>
      <c r="E17" s="318">
        <v>318</v>
      </c>
      <c r="F17" s="318">
        <v>89</v>
      </c>
      <c r="G17" s="318">
        <v>-8</v>
      </c>
      <c r="H17" s="318">
        <v>-1</v>
      </c>
      <c r="I17" s="318">
        <v>-105</v>
      </c>
      <c r="J17" s="318">
        <v>-74</v>
      </c>
      <c r="K17" s="318">
        <v>0</v>
      </c>
      <c r="L17" s="318">
        <v>0</v>
      </c>
      <c r="M17" s="318">
        <f t="shared" si="0"/>
        <v>412</v>
      </c>
      <c r="N17" s="318">
        <f t="shared" si="1"/>
        <v>188</v>
      </c>
      <c r="O17" s="246"/>
      <c r="P17" s="246"/>
      <c r="Q17" s="246">
        <f t="shared" si="2"/>
        <v>224</v>
      </c>
      <c r="R17" s="246"/>
    </row>
    <row r="18" spans="1:28">
      <c r="A18" s="318" t="s">
        <v>129</v>
      </c>
      <c r="B18" s="318">
        <v>2015</v>
      </c>
      <c r="C18" s="318">
        <v>0</v>
      </c>
      <c r="D18" s="318">
        <v>3</v>
      </c>
      <c r="E18" s="318">
        <v>335</v>
      </c>
      <c r="F18" s="318">
        <v>77</v>
      </c>
      <c r="G18" s="318">
        <v>-5</v>
      </c>
      <c r="H18" s="318">
        <v>0</v>
      </c>
      <c r="I18" s="318">
        <v>-91</v>
      </c>
      <c r="J18" s="318">
        <v>-83</v>
      </c>
      <c r="K18" s="318">
        <v>0</v>
      </c>
      <c r="L18" s="318">
        <v>-1</v>
      </c>
      <c r="M18" s="318">
        <f t="shared" ref="M18" si="3">SUM(C18:F18)</f>
        <v>415</v>
      </c>
      <c r="N18" s="318">
        <f t="shared" si="1"/>
        <v>180</v>
      </c>
      <c r="O18" s="246"/>
      <c r="P18" s="246"/>
      <c r="Q18" s="246">
        <f t="shared" si="2"/>
        <v>236</v>
      </c>
      <c r="R18" s="246"/>
    </row>
    <row r="19" spans="1:28">
      <c r="A19" s="318" t="s">
        <v>129</v>
      </c>
      <c r="B19" s="318">
        <v>2016</v>
      </c>
      <c r="C19" s="318">
        <v>0</v>
      </c>
      <c r="D19" s="318">
        <v>0</v>
      </c>
      <c r="E19" s="318">
        <v>673</v>
      </c>
      <c r="F19" s="318">
        <v>87</v>
      </c>
      <c r="G19" s="318">
        <v>-4</v>
      </c>
      <c r="H19" s="318">
        <v>0</v>
      </c>
      <c r="I19" s="318">
        <v>-56</v>
      </c>
      <c r="J19" s="318">
        <v>-73</v>
      </c>
      <c r="K19" s="318">
        <v>0</v>
      </c>
      <c r="L19" s="318">
        <v>0</v>
      </c>
      <c r="M19" s="318">
        <f t="shared" ref="M19" si="4">SUM(C19:F19)</f>
        <v>760</v>
      </c>
      <c r="N19" s="318">
        <f t="shared" ref="N19" si="5">-SUM(G19:J19,L19)</f>
        <v>133</v>
      </c>
      <c r="O19" s="246"/>
      <c r="Q19" s="246">
        <f t="shared" si="2"/>
        <v>627</v>
      </c>
    </row>
    <row r="20" spans="1:28">
      <c r="A20" s="318" t="s">
        <v>129</v>
      </c>
      <c r="B20" s="318">
        <v>2017</v>
      </c>
      <c r="C20" s="318">
        <v>0</v>
      </c>
      <c r="D20" s="318">
        <v>4</v>
      </c>
      <c r="E20" s="318">
        <v>597</v>
      </c>
      <c r="F20" s="318">
        <v>93</v>
      </c>
      <c r="G20" s="318">
        <v>-4</v>
      </c>
      <c r="H20" s="318">
        <v>0</v>
      </c>
      <c r="I20" s="318">
        <v>-47</v>
      </c>
      <c r="J20" s="318">
        <v>-84</v>
      </c>
      <c r="K20" s="318">
        <v>1</v>
      </c>
      <c r="L20" s="318">
        <v>0</v>
      </c>
      <c r="M20" s="318">
        <f t="shared" ref="M20" si="6">SUM(C20:F20)</f>
        <v>694</v>
      </c>
      <c r="N20" s="318">
        <f t="shared" ref="N20" si="7">-SUM(G20:J20,L20)</f>
        <v>135</v>
      </c>
      <c r="O20" s="246"/>
      <c r="Q20" s="246">
        <f t="shared" si="2"/>
        <v>560</v>
      </c>
      <c r="R20" s="246"/>
    </row>
    <row r="21" spans="1:28">
      <c r="A21" s="246" t="s">
        <v>130</v>
      </c>
      <c r="B21" s="246">
        <v>2001</v>
      </c>
      <c r="C21" s="246">
        <v>58</v>
      </c>
      <c r="D21" s="246">
        <v>42</v>
      </c>
      <c r="E21" s="246">
        <v>2791</v>
      </c>
      <c r="F21" s="246">
        <v>2876</v>
      </c>
      <c r="G21" s="246">
        <v>-539</v>
      </c>
      <c r="H21" s="246">
        <v>-12</v>
      </c>
      <c r="I21" s="246">
        <v>-2323</v>
      </c>
      <c r="J21" s="246">
        <v>-681</v>
      </c>
      <c r="K21" s="246">
        <v>0</v>
      </c>
      <c r="L21" s="246">
        <v>0</v>
      </c>
      <c r="M21" s="246">
        <f t="shared" ref="M21:M33" si="8">SUM(C21:F21)</f>
        <v>5767</v>
      </c>
      <c r="N21" s="246">
        <f t="shared" ref="N21:N53" si="9">-SUM(G21:J21,L21)</f>
        <v>3555</v>
      </c>
      <c r="O21" s="246"/>
      <c r="P21" s="246"/>
      <c r="Q21" s="246">
        <f t="shared" ref="Q21:Q34" si="10">SUM(C21:J21)</f>
        <v>2212</v>
      </c>
      <c r="R21" s="246"/>
    </row>
    <row r="22" spans="1:28">
      <c r="A22" s="246" t="s">
        <v>130</v>
      </c>
      <c r="B22" s="246">
        <v>2002</v>
      </c>
      <c r="C22" s="246">
        <v>66</v>
      </c>
      <c r="D22" s="246">
        <v>43</v>
      </c>
      <c r="E22" s="246">
        <v>3363</v>
      </c>
      <c r="F22" s="246">
        <v>3952</v>
      </c>
      <c r="G22" s="246">
        <v>-503</v>
      </c>
      <c r="H22" s="246">
        <v>-17</v>
      </c>
      <c r="I22" s="246">
        <v>-2327</v>
      </c>
      <c r="J22" s="246">
        <v>-737</v>
      </c>
      <c r="K22" s="246">
        <v>0</v>
      </c>
      <c r="L22" s="246">
        <v>0</v>
      </c>
      <c r="M22" s="246">
        <f t="shared" si="8"/>
        <v>7424</v>
      </c>
      <c r="N22" s="246">
        <f t="shared" si="9"/>
        <v>3584</v>
      </c>
      <c r="O22" s="246"/>
      <c r="P22" s="246"/>
      <c r="Q22" s="246">
        <f t="shared" si="10"/>
        <v>3840</v>
      </c>
      <c r="R22" s="246"/>
    </row>
    <row r="23" spans="1:28">
      <c r="A23" s="246" t="s">
        <v>130</v>
      </c>
      <c r="B23" s="246">
        <v>2003</v>
      </c>
      <c r="C23" s="246">
        <v>45</v>
      </c>
      <c r="D23" s="246">
        <v>31</v>
      </c>
      <c r="E23" s="246">
        <v>3896</v>
      </c>
      <c r="F23" s="246">
        <v>4976</v>
      </c>
      <c r="G23" s="246">
        <v>-436</v>
      </c>
      <c r="H23" s="246">
        <v>-17</v>
      </c>
      <c r="I23" s="246">
        <v>-2487</v>
      </c>
      <c r="J23" s="246">
        <v>-886</v>
      </c>
      <c r="K23" s="246">
        <v>0</v>
      </c>
      <c r="L23" s="246">
        <v>0</v>
      </c>
      <c r="M23" s="246">
        <f t="shared" si="8"/>
        <v>8948</v>
      </c>
      <c r="N23" s="246">
        <f t="shared" si="9"/>
        <v>3826</v>
      </c>
      <c r="O23" s="246"/>
      <c r="P23" s="246"/>
      <c r="Q23" s="246">
        <f t="shared" si="10"/>
        <v>5122</v>
      </c>
      <c r="R23" s="246"/>
    </row>
    <row r="24" spans="1:28">
      <c r="A24" s="246" t="s">
        <v>130</v>
      </c>
      <c r="B24" s="246">
        <v>2004</v>
      </c>
      <c r="C24" s="246">
        <v>43</v>
      </c>
      <c r="D24" s="246">
        <v>54</v>
      </c>
      <c r="E24" s="246">
        <v>4466</v>
      </c>
      <c r="F24" s="246">
        <v>6192</v>
      </c>
      <c r="G24" s="246">
        <v>-387</v>
      </c>
      <c r="H24" s="246">
        <v>-19</v>
      </c>
      <c r="I24" s="246">
        <v>-2494</v>
      </c>
      <c r="J24" s="246">
        <v>-1000</v>
      </c>
      <c r="K24" s="246">
        <v>0</v>
      </c>
      <c r="L24" s="246">
        <v>0</v>
      </c>
      <c r="M24" s="246">
        <f t="shared" si="8"/>
        <v>10755</v>
      </c>
      <c r="N24" s="246">
        <f t="shared" si="9"/>
        <v>3900</v>
      </c>
      <c r="O24" s="246"/>
      <c r="P24" s="246"/>
      <c r="Q24" s="246">
        <f t="shared" si="10"/>
        <v>6855</v>
      </c>
      <c r="R24" s="246"/>
    </row>
    <row r="25" spans="1:28">
      <c r="A25" s="246" t="s">
        <v>130</v>
      </c>
      <c r="B25" s="246">
        <v>2005</v>
      </c>
      <c r="C25" s="246">
        <v>36</v>
      </c>
      <c r="D25" s="246">
        <v>68</v>
      </c>
      <c r="E25" s="246">
        <v>4723</v>
      </c>
      <c r="F25" s="246">
        <v>5381</v>
      </c>
      <c r="G25" s="246">
        <v>-421</v>
      </c>
      <c r="H25" s="246">
        <v>-18</v>
      </c>
      <c r="I25" s="246">
        <v>-2588</v>
      </c>
      <c r="J25" s="246">
        <v>-1162</v>
      </c>
      <c r="K25" s="246">
        <v>0</v>
      </c>
      <c r="L25" s="246">
        <v>0</v>
      </c>
      <c r="M25" s="246">
        <f t="shared" si="8"/>
        <v>10208</v>
      </c>
      <c r="N25" s="246">
        <f t="shared" si="9"/>
        <v>4189</v>
      </c>
      <c r="O25" s="246"/>
      <c r="P25" s="246"/>
      <c r="Q25" s="246">
        <f t="shared" si="10"/>
        <v>6019</v>
      </c>
      <c r="R25" s="246"/>
    </row>
    <row r="26" spans="1:28">
      <c r="A26" s="246" t="s">
        <v>130</v>
      </c>
      <c r="B26" s="246">
        <v>2006</v>
      </c>
      <c r="C26" s="246">
        <v>22</v>
      </c>
      <c r="D26" s="246">
        <v>43</v>
      </c>
      <c r="E26" s="246">
        <v>3884</v>
      </c>
      <c r="F26" s="246">
        <v>4866</v>
      </c>
      <c r="G26" s="246">
        <v>-324</v>
      </c>
      <c r="H26" s="246">
        <v>-28</v>
      </c>
      <c r="I26" s="246">
        <v>-2650</v>
      </c>
      <c r="J26" s="246">
        <v>-1287</v>
      </c>
      <c r="K26" s="246">
        <v>0</v>
      </c>
      <c r="L26" s="246">
        <v>0</v>
      </c>
      <c r="M26" s="246">
        <f t="shared" si="8"/>
        <v>8815</v>
      </c>
      <c r="N26" s="246">
        <f t="shared" si="9"/>
        <v>4289</v>
      </c>
      <c r="O26" s="246"/>
      <c r="P26" s="246"/>
      <c r="Q26" s="246">
        <f t="shared" si="10"/>
        <v>4526</v>
      </c>
      <c r="R26" s="246"/>
    </row>
    <row r="27" spans="1:28">
      <c r="A27" s="246" t="s">
        <v>130</v>
      </c>
      <c r="B27" s="246">
        <v>2007</v>
      </c>
      <c r="C27" s="246">
        <v>23</v>
      </c>
      <c r="D27" s="246">
        <v>55</v>
      </c>
      <c r="E27" s="246">
        <v>4113</v>
      </c>
      <c r="F27" s="246">
        <v>4706</v>
      </c>
      <c r="G27" s="246">
        <v>-318</v>
      </c>
      <c r="H27" s="246">
        <v>-21</v>
      </c>
      <c r="I27" s="246">
        <v>-2686</v>
      </c>
      <c r="J27" s="246">
        <v>-1453</v>
      </c>
      <c r="K27" s="246">
        <v>0</v>
      </c>
      <c r="L27" s="246">
        <v>0</v>
      </c>
      <c r="M27" s="246">
        <f t="shared" si="8"/>
        <v>8897</v>
      </c>
      <c r="N27" s="246">
        <f t="shared" si="9"/>
        <v>4478</v>
      </c>
      <c r="O27" s="246"/>
      <c r="P27" s="246"/>
      <c r="Q27" s="246">
        <f t="shared" si="10"/>
        <v>4419</v>
      </c>
      <c r="R27" s="246"/>
    </row>
    <row r="28" spans="1:28">
      <c r="A28" s="246" t="s">
        <v>130</v>
      </c>
      <c r="B28" s="246">
        <v>2008</v>
      </c>
      <c r="C28" s="246">
        <v>14</v>
      </c>
      <c r="D28" s="246">
        <v>64</v>
      </c>
      <c r="E28" s="246">
        <v>4310</v>
      </c>
      <c r="F28" s="246">
        <v>3516</v>
      </c>
      <c r="G28" s="246">
        <v>-286</v>
      </c>
      <c r="H28" s="246">
        <v>-24</v>
      </c>
      <c r="I28" s="246">
        <v>-2717</v>
      </c>
      <c r="J28" s="246">
        <v>-1606</v>
      </c>
      <c r="K28" s="246">
        <v>0</v>
      </c>
      <c r="L28" s="246">
        <v>0</v>
      </c>
      <c r="M28" s="246">
        <f t="shared" si="8"/>
        <v>7904</v>
      </c>
      <c r="N28" s="246">
        <f t="shared" si="9"/>
        <v>4633</v>
      </c>
      <c r="O28" s="246"/>
      <c r="P28" s="246"/>
      <c r="Q28" s="246">
        <f t="shared" si="10"/>
        <v>3271</v>
      </c>
      <c r="R28" s="246"/>
    </row>
    <row r="29" spans="1:28">
      <c r="A29" s="246" t="s">
        <v>130</v>
      </c>
      <c r="B29" s="246">
        <v>2009</v>
      </c>
      <c r="C29" s="246">
        <v>15</v>
      </c>
      <c r="D29" s="246">
        <v>36</v>
      </c>
      <c r="E29" s="246">
        <v>2406</v>
      </c>
      <c r="F29" s="246">
        <v>847</v>
      </c>
      <c r="G29" s="246">
        <v>-254</v>
      </c>
      <c r="H29" s="246">
        <v>-22</v>
      </c>
      <c r="I29" s="246">
        <v>-2659</v>
      </c>
      <c r="J29" s="246">
        <v>-1560</v>
      </c>
      <c r="K29" s="246">
        <v>0</v>
      </c>
      <c r="L29" s="246">
        <v>0</v>
      </c>
      <c r="M29" s="246">
        <f t="shared" si="8"/>
        <v>3304</v>
      </c>
      <c r="N29" s="246">
        <f t="shared" si="9"/>
        <v>4495</v>
      </c>
      <c r="O29" s="246"/>
      <c r="P29" s="246"/>
      <c r="Q29" s="246">
        <f t="shared" si="10"/>
        <v>-1191</v>
      </c>
      <c r="R29" s="246"/>
      <c r="AA29" s="246"/>
      <c r="AB29" s="246" t="s">
        <v>932</v>
      </c>
    </row>
    <row r="30" spans="1:28">
      <c r="A30" s="246" t="s">
        <v>130</v>
      </c>
      <c r="B30" s="246">
        <v>2010</v>
      </c>
      <c r="C30" s="246">
        <v>19</v>
      </c>
      <c r="D30" s="246">
        <v>36</v>
      </c>
      <c r="E30" s="246">
        <v>2406</v>
      </c>
      <c r="F30" s="246">
        <v>669</v>
      </c>
      <c r="G30" s="246">
        <v>-255</v>
      </c>
      <c r="H30" s="246">
        <v>-28</v>
      </c>
      <c r="I30" s="246">
        <v>-2822</v>
      </c>
      <c r="J30" s="246">
        <v>-1662</v>
      </c>
      <c r="K30" s="246">
        <v>0</v>
      </c>
      <c r="L30" s="246">
        <v>0</v>
      </c>
      <c r="M30" s="246">
        <f t="shared" si="8"/>
        <v>3130</v>
      </c>
      <c r="N30" s="246">
        <f t="shared" si="9"/>
        <v>4767</v>
      </c>
      <c r="O30" s="469"/>
      <c r="P30" s="469"/>
      <c r="Q30" s="246">
        <f t="shared" si="10"/>
        <v>-1637</v>
      </c>
      <c r="R30" s="246"/>
      <c r="AA30" s="318">
        <v>2001</v>
      </c>
      <c r="AB30" s="246">
        <f t="shared" ref="AB30:AB46" si="11">-SUM(G38:J38)-SUM(G55:J55)</f>
        <v>140694</v>
      </c>
    </row>
    <row r="31" spans="1:28">
      <c r="A31" s="405" t="s">
        <v>130</v>
      </c>
      <c r="B31" s="405">
        <v>2011</v>
      </c>
      <c r="C31" s="405">
        <v>10</v>
      </c>
      <c r="D31" s="405">
        <v>31</v>
      </c>
      <c r="E31" s="405">
        <v>2862</v>
      </c>
      <c r="F31" s="405">
        <v>678</v>
      </c>
      <c r="G31" s="405">
        <v>-194</v>
      </c>
      <c r="H31" s="405">
        <v>-32</v>
      </c>
      <c r="I31" s="405">
        <v>-2820</v>
      </c>
      <c r="J31" s="405">
        <v>-2000</v>
      </c>
      <c r="K31" s="405">
        <v>0</v>
      </c>
      <c r="L31" s="405">
        <v>0</v>
      </c>
      <c r="M31" s="405">
        <f t="shared" si="8"/>
        <v>3581</v>
      </c>
      <c r="N31" s="405">
        <f t="shared" si="9"/>
        <v>5046</v>
      </c>
      <c r="O31" s="469"/>
      <c r="P31" s="469"/>
      <c r="Q31" s="246">
        <f t="shared" si="10"/>
        <v>-1465</v>
      </c>
      <c r="R31" s="246"/>
      <c r="AA31" s="318">
        <v>2002</v>
      </c>
      <c r="AB31" s="246">
        <f t="shared" si="11"/>
        <v>142460</v>
      </c>
    </row>
    <row r="32" spans="1:28">
      <c r="A32" s="405" t="s">
        <v>130</v>
      </c>
      <c r="B32" s="405">
        <v>2012</v>
      </c>
      <c r="C32" s="405">
        <v>15</v>
      </c>
      <c r="D32" s="405">
        <v>24</v>
      </c>
      <c r="E32" s="405">
        <v>3142</v>
      </c>
      <c r="F32" s="405">
        <v>713</v>
      </c>
      <c r="G32" s="405">
        <v>-175</v>
      </c>
      <c r="H32" s="405">
        <v>-19</v>
      </c>
      <c r="I32" s="405">
        <v>-2260</v>
      </c>
      <c r="J32" s="405">
        <v>-1604</v>
      </c>
      <c r="K32" s="405">
        <v>0</v>
      </c>
      <c r="L32" s="405">
        <v>0</v>
      </c>
      <c r="M32" s="405">
        <f t="shared" si="8"/>
        <v>3894</v>
      </c>
      <c r="N32" s="405">
        <f t="shared" si="9"/>
        <v>4058</v>
      </c>
      <c r="O32" s="469"/>
      <c r="P32" s="469"/>
      <c r="Q32" s="246">
        <f t="shared" si="10"/>
        <v>-164</v>
      </c>
      <c r="R32" s="246"/>
      <c r="AA32" s="318">
        <v>2003</v>
      </c>
      <c r="AB32" s="246">
        <f t="shared" si="11"/>
        <v>145604</v>
      </c>
    </row>
    <row r="33" spans="1:29">
      <c r="A33" s="246" t="s">
        <v>130</v>
      </c>
      <c r="B33" s="246">
        <v>2013</v>
      </c>
      <c r="C33" s="246">
        <v>24</v>
      </c>
      <c r="D33" s="246">
        <v>22</v>
      </c>
      <c r="E33" s="246">
        <v>4013</v>
      </c>
      <c r="F33" s="246">
        <v>1185</v>
      </c>
      <c r="G33" s="246">
        <v>-81</v>
      </c>
      <c r="H33" s="246">
        <v>-17</v>
      </c>
      <c r="I33" s="246">
        <v>-1915</v>
      </c>
      <c r="J33" s="246">
        <v>-1322</v>
      </c>
      <c r="K33" s="246">
        <v>0</v>
      </c>
      <c r="L33" s="246">
        <v>0</v>
      </c>
      <c r="M33" s="405">
        <f t="shared" si="8"/>
        <v>5244</v>
      </c>
      <c r="N33" s="405">
        <f t="shared" si="9"/>
        <v>3335</v>
      </c>
      <c r="O33" s="246"/>
      <c r="P33" s="246"/>
      <c r="Q33" s="246">
        <f t="shared" si="10"/>
        <v>1909</v>
      </c>
      <c r="R33" s="246"/>
      <c r="AA33" s="318">
        <v>2004</v>
      </c>
      <c r="AB33" s="246">
        <f t="shared" si="11"/>
        <v>154224</v>
      </c>
    </row>
    <row r="34" spans="1:29">
      <c r="A34" s="246" t="s">
        <v>130</v>
      </c>
      <c r="B34" s="246">
        <v>2014</v>
      </c>
      <c r="C34" s="246">
        <v>9</v>
      </c>
      <c r="D34" s="246">
        <v>26</v>
      </c>
      <c r="E34" s="246">
        <v>4936</v>
      </c>
      <c r="F34" s="246">
        <v>1398</v>
      </c>
      <c r="G34" s="246">
        <v>-93</v>
      </c>
      <c r="H34" s="246">
        <v>-12</v>
      </c>
      <c r="I34" s="246">
        <v>-1649</v>
      </c>
      <c r="J34" s="246">
        <v>-1142</v>
      </c>
      <c r="K34" s="246">
        <v>0</v>
      </c>
      <c r="L34" s="246">
        <v>0</v>
      </c>
      <c r="M34" s="405">
        <f t="shared" ref="M34:M35" si="12">SUM(C34:F34)</f>
        <v>6369</v>
      </c>
      <c r="N34" s="405">
        <f t="shared" si="9"/>
        <v>2896</v>
      </c>
      <c r="O34" s="246"/>
      <c r="P34" s="246"/>
      <c r="Q34" s="246">
        <f t="shared" si="10"/>
        <v>3473</v>
      </c>
      <c r="R34" s="246"/>
      <c r="AA34" s="318">
        <v>2005</v>
      </c>
      <c r="AB34" s="246">
        <f t="shared" si="11"/>
        <v>163378</v>
      </c>
    </row>
    <row r="35" spans="1:29">
      <c r="A35" s="246" t="s">
        <v>130</v>
      </c>
      <c r="B35" s="246">
        <v>2015</v>
      </c>
      <c r="C35" s="246">
        <v>17</v>
      </c>
      <c r="D35" s="246">
        <v>31</v>
      </c>
      <c r="E35" s="246">
        <v>4869</v>
      </c>
      <c r="F35" s="246">
        <v>1747</v>
      </c>
      <c r="G35" s="246">
        <v>-89</v>
      </c>
      <c r="H35" s="246">
        <v>-18</v>
      </c>
      <c r="I35" s="246">
        <v>-1782</v>
      </c>
      <c r="J35" s="246">
        <v>-1330</v>
      </c>
      <c r="K35" s="246">
        <v>0</v>
      </c>
      <c r="L35" s="246">
        <v>0</v>
      </c>
      <c r="M35" s="405">
        <f t="shared" si="12"/>
        <v>6664</v>
      </c>
      <c r="N35" s="405">
        <f t="shared" si="9"/>
        <v>3219</v>
      </c>
      <c r="O35" s="246"/>
      <c r="P35" s="246"/>
      <c r="Q35" s="246">
        <f t="shared" ref="Q35:Q36" si="13">SUM(C35:J35)</f>
        <v>3445</v>
      </c>
      <c r="R35" s="246"/>
      <c r="AA35" s="318">
        <v>2006</v>
      </c>
      <c r="AB35" s="246">
        <f t="shared" si="11"/>
        <v>168961</v>
      </c>
    </row>
    <row r="36" spans="1:29">
      <c r="A36" s="246" t="s">
        <v>130</v>
      </c>
      <c r="B36" s="246">
        <v>2016</v>
      </c>
      <c r="C36" s="246">
        <v>15</v>
      </c>
      <c r="D36" s="246">
        <v>45</v>
      </c>
      <c r="E36" s="246">
        <v>4541</v>
      </c>
      <c r="F36" s="246">
        <v>1779</v>
      </c>
      <c r="G36" s="246">
        <v>-79</v>
      </c>
      <c r="H36" s="246">
        <v>-20</v>
      </c>
      <c r="I36" s="246">
        <v>-1491</v>
      </c>
      <c r="J36" s="246">
        <v>-1336</v>
      </c>
      <c r="K36" s="246">
        <v>0</v>
      </c>
      <c r="L36" s="246">
        <v>0</v>
      </c>
      <c r="M36" s="405">
        <f t="shared" ref="M36" si="14">SUM(C36:F36)</f>
        <v>6380</v>
      </c>
      <c r="N36" s="405">
        <f t="shared" si="9"/>
        <v>2926</v>
      </c>
      <c r="Q36" s="246">
        <f t="shared" si="13"/>
        <v>3454</v>
      </c>
      <c r="R36" s="405"/>
      <c r="AA36" s="318">
        <v>2007</v>
      </c>
      <c r="AB36" s="246">
        <f t="shared" si="11"/>
        <v>173333</v>
      </c>
    </row>
    <row r="37" spans="1:29">
      <c r="A37" s="246" t="s">
        <v>130</v>
      </c>
      <c r="B37" s="246">
        <v>2017</v>
      </c>
      <c r="C37" s="246">
        <v>18</v>
      </c>
      <c r="D37" s="246">
        <v>29</v>
      </c>
      <c r="E37" s="246">
        <v>5717</v>
      </c>
      <c r="F37" s="246">
        <v>2247</v>
      </c>
      <c r="G37" s="246">
        <v>-42</v>
      </c>
      <c r="H37" s="246">
        <v>-25</v>
      </c>
      <c r="I37" s="246">
        <v>-1854</v>
      </c>
      <c r="J37" s="246">
        <v>-1538</v>
      </c>
      <c r="K37" s="246">
        <v>0</v>
      </c>
      <c r="L37" s="246">
        <v>0</v>
      </c>
      <c r="M37" s="405">
        <f t="shared" ref="M37" si="15">SUM(C37:F37)</f>
        <v>8011</v>
      </c>
      <c r="N37" s="405">
        <f t="shared" ref="N37" si="16">-SUM(G37:J37,L37)</f>
        <v>3459</v>
      </c>
      <c r="Q37" s="246">
        <f t="shared" ref="Q37" si="17">SUM(C37:J37)</f>
        <v>4552</v>
      </c>
      <c r="R37" s="405"/>
      <c r="AA37" s="318">
        <v>2008</v>
      </c>
      <c r="AB37" s="246">
        <f t="shared" si="11"/>
        <v>174817</v>
      </c>
    </row>
    <row r="38" spans="1:29">
      <c r="A38" s="318" t="s">
        <v>131</v>
      </c>
      <c r="B38" s="318">
        <v>2001</v>
      </c>
      <c r="C38" s="318">
        <v>4009</v>
      </c>
      <c r="D38" s="318">
        <v>1750</v>
      </c>
      <c r="E38" s="318">
        <v>11073</v>
      </c>
      <c r="F38" s="318">
        <v>2989</v>
      </c>
      <c r="G38" s="318">
        <v>-10286</v>
      </c>
      <c r="H38" s="318">
        <v>-2222</v>
      </c>
      <c r="I38" s="318">
        <v>-1797</v>
      </c>
      <c r="J38" s="318">
        <v>-2848</v>
      </c>
      <c r="K38" s="318">
        <v>0</v>
      </c>
      <c r="L38" s="318">
        <v>0</v>
      </c>
      <c r="M38" s="318">
        <f t="shared" ref="M38:M57" si="18">SUM(C38:F38)</f>
        <v>19821</v>
      </c>
      <c r="N38" s="318">
        <f t="shared" si="9"/>
        <v>17153</v>
      </c>
      <c r="O38" s="470">
        <f t="shared" ref="O38:O47" si="19">(E38+F38)/SUM(C38:F38)</f>
        <v>0.70944957368447603</v>
      </c>
      <c r="P38" s="470">
        <f t="shared" ref="P38:P47" si="20">E38/(C38+E38)</f>
        <v>0.73418644742076644</v>
      </c>
      <c r="Q38" s="318">
        <f t="shared" ref="Q38:Q48" si="21">SUM(C38:J38)</f>
        <v>2668</v>
      </c>
      <c r="R38" s="405"/>
      <c r="AA38" s="318">
        <v>2009</v>
      </c>
      <c r="AB38" s="246">
        <f t="shared" si="11"/>
        <v>154876</v>
      </c>
    </row>
    <row r="39" spans="1:29">
      <c r="A39" s="318" t="s">
        <v>131</v>
      </c>
      <c r="B39" s="318">
        <v>2002</v>
      </c>
      <c r="C39" s="318">
        <v>4913</v>
      </c>
      <c r="D39" s="318">
        <v>2281</v>
      </c>
      <c r="E39" s="318">
        <v>12062</v>
      </c>
      <c r="F39" s="318">
        <v>4354</v>
      </c>
      <c r="G39" s="318">
        <v>-10036</v>
      </c>
      <c r="H39" s="318">
        <v>-2336</v>
      </c>
      <c r="I39" s="318">
        <v>-2103</v>
      </c>
      <c r="J39" s="318">
        <v>-3167</v>
      </c>
      <c r="K39" s="318">
        <v>0</v>
      </c>
      <c r="L39" s="318">
        <v>0</v>
      </c>
      <c r="M39" s="318">
        <f t="shared" si="18"/>
        <v>23610</v>
      </c>
      <c r="N39" s="318">
        <f t="shared" si="9"/>
        <v>17642</v>
      </c>
      <c r="O39" s="470">
        <f t="shared" si="19"/>
        <v>0.69529860228716645</v>
      </c>
      <c r="P39" s="470">
        <f t="shared" si="20"/>
        <v>0.71057437407952873</v>
      </c>
      <c r="Q39" s="318">
        <f t="shared" si="21"/>
        <v>5968</v>
      </c>
      <c r="R39" s="405"/>
      <c r="AA39" s="318">
        <v>2010</v>
      </c>
      <c r="AB39" s="246">
        <f t="shared" si="11"/>
        <v>154157</v>
      </c>
    </row>
    <row r="40" spans="1:29">
      <c r="A40" s="318" t="s">
        <v>131</v>
      </c>
      <c r="B40" s="318">
        <v>2003</v>
      </c>
      <c r="C40" s="318">
        <v>5428</v>
      </c>
      <c r="D40" s="318">
        <v>1884</v>
      </c>
      <c r="E40" s="318">
        <v>12972</v>
      </c>
      <c r="F40" s="318">
        <v>6104</v>
      </c>
      <c r="G40" s="318">
        <v>-9492</v>
      </c>
      <c r="H40" s="318">
        <v>-2361</v>
      </c>
      <c r="I40" s="318">
        <v>-2254</v>
      </c>
      <c r="J40" s="318">
        <v>-3545</v>
      </c>
      <c r="K40" s="318">
        <v>0</v>
      </c>
      <c r="L40" s="318">
        <v>0</v>
      </c>
      <c r="M40" s="318">
        <f t="shared" si="18"/>
        <v>26388</v>
      </c>
      <c r="N40" s="318">
        <f t="shared" si="9"/>
        <v>17652</v>
      </c>
      <c r="O40" s="470">
        <f t="shared" si="19"/>
        <v>0.72290435046233137</v>
      </c>
      <c r="P40" s="470">
        <f t="shared" si="20"/>
        <v>0.70499999999999996</v>
      </c>
      <c r="Q40" s="318">
        <f t="shared" si="21"/>
        <v>8736</v>
      </c>
      <c r="R40" s="405"/>
      <c r="AA40" s="318">
        <v>2011</v>
      </c>
      <c r="AB40" s="246">
        <f t="shared" si="11"/>
        <v>177787</v>
      </c>
    </row>
    <row r="41" spans="1:29">
      <c r="A41" s="318" t="s">
        <v>131</v>
      </c>
      <c r="B41" s="318">
        <v>2004</v>
      </c>
      <c r="C41" s="318">
        <v>5905</v>
      </c>
      <c r="D41" s="318">
        <v>1830</v>
      </c>
      <c r="E41" s="318">
        <v>14537</v>
      </c>
      <c r="F41" s="318">
        <v>7435</v>
      </c>
      <c r="G41" s="318">
        <v>-9331</v>
      </c>
      <c r="H41" s="318">
        <v>-2429</v>
      </c>
      <c r="I41" s="318">
        <v>-2376</v>
      </c>
      <c r="J41" s="318">
        <v>-3885</v>
      </c>
      <c r="K41" s="318">
        <v>0</v>
      </c>
      <c r="L41" s="318">
        <v>0</v>
      </c>
      <c r="M41" s="318">
        <f t="shared" si="18"/>
        <v>29707</v>
      </c>
      <c r="N41" s="318">
        <f t="shared" si="9"/>
        <v>18021</v>
      </c>
      <c r="O41" s="470">
        <f t="shared" si="19"/>
        <v>0.73962365772376881</v>
      </c>
      <c r="P41" s="470">
        <f t="shared" si="20"/>
        <v>0.71113393992759999</v>
      </c>
      <c r="Q41" s="318">
        <f t="shared" si="21"/>
        <v>11686</v>
      </c>
      <c r="R41" s="405"/>
      <c r="AA41" s="318">
        <v>2012</v>
      </c>
      <c r="AB41" s="246">
        <f t="shared" si="11"/>
        <v>138779</v>
      </c>
    </row>
    <row r="42" spans="1:29">
      <c r="A42" s="318" t="s">
        <v>131</v>
      </c>
      <c r="B42" s="318">
        <v>2005</v>
      </c>
      <c r="C42" s="318">
        <v>5411</v>
      </c>
      <c r="D42" s="318">
        <v>2252</v>
      </c>
      <c r="E42" s="318">
        <v>16465</v>
      </c>
      <c r="F42" s="318">
        <v>6542</v>
      </c>
      <c r="G42" s="318">
        <v>-8937</v>
      </c>
      <c r="H42" s="318">
        <v>-2413</v>
      </c>
      <c r="I42" s="318">
        <v>-2543</v>
      </c>
      <c r="J42" s="318">
        <v>-4420</v>
      </c>
      <c r="K42" s="318">
        <v>0</v>
      </c>
      <c r="L42" s="318">
        <v>0</v>
      </c>
      <c r="M42" s="318">
        <f t="shared" si="18"/>
        <v>30670</v>
      </c>
      <c r="N42" s="318">
        <f t="shared" si="9"/>
        <v>18313</v>
      </c>
      <c r="O42" s="470">
        <f t="shared" si="19"/>
        <v>0.75014672318226283</v>
      </c>
      <c r="P42" s="470">
        <f t="shared" si="20"/>
        <v>0.75265130736880603</v>
      </c>
      <c r="Q42" s="318">
        <f t="shared" si="21"/>
        <v>12357</v>
      </c>
      <c r="R42" s="405"/>
      <c r="AA42" s="318">
        <v>2013</v>
      </c>
      <c r="AB42" s="246">
        <f t="shared" si="11"/>
        <v>142637</v>
      </c>
    </row>
    <row r="43" spans="1:29">
      <c r="A43" s="318" t="s">
        <v>131</v>
      </c>
      <c r="B43" s="318">
        <v>2006</v>
      </c>
      <c r="C43" s="318">
        <v>4461</v>
      </c>
      <c r="D43" s="318">
        <v>1923</v>
      </c>
      <c r="E43" s="318">
        <v>16001</v>
      </c>
      <c r="F43" s="318">
        <v>5652</v>
      </c>
      <c r="G43" s="318">
        <v>-8691</v>
      </c>
      <c r="H43" s="318">
        <v>-2346</v>
      </c>
      <c r="I43" s="318">
        <v>-2799</v>
      </c>
      <c r="J43" s="318">
        <v>-4817</v>
      </c>
      <c r="K43" s="318">
        <v>0</v>
      </c>
      <c r="L43" s="318">
        <v>0</v>
      </c>
      <c r="M43" s="318">
        <f t="shared" si="18"/>
        <v>28037</v>
      </c>
      <c r="N43" s="318">
        <f t="shared" si="9"/>
        <v>18653</v>
      </c>
      <c r="O43" s="470">
        <f t="shared" si="19"/>
        <v>0.77230088811213748</v>
      </c>
      <c r="P43" s="470">
        <f t="shared" si="20"/>
        <v>0.78198612061382078</v>
      </c>
      <c r="Q43" s="318">
        <f t="shared" si="21"/>
        <v>9384</v>
      </c>
      <c r="R43" s="405"/>
      <c r="AA43" s="318">
        <v>2014</v>
      </c>
      <c r="AB43" s="246">
        <f t="shared" si="11"/>
        <v>149122</v>
      </c>
    </row>
    <row r="44" spans="1:29">
      <c r="A44" s="318" t="s">
        <v>131</v>
      </c>
      <c r="B44" s="318">
        <v>2007</v>
      </c>
      <c r="C44" s="318">
        <v>3845</v>
      </c>
      <c r="D44" s="318">
        <v>2569</v>
      </c>
      <c r="E44" s="318">
        <v>17939</v>
      </c>
      <c r="F44" s="318">
        <v>5274</v>
      </c>
      <c r="G44" s="318">
        <v>-8290</v>
      </c>
      <c r="H44" s="318">
        <v>-2298</v>
      </c>
      <c r="I44" s="318">
        <v>-3119</v>
      </c>
      <c r="J44" s="318">
        <v>-4767</v>
      </c>
      <c r="K44" s="318">
        <v>0</v>
      </c>
      <c r="L44" s="318">
        <v>0</v>
      </c>
      <c r="M44" s="318">
        <f t="shared" si="18"/>
        <v>29627</v>
      </c>
      <c r="N44" s="318">
        <f t="shared" si="9"/>
        <v>18474</v>
      </c>
      <c r="O44" s="470">
        <f t="shared" si="19"/>
        <v>0.78350828636041447</v>
      </c>
      <c r="P44" s="470">
        <f t="shared" si="20"/>
        <v>0.8234943077488065</v>
      </c>
      <c r="Q44" s="318">
        <f t="shared" si="21"/>
        <v>11153</v>
      </c>
      <c r="R44" s="405"/>
      <c r="AA44" s="318">
        <v>2015</v>
      </c>
      <c r="AB44" s="246">
        <f t="shared" si="11"/>
        <v>161144</v>
      </c>
    </row>
    <row r="45" spans="1:29">
      <c r="A45" s="318" t="s">
        <v>131</v>
      </c>
      <c r="B45" s="318">
        <v>2008</v>
      </c>
      <c r="C45" s="318">
        <v>3088</v>
      </c>
      <c r="D45" s="318">
        <v>2692</v>
      </c>
      <c r="E45" s="318">
        <v>17066</v>
      </c>
      <c r="F45" s="318">
        <v>2500</v>
      </c>
      <c r="G45" s="318">
        <v>-7958</v>
      </c>
      <c r="H45" s="318">
        <v>-2273</v>
      </c>
      <c r="I45" s="318">
        <v>-3739</v>
      </c>
      <c r="J45" s="318">
        <v>-5186</v>
      </c>
      <c r="K45" s="318">
        <v>0</v>
      </c>
      <c r="L45" s="318">
        <v>0</v>
      </c>
      <c r="M45" s="318">
        <f t="shared" si="18"/>
        <v>25346</v>
      </c>
      <c r="N45" s="318">
        <f t="shared" si="9"/>
        <v>19156</v>
      </c>
      <c r="O45" s="470">
        <f t="shared" si="19"/>
        <v>0.77195612719955808</v>
      </c>
      <c r="P45" s="470">
        <f t="shared" si="20"/>
        <v>0.84677979557407956</v>
      </c>
      <c r="Q45" s="318">
        <f t="shared" si="21"/>
        <v>6190</v>
      </c>
      <c r="R45" s="405"/>
      <c r="AA45" s="318">
        <v>2016</v>
      </c>
      <c r="AB45" s="246">
        <f t="shared" si="11"/>
        <v>151559</v>
      </c>
    </row>
    <row r="46" spans="1:29">
      <c r="A46" s="318" t="s">
        <v>131</v>
      </c>
      <c r="B46" s="318">
        <v>2009</v>
      </c>
      <c r="C46" s="318">
        <v>1884</v>
      </c>
      <c r="D46" s="318">
        <v>1593</v>
      </c>
      <c r="E46" s="318">
        <v>11745</v>
      </c>
      <c r="F46" s="318">
        <v>1025</v>
      </c>
      <c r="G46" s="318">
        <v>-6781</v>
      </c>
      <c r="H46" s="318">
        <v>-1952</v>
      </c>
      <c r="I46" s="318">
        <v>-3849</v>
      </c>
      <c r="J46" s="318">
        <v>-4601</v>
      </c>
      <c r="K46" s="318">
        <v>0</v>
      </c>
      <c r="L46" s="318">
        <v>0</v>
      </c>
      <c r="M46" s="318">
        <f t="shared" si="18"/>
        <v>16247</v>
      </c>
      <c r="N46" s="318">
        <f t="shared" si="9"/>
        <v>17183</v>
      </c>
      <c r="O46" s="470">
        <f t="shared" si="19"/>
        <v>0.78599125992490926</v>
      </c>
      <c r="P46" s="470">
        <f t="shared" si="20"/>
        <v>0.86176535329077697</v>
      </c>
      <c r="Q46" s="318">
        <f t="shared" si="21"/>
        <v>-936</v>
      </c>
      <c r="R46" s="405"/>
      <c r="AA46" s="318">
        <v>2017</v>
      </c>
      <c r="AB46" s="246">
        <f t="shared" si="11"/>
        <v>171442</v>
      </c>
    </row>
    <row r="47" spans="1:29">
      <c r="A47" s="318" t="s">
        <v>131</v>
      </c>
      <c r="B47" s="318">
        <v>2010</v>
      </c>
      <c r="C47" s="318">
        <v>2210</v>
      </c>
      <c r="D47" s="318">
        <v>1888</v>
      </c>
      <c r="E47" s="318">
        <v>14488</v>
      </c>
      <c r="F47" s="318">
        <v>671</v>
      </c>
      <c r="G47" s="318">
        <v>-6655</v>
      </c>
      <c r="H47" s="318">
        <v>-1812</v>
      </c>
      <c r="I47" s="318">
        <v>-4556</v>
      </c>
      <c r="J47" s="318">
        <v>-4666</v>
      </c>
      <c r="K47" s="318">
        <v>0</v>
      </c>
      <c r="L47" s="318">
        <v>0</v>
      </c>
      <c r="M47" s="318">
        <f t="shared" si="18"/>
        <v>19257</v>
      </c>
      <c r="N47" s="318">
        <f t="shared" si="9"/>
        <v>17689</v>
      </c>
      <c r="O47" s="470">
        <f t="shared" si="19"/>
        <v>0.78719426701978501</v>
      </c>
      <c r="P47" s="470">
        <f t="shared" si="20"/>
        <v>0.86764882021799017</v>
      </c>
      <c r="Q47" s="318">
        <f t="shared" si="21"/>
        <v>1568</v>
      </c>
      <c r="R47" s="405"/>
    </row>
    <row r="48" spans="1:29">
      <c r="A48" s="318" t="s">
        <v>131</v>
      </c>
      <c r="B48" s="318">
        <v>2011</v>
      </c>
      <c r="C48" s="318">
        <v>2159</v>
      </c>
      <c r="D48" s="318">
        <v>2520</v>
      </c>
      <c r="E48" s="318">
        <v>16331</v>
      </c>
      <c r="F48" s="318">
        <v>435</v>
      </c>
      <c r="G48" s="318">
        <v>-6989</v>
      </c>
      <c r="H48" s="318">
        <v>-2019</v>
      </c>
      <c r="I48" s="318">
        <v>-5715</v>
      </c>
      <c r="J48" s="318">
        <v>-5222</v>
      </c>
      <c r="K48" s="318">
        <v>0</v>
      </c>
      <c r="L48" s="318">
        <v>0</v>
      </c>
      <c r="M48" s="318">
        <f t="shared" si="18"/>
        <v>21445</v>
      </c>
      <c r="N48" s="318">
        <f t="shared" si="9"/>
        <v>19945</v>
      </c>
      <c r="O48" s="470">
        <f t="shared" ref="O48" si="22">(E48+F48)/SUM(C48:F48)</f>
        <v>0.78181394264397297</v>
      </c>
      <c r="P48" s="470">
        <f t="shared" ref="P48" si="23">E48/(C48+E48)</f>
        <v>0.88323418063818282</v>
      </c>
      <c r="Q48" s="318">
        <f t="shared" si="21"/>
        <v>1500</v>
      </c>
      <c r="R48" s="405"/>
      <c r="AA48" s="246"/>
      <c r="AB48" s="246" t="s">
        <v>933</v>
      </c>
      <c r="AC48" s="246"/>
    </row>
    <row r="49" spans="1:30">
      <c r="A49" s="318" t="s">
        <v>131</v>
      </c>
      <c r="B49" s="318">
        <v>2012</v>
      </c>
      <c r="C49" s="318">
        <v>2436</v>
      </c>
      <c r="D49" s="318">
        <v>2334</v>
      </c>
      <c r="E49" s="318">
        <v>19102</v>
      </c>
      <c r="F49" s="318">
        <v>756</v>
      </c>
      <c r="G49" s="318">
        <v>-4970</v>
      </c>
      <c r="H49" s="318">
        <v>-1563</v>
      </c>
      <c r="I49" s="318">
        <v>-4846</v>
      </c>
      <c r="J49" s="318">
        <v>-4015</v>
      </c>
      <c r="K49" s="318">
        <v>0</v>
      </c>
      <c r="L49" s="318">
        <v>0</v>
      </c>
      <c r="M49" s="318">
        <f t="shared" si="18"/>
        <v>24628</v>
      </c>
      <c r="N49" s="318">
        <f t="shared" si="9"/>
        <v>15394</v>
      </c>
      <c r="O49" s="470">
        <f t="shared" ref="O49" si="24">(E49+F49)/SUM(C49:F49)</f>
        <v>0.80631801201884035</v>
      </c>
      <c r="P49" s="470">
        <f t="shared" ref="P49" si="25">E49/(C49+E49)</f>
        <v>0.88689757637663669</v>
      </c>
      <c r="Q49" s="318">
        <f t="shared" ref="Q49" si="26">SUM(C49:J49)</f>
        <v>9234</v>
      </c>
      <c r="R49" s="405"/>
      <c r="AA49" s="246"/>
      <c r="AB49" s="319" t="s">
        <v>44</v>
      </c>
      <c r="AC49" s="319" t="s">
        <v>45</v>
      </c>
      <c r="AD49" s="319" t="s">
        <v>460</v>
      </c>
    </row>
    <row r="50" spans="1:30">
      <c r="A50" s="318" t="s">
        <v>131</v>
      </c>
      <c r="B50" s="318">
        <v>2013</v>
      </c>
      <c r="C50" s="318">
        <v>2484</v>
      </c>
      <c r="D50" s="318">
        <v>3034</v>
      </c>
      <c r="E50" s="318">
        <v>25021</v>
      </c>
      <c r="F50" s="318">
        <v>2126</v>
      </c>
      <c r="G50" s="318">
        <v>-4376</v>
      </c>
      <c r="H50" s="318">
        <v>-1399</v>
      </c>
      <c r="I50" s="318">
        <v>-4696</v>
      </c>
      <c r="J50" s="318">
        <v>-3501</v>
      </c>
      <c r="K50" s="318">
        <v>0</v>
      </c>
      <c r="L50" s="318">
        <v>0</v>
      </c>
      <c r="M50" s="318">
        <f t="shared" si="18"/>
        <v>32665</v>
      </c>
      <c r="N50" s="318">
        <f t="shared" si="9"/>
        <v>13972</v>
      </c>
      <c r="O50" s="470">
        <f t="shared" ref="O50:O52" si="27">(E50+F50)/SUM(C50:F50)</f>
        <v>0.83107301392928212</v>
      </c>
      <c r="P50" s="470">
        <f t="shared" ref="P50:P52" si="28">E50/(C50+E50)</f>
        <v>0.90968914742774043</v>
      </c>
      <c r="Q50" s="318">
        <f t="shared" ref="Q50:Q52" si="29">SUM(C50:J50)</f>
        <v>18693</v>
      </c>
      <c r="R50" s="405"/>
      <c r="AA50" s="318">
        <v>2001</v>
      </c>
      <c r="AB50" s="319">
        <f t="shared" ref="AB50:AB66" si="30">SUM(C38,E38,C55,E55)</f>
        <v>76307</v>
      </c>
      <c r="AC50" s="319">
        <f t="shared" ref="AC50:AC66" si="31">SUM(D38,F38,D55,F55)</f>
        <v>135124</v>
      </c>
      <c r="AD50" s="319">
        <f t="shared" ref="AD50:AD62" si="32">SUM(AB50:AC50)</f>
        <v>211431</v>
      </c>
    </row>
    <row r="51" spans="1:30">
      <c r="A51" s="318" t="s">
        <v>131</v>
      </c>
      <c r="B51" s="318">
        <v>2014</v>
      </c>
      <c r="C51" s="318">
        <v>2726</v>
      </c>
      <c r="D51" s="318">
        <v>4085</v>
      </c>
      <c r="E51" s="318">
        <v>29727</v>
      </c>
      <c r="F51" s="318">
        <v>2717</v>
      </c>
      <c r="G51" s="318">
        <v>-4122</v>
      </c>
      <c r="H51" s="318">
        <v>-1426</v>
      </c>
      <c r="I51" s="318">
        <v>-4654</v>
      </c>
      <c r="J51" s="318">
        <v>-3318</v>
      </c>
      <c r="K51" s="318">
        <v>0</v>
      </c>
      <c r="L51" s="318">
        <v>0</v>
      </c>
      <c r="M51" s="318">
        <f t="shared" si="18"/>
        <v>39255</v>
      </c>
      <c r="N51" s="318">
        <f t="shared" si="9"/>
        <v>13520</v>
      </c>
      <c r="O51" s="470">
        <f t="shared" si="27"/>
        <v>0.82649344032607308</v>
      </c>
      <c r="P51" s="470">
        <f t="shared" si="28"/>
        <v>0.91600160231719718</v>
      </c>
      <c r="Q51" s="318">
        <f t="shared" si="29"/>
        <v>25735</v>
      </c>
      <c r="R51" s="405"/>
      <c r="AA51" s="318">
        <v>2002</v>
      </c>
      <c r="AB51" s="319">
        <f t="shared" si="30"/>
        <v>84160</v>
      </c>
      <c r="AC51" s="319">
        <f t="shared" si="31"/>
        <v>144990</v>
      </c>
      <c r="AD51" s="319">
        <f t="shared" si="32"/>
        <v>229150</v>
      </c>
    </row>
    <row r="52" spans="1:30">
      <c r="A52" s="318" t="s">
        <v>131</v>
      </c>
      <c r="B52" s="318">
        <v>2015</v>
      </c>
      <c r="C52" s="318">
        <v>1888</v>
      </c>
      <c r="D52" s="318">
        <v>4726</v>
      </c>
      <c r="E52" s="318">
        <v>33049</v>
      </c>
      <c r="F52" s="318">
        <v>2690</v>
      </c>
      <c r="G52" s="318">
        <v>-4210</v>
      </c>
      <c r="H52" s="318">
        <v>-1453</v>
      </c>
      <c r="I52" s="318">
        <v>-5280</v>
      </c>
      <c r="J52" s="318">
        <v>-3219</v>
      </c>
      <c r="K52" s="318">
        <v>0</v>
      </c>
      <c r="L52" s="318">
        <v>0</v>
      </c>
      <c r="M52" s="318">
        <f t="shared" si="18"/>
        <v>42353</v>
      </c>
      <c r="N52" s="318">
        <f t="shared" si="9"/>
        <v>14162</v>
      </c>
      <c r="O52" s="470">
        <f t="shared" si="27"/>
        <v>0.8438363280051</v>
      </c>
      <c r="P52" s="470">
        <f t="shared" si="28"/>
        <v>0.94595987062426656</v>
      </c>
      <c r="Q52" s="318">
        <f t="shared" si="29"/>
        <v>28191</v>
      </c>
      <c r="R52" s="246"/>
      <c r="AA52" s="318">
        <v>2003</v>
      </c>
      <c r="AB52" s="319">
        <f t="shared" si="30"/>
        <v>91535</v>
      </c>
      <c r="AC52" s="319">
        <f t="shared" si="31"/>
        <v>167093</v>
      </c>
      <c r="AD52" s="319">
        <f t="shared" si="32"/>
        <v>258628</v>
      </c>
    </row>
    <row r="53" spans="1:30">
      <c r="A53" s="318" t="s">
        <v>131</v>
      </c>
      <c r="B53" s="318">
        <v>2016</v>
      </c>
      <c r="C53" s="318">
        <v>2068</v>
      </c>
      <c r="D53" s="318">
        <v>6056</v>
      </c>
      <c r="E53" s="318">
        <v>37855</v>
      </c>
      <c r="F53" s="318">
        <v>3506</v>
      </c>
      <c r="G53" s="318">
        <v>-3703</v>
      </c>
      <c r="H53" s="318">
        <v>-1299</v>
      </c>
      <c r="I53" s="318">
        <v>-4830</v>
      </c>
      <c r="J53" s="318">
        <v>-2951</v>
      </c>
      <c r="K53" s="318">
        <v>0</v>
      </c>
      <c r="L53" s="318">
        <v>0</v>
      </c>
      <c r="M53" s="318">
        <f t="shared" si="18"/>
        <v>49485</v>
      </c>
      <c r="N53" s="318">
        <f t="shared" si="9"/>
        <v>12783</v>
      </c>
      <c r="O53" s="470">
        <f t="shared" ref="O53" si="33">(E53+F53)/SUM(C53:F53)</f>
        <v>0.83582903910275841</v>
      </c>
      <c r="P53" s="470">
        <f t="shared" ref="P53" si="34">E53/(C53+E53)</f>
        <v>0.94820028554968316</v>
      </c>
      <c r="Q53" s="318">
        <f t="shared" ref="Q53" si="35">SUM(C53:J53)</f>
        <v>36702</v>
      </c>
      <c r="R53" s="246"/>
      <c r="AA53" s="318">
        <v>2004</v>
      </c>
      <c r="AB53" s="319">
        <f t="shared" si="30"/>
        <v>97459</v>
      </c>
      <c r="AC53" s="319">
        <f t="shared" si="31"/>
        <v>165452</v>
      </c>
      <c r="AD53" s="319">
        <f t="shared" si="32"/>
        <v>262911</v>
      </c>
    </row>
    <row r="54" spans="1:30">
      <c r="A54" s="318" t="s">
        <v>131</v>
      </c>
      <c r="B54" s="318">
        <v>2017</v>
      </c>
      <c r="C54" s="318">
        <v>1513</v>
      </c>
      <c r="D54" s="318">
        <v>6572</v>
      </c>
      <c r="E54" s="318">
        <v>44668</v>
      </c>
      <c r="F54" s="318">
        <v>4488</v>
      </c>
      <c r="G54" s="318">
        <v>-3966</v>
      </c>
      <c r="H54" s="318">
        <v>-1780</v>
      </c>
      <c r="I54" s="318">
        <v>-8223</v>
      </c>
      <c r="J54" s="318">
        <v>-3054</v>
      </c>
      <c r="K54" s="318">
        <v>0</v>
      </c>
      <c r="L54" s="318">
        <v>0</v>
      </c>
      <c r="M54" s="318">
        <f t="shared" ref="M54" si="36">SUM(C54:F54)</f>
        <v>57241</v>
      </c>
      <c r="N54" s="318">
        <f t="shared" ref="N54" si="37">-SUM(G54:J54,L54)</f>
        <v>17023</v>
      </c>
      <c r="O54" s="470">
        <f t="shared" ref="O54" si="38">(E54+F54)/SUM(C54:F54)</f>
        <v>0.85875508813612622</v>
      </c>
      <c r="P54" s="470">
        <f t="shared" ref="P54" si="39">E54/(C54+E54)</f>
        <v>0.96723760854030882</v>
      </c>
      <c r="Q54" s="318">
        <f t="shared" ref="Q54" si="40">SUM(C54:J54)</f>
        <v>40218</v>
      </c>
      <c r="R54" s="246"/>
      <c r="AA54" s="318">
        <v>2005</v>
      </c>
      <c r="AB54" s="319">
        <f t="shared" si="30"/>
        <v>101620</v>
      </c>
      <c r="AC54" s="319">
        <f t="shared" si="31"/>
        <v>163640</v>
      </c>
      <c r="AD54" s="319">
        <f t="shared" si="32"/>
        <v>265260</v>
      </c>
    </row>
    <row r="55" spans="1:30">
      <c r="A55" s="246" t="s">
        <v>132</v>
      </c>
      <c r="B55" s="246">
        <v>2001</v>
      </c>
      <c r="C55" s="246">
        <v>58624</v>
      </c>
      <c r="D55" s="246">
        <v>116970</v>
      </c>
      <c r="E55" s="246">
        <v>2601</v>
      </c>
      <c r="F55" s="246">
        <v>13415</v>
      </c>
      <c r="G55" s="246">
        <v>-80167</v>
      </c>
      <c r="H55" s="246">
        <v>-38360</v>
      </c>
      <c r="I55" s="246">
        <v>-585</v>
      </c>
      <c r="J55" s="246">
        <v>-4429</v>
      </c>
      <c r="K55" s="246">
        <v>0</v>
      </c>
      <c r="L55" s="246">
        <v>0</v>
      </c>
      <c r="M55" s="246">
        <f t="shared" si="18"/>
        <v>191610</v>
      </c>
      <c r="N55" s="246">
        <f t="shared" ref="N55:N76" si="41">-SUM(G55:J55,L55)</f>
        <v>123541</v>
      </c>
      <c r="O55" s="469">
        <f t="shared" ref="O55:O65" si="42">(E55+F55)/SUM(C55:F55)</f>
        <v>8.3586451646573773E-2</v>
      </c>
      <c r="P55" s="469">
        <f t="shared" ref="P55:P65" si="43">E55/(C55+E55)</f>
        <v>4.2482645977950186E-2</v>
      </c>
      <c r="Q55" s="246">
        <f t="shared" ref="Q55:Q87" si="44">SUM(C55:J55)</f>
        <v>68069</v>
      </c>
      <c r="R55" s="246"/>
      <c r="AA55" s="318">
        <v>2006</v>
      </c>
      <c r="AB55" s="319">
        <f t="shared" si="30"/>
        <v>99185</v>
      </c>
      <c r="AC55" s="319">
        <f t="shared" si="31"/>
        <v>133926</v>
      </c>
      <c r="AD55" s="319">
        <f t="shared" si="32"/>
        <v>233111</v>
      </c>
    </row>
    <row r="56" spans="1:30">
      <c r="A56" s="246" t="s">
        <v>132</v>
      </c>
      <c r="B56" s="246">
        <v>2002</v>
      </c>
      <c r="C56" s="246">
        <v>64646</v>
      </c>
      <c r="D56" s="246">
        <v>120667</v>
      </c>
      <c r="E56" s="246">
        <v>2539</v>
      </c>
      <c r="F56" s="246">
        <v>17688</v>
      </c>
      <c r="G56" s="246">
        <v>-76259</v>
      </c>
      <c r="H56" s="246">
        <v>-42622</v>
      </c>
      <c r="I56" s="246">
        <v>-540</v>
      </c>
      <c r="J56" s="246">
        <v>-5397</v>
      </c>
      <c r="K56" s="246">
        <v>0</v>
      </c>
      <c r="L56" s="246">
        <v>0</v>
      </c>
      <c r="M56" s="246">
        <f t="shared" si="18"/>
        <v>205540</v>
      </c>
      <c r="N56" s="246">
        <f t="shared" si="41"/>
        <v>124818</v>
      </c>
      <c r="O56" s="469">
        <f t="shared" si="42"/>
        <v>9.8409068794395246E-2</v>
      </c>
      <c r="P56" s="469">
        <f t="shared" si="43"/>
        <v>3.7791173625065122E-2</v>
      </c>
      <c r="Q56" s="246">
        <f t="shared" si="44"/>
        <v>80722</v>
      </c>
      <c r="R56" s="246"/>
      <c r="AA56" s="318">
        <v>2007</v>
      </c>
      <c r="AB56" s="319">
        <f t="shared" si="30"/>
        <v>101448</v>
      </c>
      <c r="AC56" s="319">
        <f t="shared" si="31"/>
        <v>131675</v>
      </c>
      <c r="AD56" s="319">
        <f t="shared" si="32"/>
        <v>233123</v>
      </c>
    </row>
    <row r="57" spans="1:30">
      <c r="A57" s="246" t="s">
        <v>132</v>
      </c>
      <c r="B57" s="246">
        <v>2003</v>
      </c>
      <c r="C57" s="246">
        <v>70748</v>
      </c>
      <c r="D57" s="246">
        <v>135234</v>
      </c>
      <c r="E57" s="246">
        <v>2387</v>
      </c>
      <c r="F57" s="246">
        <v>23871</v>
      </c>
      <c r="G57" s="246">
        <v>-72724</v>
      </c>
      <c r="H57" s="246">
        <v>-48057</v>
      </c>
      <c r="I57" s="246">
        <v>-562</v>
      </c>
      <c r="J57" s="246">
        <v>-6609</v>
      </c>
      <c r="K57" s="246">
        <v>0</v>
      </c>
      <c r="L57" s="246">
        <v>0</v>
      </c>
      <c r="M57" s="246">
        <f t="shared" si="18"/>
        <v>232240</v>
      </c>
      <c r="N57" s="246">
        <f t="shared" si="41"/>
        <v>127952</v>
      </c>
      <c r="O57" s="469">
        <f t="shared" si="42"/>
        <v>0.11306407165001722</v>
      </c>
      <c r="P57" s="469">
        <f t="shared" si="43"/>
        <v>3.2638271689341629E-2</v>
      </c>
      <c r="Q57" s="246">
        <f t="shared" si="44"/>
        <v>104288</v>
      </c>
      <c r="R57" s="246"/>
      <c r="AA57" s="318">
        <v>2008</v>
      </c>
      <c r="AB57" s="319">
        <f t="shared" si="30"/>
        <v>95593</v>
      </c>
      <c r="AC57" s="319">
        <f t="shared" si="31"/>
        <v>99686</v>
      </c>
      <c r="AD57" s="319">
        <f t="shared" si="32"/>
        <v>195279</v>
      </c>
    </row>
    <row r="58" spans="1:30">
      <c r="A58" s="246" t="s">
        <v>132</v>
      </c>
      <c r="B58" s="246">
        <v>2004</v>
      </c>
      <c r="C58" s="246">
        <v>74262</v>
      </c>
      <c r="D58" s="246">
        <v>135418</v>
      </c>
      <c r="E58" s="246">
        <v>2755</v>
      </c>
      <c r="F58" s="246">
        <v>20769</v>
      </c>
      <c r="G58" s="246">
        <v>-72292</v>
      </c>
      <c r="H58" s="246">
        <v>-55558</v>
      </c>
      <c r="I58" s="246">
        <v>-531</v>
      </c>
      <c r="J58" s="246">
        <v>-7822</v>
      </c>
      <c r="K58" s="246">
        <v>0</v>
      </c>
      <c r="L58" s="246">
        <v>0</v>
      </c>
      <c r="M58" s="246">
        <f t="shared" ref="M58:M64" si="45">SUM(C58:F58)</f>
        <v>233204</v>
      </c>
      <c r="N58" s="246">
        <f t="shared" si="41"/>
        <v>136203</v>
      </c>
      <c r="O58" s="469">
        <f t="shared" si="42"/>
        <v>0.10087305535068009</v>
      </c>
      <c r="P58" s="469">
        <f t="shared" si="43"/>
        <v>3.577132321435527E-2</v>
      </c>
      <c r="Q58" s="246">
        <f t="shared" si="44"/>
        <v>97001</v>
      </c>
      <c r="R58" s="246"/>
      <c r="AA58" s="318">
        <v>2009</v>
      </c>
      <c r="AB58" s="319">
        <f t="shared" si="30"/>
        <v>70561</v>
      </c>
      <c r="AC58" s="319">
        <f t="shared" si="31"/>
        <v>75773</v>
      </c>
      <c r="AD58" s="319">
        <f t="shared" si="32"/>
        <v>146334</v>
      </c>
    </row>
    <row r="59" spans="1:30">
      <c r="A59" s="246" t="s">
        <v>132</v>
      </c>
      <c r="B59" s="246">
        <v>2005</v>
      </c>
      <c r="C59" s="246">
        <v>75374</v>
      </c>
      <c r="D59" s="246">
        <v>135222</v>
      </c>
      <c r="E59" s="246">
        <v>4370</v>
      </c>
      <c r="F59" s="246">
        <v>19624</v>
      </c>
      <c r="G59" s="246">
        <v>-70801</v>
      </c>
      <c r="H59" s="246">
        <v>-64359</v>
      </c>
      <c r="I59" s="246">
        <v>-505</v>
      </c>
      <c r="J59" s="246">
        <v>-9400</v>
      </c>
      <c r="K59" s="246">
        <v>0</v>
      </c>
      <c r="L59" s="246">
        <v>0</v>
      </c>
      <c r="M59" s="246">
        <f t="shared" si="45"/>
        <v>234590</v>
      </c>
      <c r="N59" s="246">
        <f t="shared" si="41"/>
        <v>145065</v>
      </c>
      <c r="O59" s="469">
        <f t="shared" si="42"/>
        <v>0.10228057461954899</v>
      </c>
      <c r="P59" s="469">
        <f t="shared" si="43"/>
        <v>5.4800361155698231E-2</v>
      </c>
      <c r="Q59" s="246">
        <f t="shared" si="44"/>
        <v>89525</v>
      </c>
      <c r="R59" s="246"/>
      <c r="AA59" s="318">
        <v>2010</v>
      </c>
      <c r="AB59" s="319">
        <f t="shared" si="30"/>
        <v>81182</v>
      </c>
      <c r="AC59" s="319">
        <f t="shared" si="31"/>
        <v>95143</v>
      </c>
      <c r="AD59" s="319">
        <f t="shared" si="32"/>
        <v>176325</v>
      </c>
    </row>
    <row r="60" spans="1:30">
      <c r="A60" s="246" t="s">
        <v>132</v>
      </c>
      <c r="B60" s="246">
        <v>2006</v>
      </c>
      <c r="C60" s="246">
        <v>72735</v>
      </c>
      <c r="D60" s="246">
        <v>115222</v>
      </c>
      <c r="E60" s="246">
        <v>5988</v>
      </c>
      <c r="F60" s="246">
        <v>11129</v>
      </c>
      <c r="G60" s="246">
        <v>-67755</v>
      </c>
      <c r="H60" s="246">
        <v>-71197</v>
      </c>
      <c r="I60" s="246">
        <v>-555</v>
      </c>
      <c r="J60" s="246">
        <v>-10801</v>
      </c>
      <c r="K60" s="246">
        <v>0</v>
      </c>
      <c r="L60" s="246">
        <v>0</v>
      </c>
      <c r="M60" s="246">
        <f t="shared" si="45"/>
        <v>205074</v>
      </c>
      <c r="N60" s="246">
        <f t="shared" si="41"/>
        <v>150308</v>
      </c>
      <c r="O60" s="469">
        <f t="shared" si="42"/>
        <v>8.3467431268712755E-2</v>
      </c>
      <c r="P60" s="469">
        <f t="shared" si="43"/>
        <v>7.6064174383598179E-2</v>
      </c>
      <c r="Q60" s="246">
        <f t="shared" si="44"/>
        <v>54766</v>
      </c>
      <c r="R60" s="246"/>
      <c r="AA60" s="318">
        <v>2011</v>
      </c>
      <c r="AB60" s="319">
        <f t="shared" si="30"/>
        <v>84787</v>
      </c>
      <c r="AC60" s="319">
        <f t="shared" si="31"/>
        <v>87071</v>
      </c>
      <c r="AD60" s="319">
        <f t="shared" si="32"/>
        <v>171858</v>
      </c>
    </row>
    <row r="61" spans="1:30">
      <c r="A61" s="246" t="s">
        <v>132</v>
      </c>
      <c r="B61" s="246">
        <v>2007</v>
      </c>
      <c r="C61" s="246">
        <v>71741</v>
      </c>
      <c r="D61" s="246">
        <v>115799</v>
      </c>
      <c r="E61" s="246">
        <v>7923</v>
      </c>
      <c r="F61" s="246">
        <v>8033</v>
      </c>
      <c r="G61" s="246">
        <v>-65553</v>
      </c>
      <c r="H61" s="246">
        <v>-77297</v>
      </c>
      <c r="I61" s="246">
        <v>-638</v>
      </c>
      <c r="J61" s="246">
        <v>-11371</v>
      </c>
      <c r="K61" s="246">
        <v>0</v>
      </c>
      <c r="L61" s="246">
        <v>0</v>
      </c>
      <c r="M61" s="246">
        <f t="shared" si="45"/>
        <v>203496</v>
      </c>
      <c r="N61" s="246">
        <f t="shared" si="41"/>
        <v>154859</v>
      </c>
      <c r="O61" s="469">
        <f t="shared" si="42"/>
        <v>7.8409403624641272E-2</v>
      </c>
      <c r="P61" s="469">
        <f t="shared" si="43"/>
        <v>9.9455211889937736E-2</v>
      </c>
      <c r="Q61" s="246">
        <f t="shared" si="44"/>
        <v>48637</v>
      </c>
      <c r="R61" s="246"/>
      <c r="AA61" s="318">
        <v>2012</v>
      </c>
      <c r="AB61" s="319">
        <f t="shared" si="30"/>
        <v>100880</v>
      </c>
      <c r="AC61" s="319">
        <f t="shared" si="31"/>
        <v>84965</v>
      </c>
      <c r="AD61" s="319">
        <f t="shared" si="32"/>
        <v>185845</v>
      </c>
    </row>
    <row r="62" spans="1:30">
      <c r="A62" s="246" t="s">
        <v>132</v>
      </c>
      <c r="B62" s="246">
        <v>2008</v>
      </c>
      <c r="C62" s="246">
        <v>65717</v>
      </c>
      <c r="D62" s="246">
        <v>91276</v>
      </c>
      <c r="E62" s="246">
        <v>9722</v>
      </c>
      <c r="F62" s="246">
        <v>3218</v>
      </c>
      <c r="G62" s="246">
        <v>-62894</v>
      </c>
      <c r="H62" s="246">
        <v>-80126</v>
      </c>
      <c r="I62" s="246">
        <v>-691</v>
      </c>
      <c r="J62" s="246">
        <v>-11950</v>
      </c>
      <c r="K62" s="246">
        <v>0</v>
      </c>
      <c r="L62" s="246">
        <v>0</v>
      </c>
      <c r="M62" s="246">
        <f t="shared" si="45"/>
        <v>169933</v>
      </c>
      <c r="N62" s="246">
        <f t="shared" si="41"/>
        <v>155661</v>
      </c>
      <c r="O62" s="469">
        <f t="shared" si="42"/>
        <v>7.6147658194700263E-2</v>
      </c>
      <c r="P62" s="469">
        <f t="shared" si="43"/>
        <v>0.12887233393867895</v>
      </c>
      <c r="Q62" s="246">
        <f t="shared" si="44"/>
        <v>14272</v>
      </c>
      <c r="R62" s="246"/>
      <c r="AA62" s="318">
        <v>2013</v>
      </c>
      <c r="AB62" s="319">
        <f t="shared" si="30"/>
        <v>112505</v>
      </c>
      <c r="AC62" s="319">
        <f t="shared" si="31"/>
        <v>107392</v>
      </c>
      <c r="AD62" s="319">
        <f t="shared" si="32"/>
        <v>219897</v>
      </c>
    </row>
    <row r="63" spans="1:30">
      <c r="A63" s="246" t="s">
        <v>132</v>
      </c>
      <c r="B63" s="246">
        <v>2009</v>
      </c>
      <c r="C63" s="246">
        <v>48192</v>
      </c>
      <c r="D63" s="246">
        <v>71851</v>
      </c>
      <c r="E63" s="246">
        <v>8740</v>
      </c>
      <c r="F63" s="246">
        <v>1304</v>
      </c>
      <c r="G63" s="246">
        <v>-53600</v>
      </c>
      <c r="H63" s="246">
        <v>-72586</v>
      </c>
      <c r="I63" s="246">
        <v>-720</v>
      </c>
      <c r="J63" s="246">
        <v>-10787</v>
      </c>
      <c r="K63" s="246">
        <v>0</v>
      </c>
      <c r="L63" s="246">
        <v>0</v>
      </c>
      <c r="M63" s="246">
        <f t="shared" si="45"/>
        <v>130087</v>
      </c>
      <c r="N63" s="246">
        <f t="shared" si="41"/>
        <v>137693</v>
      </c>
      <c r="O63" s="469">
        <f t="shared" si="42"/>
        <v>7.7209867242691424E-2</v>
      </c>
      <c r="P63" s="469">
        <f t="shared" si="43"/>
        <v>0.15351647579568609</v>
      </c>
      <c r="Q63" s="246">
        <f t="shared" si="44"/>
        <v>-7606</v>
      </c>
      <c r="R63" s="246"/>
      <c r="AA63" s="318">
        <v>2014</v>
      </c>
      <c r="AB63" s="319">
        <f t="shared" si="30"/>
        <v>125406</v>
      </c>
      <c r="AC63" s="319">
        <f t="shared" si="31"/>
        <v>139575</v>
      </c>
      <c r="AD63" s="319">
        <f t="shared" ref="AD63:AD64" si="46">SUM(AB63:AC63)</f>
        <v>264981</v>
      </c>
    </row>
    <row r="64" spans="1:30">
      <c r="A64" s="246" t="s">
        <v>132</v>
      </c>
      <c r="B64" s="246">
        <v>2010</v>
      </c>
      <c r="C64" s="246">
        <v>54665</v>
      </c>
      <c r="D64" s="246">
        <v>91736</v>
      </c>
      <c r="E64" s="246">
        <v>9819</v>
      </c>
      <c r="F64" s="246">
        <v>848</v>
      </c>
      <c r="G64" s="246">
        <v>-51591</v>
      </c>
      <c r="H64" s="246">
        <v>-73088</v>
      </c>
      <c r="I64" s="246">
        <v>-795</v>
      </c>
      <c r="J64" s="246">
        <v>-10994</v>
      </c>
      <c r="K64" s="246">
        <v>0</v>
      </c>
      <c r="L64" s="246">
        <v>0</v>
      </c>
      <c r="M64" s="246">
        <f t="shared" si="45"/>
        <v>157068</v>
      </c>
      <c r="N64" s="246">
        <f t="shared" si="41"/>
        <v>136468</v>
      </c>
      <c r="O64" s="469">
        <f t="shared" si="42"/>
        <v>6.7913260498637537E-2</v>
      </c>
      <c r="P64" s="469">
        <f t="shared" si="43"/>
        <v>0.15227033062465106</v>
      </c>
      <c r="Q64" s="246">
        <f t="shared" si="44"/>
        <v>20600</v>
      </c>
      <c r="R64" s="246"/>
      <c r="AA64" s="318">
        <v>2015</v>
      </c>
      <c r="AB64" s="319">
        <f t="shared" si="30"/>
        <v>132451</v>
      </c>
      <c r="AC64" s="319">
        <f t="shared" si="31"/>
        <v>153721</v>
      </c>
      <c r="AD64" s="319">
        <f t="shared" si="46"/>
        <v>286172</v>
      </c>
    </row>
    <row r="65" spans="1:30">
      <c r="A65" s="246" t="s">
        <v>132</v>
      </c>
      <c r="B65" s="246">
        <v>2011</v>
      </c>
      <c r="C65" s="246">
        <v>55264</v>
      </c>
      <c r="D65" s="246">
        <v>83057</v>
      </c>
      <c r="E65" s="246">
        <v>11033</v>
      </c>
      <c r="F65" s="246">
        <v>1059</v>
      </c>
      <c r="G65" s="246">
        <v>-56563</v>
      </c>
      <c r="H65" s="246">
        <v>-87304</v>
      </c>
      <c r="I65" s="246">
        <v>-1036</v>
      </c>
      <c r="J65" s="246">
        <v>-12939</v>
      </c>
      <c r="K65" s="246">
        <v>0</v>
      </c>
      <c r="L65" s="246">
        <v>0</v>
      </c>
      <c r="M65" s="246">
        <f t="shared" ref="M65" si="47">SUM(C65:F65)</f>
        <v>150413</v>
      </c>
      <c r="N65" s="246">
        <f t="shared" si="41"/>
        <v>157842</v>
      </c>
      <c r="O65" s="469">
        <f t="shared" si="42"/>
        <v>8.0391987394706571E-2</v>
      </c>
      <c r="P65" s="469">
        <f t="shared" si="43"/>
        <v>0.16641778662684586</v>
      </c>
      <c r="Q65" s="246">
        <f t="shared" si="44"/>
        <v>-7429</v>
      </c>
      <c r="R65" s="246"/>
      <c r="AA65" s="318">
        <v>2016</v>
      </c>
      <c r="AB65" s="319">
        <f t="shared" si="30"/>
        <v>145296</v>
      </c>
      <c r="AC65" s="319">
        <f t="shared" si="31"/>
        <v>161413</v>
      </c>
      <c r="AD65" s="319">
        <f t="shared" ref="AD65" si="48">SUM(AB65:AC65)</f>
        <v>306709</v>
      </c>
    </row>
    <row r="66" spans="1:30">
      <c r="A66" s="246" t="s">
        <v>132</v>
      </c>
      <c r="B66" s="246">
        <v>2012</v>
      </c>
      <c r="C66" s="246">
        <v>65099</v>
      </c>
      <c r="D66" s="246">
        <v>79966</v>
      </c>
      <c r="E66" s="246">
        <v>14243</v>
      </c>
      <c r="F66" s="246">
        <v>1909</v>
      </c>
      <c r="G66" s="246">
        <v>-43864</v>
      </c>
      <c r="H66" s="246">
        <v>-68685</v>
      </c>
      <c r="I66" s="246">
        <v>-887</v>
      </c>
      <c r="J66" s="246">
        <v>-9949</v>
      </c>
      <c r="K66" s="246">
        <v>0</v>
      </c>
      <c r="L66" s="246">
        <v>0</v>
      </c>
      <c r="M66" s="246">
        <f t="shared" ref="M66:M69" si="49">SUM(C66:F66)</f>
        <v>161217</v>
      </c>
      <c r="N66" s="246">
        <f t="shared" si="41"/>
        <v>123385</v>
      </c>
      <c r="O66" s="469">
        <f t="shared" ref="O66:O69" si="50">(E66+F66)/SUM(C66:F66)</f>
        <v>0.10018794543999703</v>
      </c>
      <c r="P66" s="469">
        <f t="shared" ref="P66:P69" si="51">E66/(C66+E66)</f>
        <v>0.17951400267197701</v>
      </c>
      <c r="Q66" s="246">
        <f t="shared" si="44"/>
        <v>37832</v>
      </c>
      <c r="R66" s="246"/>
      <c r="AA66" s="318">
        <v>2017</v>
      </c>
      <c r="AB66" s="319">
        <f t="shared" si="30"/>
        <v>157021</v>
      </c>
      <c r="AC66" s="319">
        <f t="shared" si="31"/>
        <v>177424</v>
      </c>
      <c r="AD66" s="319">
        <f t="shared" ref="AD66" si="52">SUM(AB66:AC66)</f>
        <v>334445</v>
      </c>
    </row>
    <row r="67" spans="1:30">
      <c r="A67" s="246" t="s">
        <v>132</v>
      </c>
      <c r="B67" s="246">
        <v>2013</v>
      </c>
      <c r="C67" s="246">
        <v>69539</v>
      </c>
      <c r="D67" s="246">
        <v>99911</v>
      </c>
      <c r="E67" s="246">
        <v>15461</v>
      </c>
      <c r="F67" s="246">
        <v>2321</v>
      </c>
      <c r="G67" s="246">
        <v>-44517</v>
      </c>
      <c r="H67" s="246">
        <v>-73915</v>
      </c>
      <c r="I67" s="246">
        <v>-1002</v>
      </c>
      <c r="J67" s="246">
        <v>-9231</v>
      </c>
      <c r="K67" s="246">
        <v>0</v>
      </c>
      <c r="L67" s="246">
        <v>0</v>
      </c>
      <c r="M67" s="246">
        <f t="shared" si="49"/>
        <v>187232</v>
      </c>
      <c r="N67" s="246">
        <f t="shared" si="41"/>
        <v>128665</v>
      </c>
      <c r="O67" s="469">
        <f t="shared" si="50"/>
        <v>9.4973081524525715E-2</v>
      </c>
      <c r="P67" s="469">
        <f t="shared" si="51"/>
        <v>0.18189411764705882</v>
      </c>
      <c r="Q67" s="246">
        <f t="shared" si="44"/>
        <v>58567</v>
      </c>
      <c r="R67" s="246"/>
    </row>
    <row r="68" spans="1:30">
      <c r="A68" s="246" t="s">
        <v>132</v>
      </c>
      <c r="B68" s="246">
        <v>2014</v>
      </c>
      <c r="C68" s="246">
        <v>77821</v>
      </c>
      <c r="D68" s="246">
        <v>130612</v>
      </c>
      <c r="E68" s="246">
        <v>15132</v>
      </c>
      <c r="F68" s="246">
        <v>2161</v>
      </c>
      <c r="G68" s="246">
        <v>-46397</v>
      </c>
      <c r="H68" s="246">
        <v>-79284</v>
      </c>
      <c r="I68" s="246">
        <v>-1058</v>
      </c>
      <c r="J68" s="246">
        <v>-8863</v>
      </c>
      <c r="K68" s="246">
        <v>0</v>
      </c>
      <c r="L68" s="246">
        <v>0</v>
      </c>
      <c r="M68" s="246">
        <f t="shared" si="49"/>
        <v>225726</v>
      </c>
      <c r="N68" s="246">
        <f t="shared" si="41"/>
        <v>135602</v>
      </c>
      <c r="O68" s="469">
        <f t="shared" si="50"/>
        <v>7.6610580969848394E-2</v>
      </c>
      <c r="P68" s="469">
        <f t="shared" si="51"/>
        <v>0.16279194861919466</v>
      </c>
      <c r="Q68" s="246">
        <f t="shared" si="44"/>
        <v>90124</v>
      </c>
      <c r="R68" s="246"/>
      <c r="AA68" s="246"/>
      <c r="AB68" s="246" t="s">
        <v>1092</v>
      </c>
      <c r="AC68" s="246"/>
    </row>
    <row r="69" spans="1:30">
      <c r="A69" s="246" t="s">
        <v>132</v>
      </c>
      <c r="B69" s="246">
        <v>2015</v>
      </c>
      <c r="C69" s="246">
        <v>81897</v>
      </c>
      <c r="D69" s="246">
        <v>144292</v>
      </c>
      <c r="E69" s="246">
        <v>15617</v>
      </c>
      <c r="F69" s="246">
        <v>2013</v>
      </c>
      <c r="G69" s="246">
        <v>-50392</v>
      </c>
      <c r="H69" s="246">
        <v>-86928</v>
      </c>
      <c r="I69" s="246">
        <v>-1206</v>
      </c>
      <c r="J69" s="246">
        <v>-8456</v>
      </c>
      <c r="K69" s="246">
        <v>0</v>
      </c>
      <c r="L69" s="246">
        <v>0</v>
      </c>
      <c r="M69" s="246">
        <f t="shared" si="49"/>
        <v>243819</v>
      </c>
      <c r="N69" s="246">
        <f t="shared" si="41"/>
        <v>146982</v>
      </c>
      <c r="O69" s="469">
        <f t="shared" si="50"/>
        <v>7.2307736476648662E-2</v>
      </c>
      <c r="P69" s="469">
        <f t="shared" si="51"/>
        <v>0.1601513628812273</v>
      </c>
      <c r="Q69" s="246">
        <f t="shared" si="44"/>
        <v>96837</v>
      </c>
      <c r="R69" s="246"/>
      <c r="AA69" s="246"/>
      <c r="AB69" s="319" t="s">
        <v>44</v>
      </c>
      <c r="AC69" s="319" t="s">
        <v>45</v>
      </c>
      <c r="AD69" s="319" t="s">
        <v>460</v>
      </c>
    </row>
    <row r="70" spans="1:30">
      <c r="A70" s="246" t="s">
        <v>132</v>
      </c>
      <c r="B70" s="246">
        <v>2016</v>
      </c>
      <c r="C70" s="246">
        <v>87674</v>
      </c>
      <c r="D70" s="246">
        <v>149071</v>
      </c>
      <c r="E70" s="246">
        <v>17699</v>
      </c>
      <c r="F70" s="246">
        <v>2780</v>
      </c>
      <c r="G70" s="246">
        <v>-46612</v>
      </c>
      <c r="H70" s="246">
        <v>-83577</v>
      </c>
      <c r="I70" s="246">
        <v>-1182</v>
      </c>
      <c r="J70" s="246">
        <v>-7405</v>
      </c>
      <c r="K70" s="246">
        <v>0</v>
      </c>
      <c r="L70" s="246">
        <v>0</v>
      </c>
      <c r="M70" s="246">
        <f t="shared" ref="M70" si="53">SUM(C70:F70)</f>
        <v>257224</v>
      </c>
      <c r="N70" s="246">
        <f t="shared" si="41"/>
        <v>138776</v>
      </c>
      <c r="O70" s="469">
        <f t="shared" ref="O70" si="54">(E70+F70)/SUM(C70:F70)</f>
        <v>7.9615432463533725E-2</v>
      </c>
      <c r="P70" s="469">
        <f t="shared" ref="P70" si="55">E70/(C70+E70)</f>
        <v>0.16796522828428534</v>
      </c>
      <c r="Q70" s="246">
        <f t="shared" si="44"/>
        <v>118448</v>
      </c>
      <c r="R70" s="246"/>
      <c r="AA70" s="318">
        <v>2001</v>
      </c>
      <c r="AB70" s="319">
        <f t="shared" ref="AB70:AB86" si="56">C21+E21</f>
        <v>2849</v>
      </c>
      <c r="AC70" s="319">
        <f t="shared" ref="AC70:AC86" si="57">D21+F21</f>
        <v>2918</v>
      </c>
      <c r="AD70" s="319">
        <f t="shared" ref="AD70" si="58">SUM(AB70:AC70)</f>
        <v>5767</v>
      </c>
    </row>
    <row r="71" spans="1:30">
      <c r="A71" s="246" t="s">
        <v>132</v>
      </c>
      <c r="B71" s="246">
        <v>2017</v>
      </c>
      <c r="C71" s="246">
        <v>93750</v>
      </c>
      <c r="D71" s="246">
        <v>161891</v>
      </c>
      <c r="E71" s="246">
        <v>17090</v>
      </c>
      <c r="F71" s="246">
        <v>4473</v>
      </c>
      <c r="G71" s="246">
        <v>-52781</v>
      </c>
      <c r="H71" s="246">
        <v>-92119</v>
      </c>
      <c r="I71" s="246">
        <v>-2438</v>
      </c>
      <c r="J71" s="246">
        <v>-7081</v>
      </c>
      <c r="K71" s="246">
        <v>0</v>
      </c>
      <c r="L71" s="246">
        <v>0</v>
      </c>
      <c r="M71" s="246">
        <f t="shared" ref="M71" si="59">SUM(C71:F71)</f>
        <v>277204</v>
      </c>
      <c r="N71" s="246">
        <f t="shared" ref="N71" si="60">-SUM(G71:J71,L71)</f>
        <v>154419</v>
      </c>
      <c r="O71" s="469">
        <f t="shared" ref="O71" si="61">(E71+F71)/SUM(C71:F71)</f>
        <v>7.7787477814172959E-2</v>
      </c>
      <c r="P71" s="469">
        <f t="shared" ref="P71" si="62">E71/(C71+E71)</f>
        <v>0.15418621436304583</v>
      </c>
      <c r="Q71" s="246">
        <f t="shared" ref="Q71" si="63">SUM(C71:J71)</f>
        <v>122785</v>
      </c>
      <c r="R71" s="246"/>
      <c r="AA71" s="318">
        <v>2002</v>
      </c>
      <c r="AB71" s="319">
        <f t="shared" si="56"/>
        <v>3429</v>
      </c>
      <c r="AC71" s="319">
        <f t="shared" si="57"/>
        <v>3995</v>
      </c>
      <c r="AD71" s="319">
        <f t="shared" ref="AD71:AD84" si="64">SUM(AB71:AC71)</f>
        <v>7424</v>
      </c>
    </row>
    <row r="72" spans="1:30">
      <c r="A72" s="318" t="s">
        <v>133</v>
      </c>
      <c r="B72" s="318">
        <v>2001</v>
      </c>
      <c r="C72" s="318">
        <v>4977</v>
      </c>
      <c r="D72" s="318">
        <v>2278</v>
      </c>
      <c r="E72" s="318">
        <v>0</v>
      </c>
      <c r="F72" s="318">
        <v>0</v>
      </c>
      <c r="G72" s="318">
        <v>-3781</v>
      </c>
      <c r="H72" s="318">
        <v>-1825</v>
      </c>
      <c r="I72" s="318">
        <v>0</v>
      </c>
      <c r="J72" s="318">
        <v>0</v>
      </c>
      <c r="K72" s="318">
        <v>0</v>
      </c>
      <c r="L72" s="318">
        <v>0</v>
      </c>
      <c r="M72" s="318">
        <f t="shared" ref="M72:M81" si="65">SUM(C72:F72)</f>
        <v>7255</v>
      </c>
      <c r="N72" s="318">
        <f t="shared" si="41"/>
        <v>5606</v>
      </c>
      <c r="O72" s="246"/>
      <c r="P72" s="246"/>
      <c r="Q72" s="246">
        <f t="shared" si="44"/>
        <v>1649</v>
      </c>
      <c r="R72" s="246"/>
      <c r="AA72" s="318">
        <v>2003</v>
      </c>
      <c r="AB72" s="319">
        <f t="shared" si="56"/>
        <v>3941</v>
      </c>
      <c r="AC72" s="319">
        <f t="shared" si="57"/>
        <v>5007</v>
      </c>
      <c r="AD72" s="319">
        <f t="shared" si="64"/>
        <v>8948</v>
      </c>
    </row>
    <row r="73" spans="1:30">
      <c r="A73" s="318" t="s">
        <v>133</v>
      </c>
      <c r="B73" s="318">
        <v>2002</v>
      </c>
      <c r="C73" s="318">
        <v>5089</v>
      </c>
      <c r="D73" s="318">
        <v>2582</v>
      </c>
      <c r="E73" s="318">
        <v>0</v>
      </c>
      <c r="F73" s="318">
        <v>0</v>
      </c>
      <c r="G73" s="318">
        <v>-3355</v>
      </c>
      <c r="H73" s="318">
        <v>-1706</v>
      </c>
      <c r="I73" s="318">
        <v>0</v>
      </c>
      <c r="J73" s="318">
        <v>0</v>
      </c>
      <c r="K73" s="318">
        <v>0</v>
      </c>
      <c r="L73" s="318">
        <v>0</v>
      </c>
      <c r="M73" s="318">
        <f t="shared" si="65"/>
        <v>7671</v>
      </c>
      <c r="N73" s="318">
        <f t="shared" si="41"/>
        <v>5061</v>
      </c>
      <c r="O73" s="246"/>
      <c r="P73" s="246"/>
      <c r="Q73" s="246">
        <f t="shared" si="44"/>
        <v>2610</v>
      </c>
      <c r="R73" s="246"/>
      <c r="AA73" s="318">
        <v>2004</v>
      </c>
      <c r="AB73" s="319">
        <f t="shared" si="56"/>
        <v>4509</v>
      </c>
      <c r="AC73" s="319">
        <f t="shared" si="57"/>
        <v>6246</v>
      </c>
      <c r="AD73" s="319">
        <f t="shared" si="64"/>
        <v>10755</v>
      </c>
    </row>
    <row r="74" spans="1:30">
      <c r="A74" s="318" t="s">
        <v>133</v>
      </c>
      <c r="B74" s="318">
        <v>2003</v>
      </c>
      <c r="C74" s="318">
        <v>6031</v>
      </c>
      <c r="D74" s="318">
        <v>2981</v>
      </c>
      <c r="E74" s="318">
        <v>0</v>
      </c>
      <c r="F74" s="318">
        <v>0</v>
      </c>
      <c r="G74" s="318">
        <v>-3237</v>
      </c>
      <c r="H74" s="318">
        <v>-1824</v>
      </c>
      <c r="I74" s="318">
        <v>0</v>
      </c>
      <c r="J74" s="318">
        <v>0</v>
      </c>
      <c r="K74" s="318">
        <v>0</v>
      </c>
      <c r="L74" s="318">
        <v>0</v>
      </c>
      <c r="M74" s="318">
        <f t="shared" si="65"/>
        <v>9012</v>
      </c>
      <c r="N74" s="318">
        <f t="shared" si="41"/>
        <v>5061</v>
      </c>
      <c r="O74" s="246"/>
      <c r="P74" s="246"/>
      <c r="Q74" s="246">
        <f t="shared" si="44"/>
        <v>3951</v>
      </c>
      <c r="R74" s="246"/>
      <c r="AA74" s="318">
        <v>2005</v>
      </c>
      <c r="AB74" s="319">
        <f t="shared" si="56"/>
        <v>4759</v>
      </c>
      <c r="AC74" s="319">
        <f t="shared" si="57"/>
        <v>5449</v>
      </c>
      <c r="AD74" s="319">
        <f t="shared" si="64"/>
        <v>10208</v>
      </c>
    </row>
    <row r="75" spans="1:30">
      <c r="A75" s="318" t="s">
        <v>133</v>
      </c>
      <c r="B75" s="318">
        <v>2004</v>
      </c>
      <c r="C75" s="318">
        <v>7952</v>
      </c>
      <c r="D75" s="318">
        <v>3201</v>
      </c>
      <c r="E75" s="318">
        <v>0</v>
      </c>
      <c r="F75" s="318">
        <v>0</v>
      </c>
      <c r="G75" s="318">
        <v>-3323</v>
      </c>
      <c r="H75" s="318">
        <v>-1724</v>
      </c>
      <c r="I75" s="318">
        <v>0</v>
      </c>
      <c r="J75" s="318">
        <v>0</v>
      </c>
      <c r="K75" s="318">
        <v>0</v>
      </c>
      <c r="L75" s="318">
        <v>0</v>
      </c>
      <c r="M75" s="318">
        <f t="shared" si="65"/>
        <v>11153</v>
      </c>
      <c r="N75" s="318">
        <f t="shared" si="41"/>
        <v>5047</v>
      </c>
      <c r="O75" s="246"/>
      <c r="P75" s="246"/>
      <c r="Q75" s="246">
        <f t="shared" si="44"/>
        <v>6106</v>
      </c>
      <c r="R75" s="246"/>
      <c r="AA75" s="318">
        <v>2006</v>
      </c>
      <c r="AB75" s="319">
        <f t="shared" si="56"/>
        <v>3906</v>
      </c>
      <c r="AC75" s="319">
        <f t="shared" si="57"/>
        <v>4909</v>
      </c>
      <c r="AD75" s="319">
        <f t="shared" si="64"/>
        <v>8815</v>
      </c>
    </row>
    <row r="76" spans="1:30">
      <c r="A76" s="318" t="s">
        <v>133</v>
      </c>
      <c r="B76" s="318">
        <v>2005</v>
      </c>
      <c r="C76" s="318">
        <v>11583</v>
      </c>
      <c r="D76" s="318">
        <v>3893</v>
      </c>
      <c r="E76" s="318">
        <v>0</v>
      </c>
      <c r="F76" s="318">
        <v>0</v>
      </c>
      <c r="G76" s="318">
        <v>-3259</v>
      </c>
      <c r="H76" s="318">
        <v>-1667</v>
      </c>
      <c r="I76" s="318">
        <v>0</v>
      </c>
      <c r="J76" s="318">
        <v>0</v>
      </c>
      <c r="K76" s="318">
        <v>0</v>
      </c>
      <c r="L76" s="318">
        <v>0</v>
      </c>
      <c r="M76" s="318">
        <f t="shared" si="65"/>
        <v>15476</v>
      </c>
      <c r="N76" s="318">
        <f t="shared" si="41"/>
        <v>4926</v>
      </c>
      <c r="O76" s="246"/>
      <c r="P76" s="246"/>
      <c r="Q76" s="246">
        <f t="shared" si="44"/>
        <v>10550</v>
      </c>
      <c r="R76" s="246"/>
      <c r="AA76" s="318">
        <v>2007</v>
      </c>
      <c r="AB76" s="319">
        <f t="shared" si="56"/>
        <v>4136</v>
      </c>
      <c r="AC76" s="319">
        <f t="shared" si="57"/>
        <v>4761</v>
      </c>
      <c r="AD76" s="319">
        <f t="shared" si="64"/>
        <v>8897</v>
      </c>
    </row>
    <row r="77" spans="1:30">
      <c r="A77" s="318" t="s">
        <v>133</v>
      </c>
      <c r="B77" s="318">
        <v>2006</v>
      </c>
      <c r="C77" s="318">
        <v>13851</v>
      </c>
      <c r="D77" s="318">
        <v>4590</v>
      </c>
      <c r="E77" s="318">
        <v>0</v>
      </c>
      <c r="F77" s="318">
        <v>0</v>
      </c>
      <c r="G77" s="318">
        <v>-4006</v>
      </c>
      <c r="H77" s="318">
        <v>-1731</v>
      </c>
      <c r="I77" s="318">
        <v>0</v>
      </c>
      <c r="J77" s="318">
        <v>0</v>
      </c>
      <c r="K77" s="318">
        <v>0</v>
      </c>
      <c r="L77" s="318">
        <v>0</v>
      </c>
      <c r="M77" s="318">
        <f t="shared" si="65"/>
        <v>18441</v>
      </c>
      <c r="N77" s="318">
        <f t="shared" ref="N77:N81" si="66">-SUM(G77:J77,L77)</f>
        <v>5737</v>
      </c>
      <c r="O77" s="246"/>
      <c r="P77" s="246"/>
      <c r="Q77" s="246">
        <f t="shared" si="44"/>
        <v>12704</v>
      </c>
      <c r="R77" s="246"/>
      <c r="AA77" s="318">
        <v>2008</v>
      </c>
      <c r="AB77" s="319">
        <f t="shared" si="56"/>
        <v>4324</v>
      </c>
      <c r="AC77" s="319">
        <f t="shared" si="57"/>
        <v>3580</v>
      </c>
      <c r="AD77" s="319">
        <f t="shared" si="64"/>
        <v>7904</v>
      </c>
    </row>
    <row r="78" spans="1:30">
      <c r="A78" s="318" t="s">
        <v>133</v>
      </c>
      <c r="B78" s="318">
        <v>2007</v>
      </c>
      <c r="C78" s="318">
        <v>14826</v>
      </c>
      <c r="D78" s="318">
        <v>4705</v>
      </c>
      <c r="E78" s="318">
        <v>0</v>
      </c>
      <c r="F78" s="318">
        <v>0</v>
      </c>
      <c r="G78" s="318">
        <v>-4389</v>
      </c>
      <c r="H78" s="318">
        <v>-1816</v>
      </c>
      <c r="I78" s="318">
        <v>0</v>
      </c>
      <c r="J78" s="318">
        <v>0</v>
      </c>
      <c r="K78" s="318">
        <v>0</v>
      </c>
      <c r="L78" s="318">
        <v>0</v>
      </c>
      <c r="M78" s="318">
        <f t="shared" si="65"/>
        <v>19531</v>
      </c>
      <c r="N78" s="318">
        <f t="shared" si="66"/>
        <v>6205</v>
      </c>
      <c r="O78" s="246"/>
      <c r="P78" s="246"/>
      <c r="Q78" s="246">
        <f t="shared" si="44"/>
        <v>13326</v>
      </c>
      <c r="R78" s="246"/>
      <c r="AA78" s="318">
        <v>2009</v>
      </c>
      <c r="AB78" s="319">
        <f t="shared" si="56"/>
        <v>2421</v>
      </c>
      <c r="AC78" s="319">
        <f t="shared" si="57"/>
        <v>883</v>
      </c>
      <c r="AD78" s="319">
        <f t="shared" si="64"/>
        <v>3304</v>
      </c>
    </row>
    <row r="79" spans="1:30">
      <c r="A79" s="318" t="s">
        <v>133</v>
      </c>
      <c r="B79" s="318">
        <v>2008</v>
      </c>
      <c r="C79" s="318">
        <v>16781</v>
      </c>
      <c r="D79" s="318">
        <v>5276</v>
      </c>
      <c r="E79" s="318">
        <v>0</v>
      </c>
      <c r="F79" s="318">
        <v>0</v>
      </c>
      <c r="G79" s="318">
        <v>-4681</v>
      </c>
      <c r="H79" s="318">
        <v>-1834</v>
      </c>
      <c r="I79" s="318">
        <v>0</v>
      </c>
      <c r="J79" s="318">
        <v>0</v>
      </c>
      <c r="K79" s="318">
        <v>0</v>
      </c>
      <c r="L79" s="318">
        <v>0</v>
      </c>
      <c r="M79" s="318">
        <f t="shared" si="65"/>
        <v>22057</v>
      </c>
      <c r="N79" s="318">
        <f t="shared" si="66"/>
        <v>6515</v>
      </c>
      <c r="O79" s="246"/>
      <c r="P79" s="246"/>
      <c r="Q79" s="246">
        <f t="shared" si="44"/>
        <v>15542</v>
      </c>
      <c r="R79" s="246"/>
      <c r="AA79" s="318">
        <v>2010</v>
      </c>
      <c r="AB79" s="319">
        <f t="shared" si="56"/>
        <v>2425</v>
      </c>
      <c r="AC79" s="319">
        <f t="shared" si="57"/>
        <v>705</v>
      </c>
      <c r="AD79" s="319">
        <f t="shared" si="64"/>
        <v>3130</v>
      </c>
    </row>
    <row r="80" spans="1:30">
      <c r="A80" s="318" t="s">
        <v>133</v>
      </c>
      <c r="B80" s="318">
        <v>2009</v>
      </c>
      <c r="C80" s="318">
        <v>10093</v>
      </c>
      <c r="D80" s="318">
        <v>3622</v>
      </c>
      <c r="E80" s="318">
        <v>0</v>
      </c>
      <c r="F80" s="318">
        <v>0</v>
      </c>
      <c r="G80" s="318">
        <v>-5210</v>
      </c>
      <c r="H80" s="318">
        <v>-1933</v>
      </c>
      <c r="I80" s="318">
        <v>0</v>
      </c>
      <c r="J80" s="318">
        <v>0</v>
      </c>
      <c r="K80" s="318">
        <v>0</v>
      </c>
      <c r="L80" s="318">
        <v>0</v>
      </c>
      <c r="M80" s="318">
        <f t="shared" si="65"/>
        <v>13715</v>
      </c>
      <c r="N80" s="318">
        <f t="shared" si="66"/>
        <v>7143</v>
      </c>
      <c r="O80" s="246"/>
      <c r="P80" s="246"/>
      <c r="Q80" s="246">
        <f t="shared" si="44"/>
        <v>6572</v>
      </c>
      <c r="R80" s="246"/>
      <c r="AA80" s="318">
        <v>2011</v>
      </c>
      <c r="AB80" s="319">
        <f t="shared" si="56"/>
        <v>2872</v>
      </c>
      <c r="AC80" s="319">
        <f t="shared" si="57"/>
        <v>709</v>
      </c>
      <c r="AD80" s="319">
        <f t="shared" si="64"/>
        <v>3581</v>
      </c>
    </row>
    <row r="81" spans="1:30">
      <c r="A81" s="318" t="s">
        <v>133</v>
      </c>
      <c r="B81" s="318">
        <v>2010</v>
      </c>
      <c r="C81" s="318">
        <v>7946</v>
      </c>
      <c r="D81" s="318">
        <v>3224</v>
      </c>
      <c r="E81" s="318">
        <v>0</v>
      </c>
      <c r="F81" s="318">
        <v>0</v>
      </c>
      <c r="G81" s="318">
        <v>-5666</v>
      </c>
      <c r="H81" s="318">
        <v>-2202</v>
      </c>
      <c r="I81" s="318">
        <v>0</v>
      </c>
      <c r="J81" s="318">
        <v>0</v>
      </c>
      <c r="K81" s="318">
        <v>0</v>
      </c>
      <c r="L81" s="318">
        <v>0</v>
      </c>
      <c r="M81" s="318">
        <f t="shared" si="65"/>
        <v>11170</v>
      </c>
      <c r="N81" s="318">
        <f t="shared" si="66"/>
        <v>7868</v>
      </c>
      <c r="O81" s="246"/>
      <c r="P81" s="246"/>
      <c r="Q81" s="246">
        <f t="shared" si="44"/>
        <v>3302</v>
      </c>
      <c r="R81" s="246"/>
      <c r="AA81" s="318">
        <v>2012</v>
      </c>
      <c r="AB81" s="319">
        <f t="shared" si="56"/>
        <v>3157</v>
      </c>
      <c r="AC81" s="319">
        <f t="shared" si="57"/>
        <v>737</v>
      </c>
      <c r="AD81" s="319">
        <f t="shared" si="64"/>
        <v>3894</v>
      </c>
    </row>
    <row r="82" spans="1:30">
      <c r="A82" s="318" t="s">
        <v>133</v>
      </c>
      <c r="B82" s="318">
        <v>2011</v>
      </c>
      <c r="C82" s="318">
        <v>7952</v>
      </c>
      <c r="D82" s="318">
        <v>2864</v>
      </c>
      <c r="E82" s="318">
        <v>0</v>
      </c>
      <c r="F82" s="318">
        <v>0</v>
      </c>
      <c r="G82" s="318">
        <v>-6469</v>
      </c>
      <c r="H82" s="318">
        <v>-2375</v>
      </c>
      <c r="I82" s="318">
        <v>0</v>
      </c>
      <c r="J82" s="318">
        <v>0</v>
      </c>
      <c r="K82" s="318">
        <v>0</v>
      </c>
      <c r="L82" s="318">
        <v>0</v>
      </c>
      <c r="M82" s="318">
        <f t="shared" ref="M82:M86" si="67">SUM(C82:F82)</f>
        <v>10816</v>
      </c>
      <c r="N82" s="318">
        <f t="shared" ref="N82:N86" si="68">-SUM(G82:J82,L82)</f>
        <v>8844</v>
      </c>
      <c r="Q82" s="246">
        <f t="shared" si="44"/>
        <v>1972</v>
      </c>
      <c r="R82" s="246"/>
      <c r="AA82" s="318">
        <v>2013</v>
      </c>
      <c r="AB82" s="319">
        <f t="shared" si="56"/>
        <v>4037</v>
      </c>
      <c r="AC82" s="319">
        <f t="shared" si="57"/>
        <v>1207</v>
      </c>
      <c r="AD82" s="319">
        <f t="shared" si="64"/>
        <v>5244</v>
      </c>
    </row>
    <row r="83" spans="1:30">
      <c r="A83" s="318" t="s">
        <v>133</v>
      </c>
      <c r="B83" s="318">
        <v>2012</v>
      </c>
      <c r="C83" s="318">
        <v>7396</v>
      </c>
      <c r="D83" s="318">
        <v>2505</v>
      </c>
      <c r="E83" s="318">
        <v>0</v>
      </c>
      <c r="F83" s="318">
        <v>0</v>
      </c>
      <c r="G83" s="318">
        <v>-4260</v>
      </c>
      <c r="H83" s="318">
        <v>-1514</v>
      </c>
      <c r="I83" s="318">
        <v>0</v>
      </c>
      <c r="J83" s="318">
        <v>0</v>
      </c>
      <c r="K83" s="318">
        <v>0</v>
      </c>
      <c r="L83" s="318">
        <v>0</v>
      </c>
      <c r="M83" s="318">
        <f t="shared" si="67"/>
        <v>9901</v>
      </c>
      <c r="N83" s="318">
        <f t="shared" si="68"/>
        <v>5774</v>
      </c>
      <c r="Q83" s="246">
        <f t="shared" si="44"/>
        <v>4127</v>
      </c>
      <c r="R83" s="246"/>
      <c r="AA83" s="318">
        <v>2014</v>
      </c>
      <c r="AB83" s="319">
        <f t="shared" si="56"/>
        <v>4945</v>
      </c>
      <c r="AC83" s="319">
        <f t="shared" si="57"/>
        <v>1424</v>
      </c>
      <c r="AD83" s="319">
        <f t="shared" si="64"/>
        <v>6369</v>
      </c>
    </row>
    <row r="84" spans="1:30">
      <c r="A84" s="318" t="s">
        <v>133</v>
      </c>
      <c r="B84" s="318">
        <v>2013</v>
      </c>
      <c r="C84" s="318">
        <v>8605</v>
      </c>
      <c r="D84" s="318">
        <v>2896</v>
      </c>
      <c r="E84" s="318">
        <v>0</v>
      </c>
      <c r="F84" s="318">
        <v>0</v>
      </c>
      <c r="G84" s="318">
        <v>-4483</v>
      </c>
      <c r="H84" s="318">
        <v>-1552</v>
      </c>
      <c r="I84" s="318">
        <v>0</v>
      </c>
      <c r="J84" s="318">
        <v>0</v>
      </c>
      <c r="K84" s="318">
        <v>0</v>
      </c>
      <c r="L84" s="318">
        <v>0</v>
      </c>
      <c r="M84" s="318">
        <f t="shared" si="67"/>
        <v>11501</v>
      </c>
      <c r="N84" s="318">
        <f t="shared" si="68"/>
        <v>6035</v>
      </c>
      <c r="Q84" s="246">
        <f t="shared" si="44"/>
        <v>5466</v>
      </c>
      <c r="AA84" s="318">
        <v>2015</v>
      </c>
      <c r="AB84" s="319">
        <f t="shared" si="56"/>
        <v>4886</v>
      </c>
      <c r="AC84" s="319">
        <f t="shared" si="57"/>
        <v>1778</v>
      </c>
      <c r="AD84" s="319">
        <f t="shared" si="64"/>
        <v>6664</v>
      </c>
    </row>
    <row r="85" spans="1:30">
      <c r="A85" s="318" t="s">
        <v>133</v>
      </c>
      <c r="B85" s="318">
        <v>2014</v>
      </c>
      <c r="C85" s="318">
        <v>9488</v>
      </c>
      <c r="D85" s="318">
        <v>3415</v>
      </c>
      <c r="E85" s="318">
        <v>0</v>
      </c>
      <c r="F85" s="318">
        <v>0</v>
      </c>
      <c r="G85" s="318">
        <v>-4446</v>
      </c>
      <c r="H85" s="318">
        <v>-1469</v>
      </c>
      <c r="I85" s="318">
        <v>0</v>
      </c>
      <c r="J85" s="318">
        <v>0</v>
      </c>
      <c r="K85" s="318">
        <v>0</v>
      </c>
      <c r="L85" s="318">
        <v>0</v>
      </c>
      <c r="M85" s="318">
        <f t="shared" si="67"/>
        <v>12903</v>
      </c>
      <c r="N85" s="318">
        <f t="shared" si="68"/>
        <v>5915</v>
      </c>
      <c r="Q85" s="246">
        <f t="shared" si="44"/>
        <v>6988</v>
      </c>
      <c r="AA85" s="318">
        <v>2016</v>
      </c>
      <c r="AB85" s="319">
        <f t="shared" si="56"/>
        <v>4556</v>
      </c>
      <c r="AC85" s="319">
        <f t="shared" si="57"/>
        <v>1824</v>
      </c>
      <c r="AD85" s="319">
        <f t="shared" ref="AD85" si="69">SUM(AB85:AC85)</f>
        <v>6380</v>
      </c>
    </row>
    <row r="86" spans="1:30">
      <c r="A86" s="318" t="s">
        <v>133</v>
      </c>
      <c r="B86" s="318">
        <v>2015</v>
      </c>
      <c r="C86" s="318">
        <v>10484</v>
      </c>
      <c r="D86" s="318">
        <v>3803</v>
      </c>
      <c r="E86" s="318">
        <v>0</v>
      </c>
      <c r="F86" s="318">
        <v>0</v>
      </c>
      <c r="G86" s="318">
        <v>-5030</v>
      </c>
      <c r="H86" s="318">
        <v>-1689</v>
      </c>
      <c r="I86" s="318">
        <v>0</v>
      </c>
      <c r="J86" s="318">
        <v>0</v>
      </c>
      <c r="K86" s="318">
        <v>0</v>
      </c>
      <c r="L86" s="318">
        <v>0</v>
      </c>
      <c r="M86" s="318">
        <f t="shared" si="67"/>
        <v>14287</v>
      </c>
      <c r="N86" s="318">
        <f t="shared" si="68"/>
        <v>6719</v>
      </c>
      <c r="Q86" s="246">
        <f t="shared" si="44"/>
        <v>7568</v>
      </c>
      <c r="AA86" s="318">
        <v>2017</v>
      </c>
      <c r="AB86" s="319">
        <f t="shared" si="56"/>
        <v>5735</v>
      </c>
      <c r="AC86" s="319">
        <f t="shared" si="57"/>
        <v>2276</v>
      </c>
      <c r="AD86" s="319">
        <f t="shared" ref="AD86" si="70">SUM(AB86:AC86)</f>
        <v>8011</v>
      </c>
    </row>
    <row r="87" spans="1:30">
      <c r="A87" s="318" t="s">
        <v>133</v>
      </c>
      <c r="B87" s="318">
        <v>2016</v>
      </c>
      <c r="C87" s="318">
        <v>10320</v>
      </c>
      <c r="D87" s="318">
        <v>3661</v>
      </c>
      <c r="E87" s="318">
        <v>0</v>
      </c>
      <c r="F87" s="318">
        <v>0</v>
      </c>
      <c r="G87" s="318">
        <v>-4886</v>
      </c>
      <c r="H87" s="318">
        <v>-1685</v>
      </c>
      <c r="I87" s="318">
        <v>0</v>
      </c>
      <c r="J87" s="318">
        <v>0</v>
      </c>
      <c r="K87" s="318">
        <v>0</v>
      </c>
      <c r="L87" s="318">
        <v>0</v>
      </c>
      <c r="M87" s="318">
        <f t="shared" ref="M87" si="71">SUM(C87:F87)</f>
        <v>13981</v>
      </c>
      <c r="N87" s="318">
        <f t="shared" ref="N87" si="72">-SUM(G87:J87,L87)</f>
        <v>6571</v>
      </c>
      <c r="Q87" s="246">
        <f t="shared" si="44"/>
        <v>7410</v>
      </c>
      <c r="AA87" s="246"/>
    </row>
    <row r="88" spans="1:30">
      <c r="A88" s="318" t="s">
        <v>133</v>
      </c>
      <c r="B88" s="318">
        <v>2017</v>
      </c>
      <c r="C88" s="318">
        <v>10370</v>
      </c>
      <c r="D88" s="318">
        <v>4157</v>
      </c>
      <c r="E88" s="318">
        <v>0</v>
      </c>
      <c r="F88" s="318">
        <v>0</v>
      </c>
      <c r="G88" s="318">
        <v>-4360</v>
      </c>
      <c r="H88" s="318">
        <v>-1432</v>
      </c>
      <c r="I88" s="318">
        <v>0</v>
      </c>
      <c r="J88" s="318">
        <v>0</v>
      </c>
      <c r="K88" s="318">
        <v>0</v>
      </c>
      <c r="L88" s="318">
        <v>0</v>
      </c>
      <c r="M88" s="318">
        <f t="shared" ref="M88" si="73">SUM(C88:F88)</f>
        <v>14527</v>
      </c>
      <c r="N88" s="318">
        <f t="shared" ref="N88" si="74">-SUM(G88:J88,L88)</f>
        <v>5792</v>
      </c>
      <c r="Q88" s="246">
        <f t="shared" ref="Q88" si="75">SUM(C88:J88)</f>
        <v>8735</v>
      </c>
      <c r="AB88" s="246" t="s">
        <v>1093</v>
      </c>
      <c r="AC88" s="246"/>
    </row>
    <row r="89" spans="1:30">
      <c r="AB89" s="319" t="s">
        <v>44</v>
      </c>
      <c r="AC89" s="319" t="s">
        <v>45</v>
      </c>
      <c r="AD89" s="319" t="s">
        <v>460</v>
      </c>
    </row>
    <row r="90" spans="1:30">
      <c r="C90">
        <f>C54+C71</f>
        <v>95263</v>
      </c>
      <c r="D90">
        <f t="shared" ref="D90:F90" si="76">D54+D71</f>
        <v>168463</v>
      </c>
      <c r="E90">
        <f t="shared" si="76"/>
        <v>61758</v>
      </c>
      <c r="F90">
        <f t="shared" si="76"/>
        <v>8961</v>
      </c>
      <c r="AA90" s="318">
        <v>2001</v>
      </c>
      <c r="AB90" s="319">
        <f t="shared" ref="AB90:AB106" si="77">C4+E4+K4</f>
        <v>169</v>
      </c>
      <c r="AC90" s="319">
        <f t="shared" ref="AC90:AC106" si="78">D4+F4</f>
        <v>215</v>
      </c>
      <c r="AD90" s="319">
        <f t="shared" ref="AD90" si="79">SUM(AB90:AC90)</f>
        <v>384</v>
      </c>
    </row>
    <row r="91" spans="1:30">
      <c r="AA91" s="318">
        <v>2002</v>
      </c>
      <c r="AB91" s="319">
        <f t="shared" si="77"/>
        <v>160</v>
      </c>
      <c r="AC91" s="319">
        <f t="shared" si="78"/>
        <v>387</v>
      </c>
      <c r="AD91" s="319">
        <f t="shared" ref="AD91:AD103" si="80">SUM(AB91:AC91)</f>
        <v>547</v>
      </c>
    </row>
    <row r="92" spans="1:30">
      <c r="AA92" s="318">
        <v>2003</v>
      </c>
      <c r="AB92" s="319">
        <f t="shared" si="77"/>
        <v>221</v>
      </c>
      <c r="AC92" s="319">
        <f t="shared" si="78"/>
        <v>312</v>
      </c>
      <c r="AD92" s="319">
        <f t="shared" si="80"/>
        <v>533</v>
      </c>
    </row>
    <row r="93" spans="1:30">
      <c r="AA93" s="318">
        <v>2004</v>
      </c>
      <c r="AB93" s="319">
        <f t="shared" si="77"/>
        <v>279</v>
      </c>
      <c r="AC93" s="319">
        <f t="shared" si="78"/>
        <v>303</v>
      </c>
      <c r="AD93" s="319">
        <f t="shared" si="80"/>
        <v>582</v>
      </c>
    </row>
    <row r="94" spans="1:30">
      <c r="AA94" s="318">
        <v>2005</v>
      </c>
      <c r="AB94" s="319">
        <f t="shared" si="77"/>
        <v>211</v>
      </c>
      <c r="AC94" s="319">
        <f t="shared" si="78"/>
        <v>279</v>
      </c>
      <c r="AD94" s="319">
        <f t="shared" si="80"/>
        <v>490</v>
      </c>
    </row>
    <row r="95" spans="1:30">
      <c r="AA95" s="318">
        <v>2006</v>
      </c>
      <c r="AB95" s="319">
        <f t="shared" si="77"/>
        <v>146</v>
      </c>
      <c r="AC95" s="319">
        <f t="shared" si="78"/>
        <v>276</v>
      </c>
      <c r="AD95" s="319">
        <f t="shared" si="80"/>
        <v>422</v>
      </c>
    </row>
    <row r="96" spans="1:30">
      <c r="AA96" s="318">
        <v>2007</v>
      </c>
      <c r="AB96" s="319">
        <f t="shared" si="77"/>
        <v>199</v>
      </c>
      <c r="AC96" s="319">
        <f t="shared" si="78"/>
        <v>455</v>
      </c>
      <c r="AD96" s="319">
        <f t="shared" si="80"/>
        <v>654</v>
      </c>
    </row>
    <row r="97" spans="1:30">
      <c r="AA97" s="318">
        <v>2008</v>
      </c>
      <c r="AB97" s="319">
        <f t="shared" si="77"/>
        <v>308</v>
      </c>
      <c r="AC97" s="319">
        <f t="shared" si="78"/>
        <v>469</v>
      </c>
      <c r="AD97" s="319">
        <f t="shared" si="80"/>
        <v>777</v>
      </c>
    </row>
    <row r="98" spans="1:30">
      <c r="A98" s="471" t="s">
        <v>935</v>
      </c>
      <c r="B98" s="471"/>
      <c r="C98" s="471"/>
      <c r="D98" s="471"/>
      <c r="AA98" s="318">
        <v>2009</v>
      </c>
      <c r="AB98" s="319">
        <f t="shared" si="77"/>
        <v>417</v>
      </c>
      <c r="AC98" s="319">
        <f t="shared" si="78"/>
        <v>51</v>
      </c>
      <c r="AD98" s="319">
        <f t="shared" si="80"/>
        <v>468</v>
      </c>
    </row>
    <row r="99" spans="1:30">
      <c r="A99" s="471"/>
      <c r="B99" s="275" t="s">
        <v>440</v>
      </c>
      <c r="C99" s="275" t="s">
        <v>346</v>
      </c>
      <c r="D99" s="275" t="s">
        <v>936</v>
      </c>
      <c r="F99" t="s">
        <v>943</v>
      </c>
      <c r="AA99" s="318">
        <v>2010</v>
      </c>
      <c r="AB99" s="319">
        <f t="shared" si="77"/>
        <v>247</v>
      </c>
      <c r="AC99" s="319">
        <f t="shared" si="78"/>
        <v>51</v>
      </c>
      <c r="AD99" s="319">
        <f t="shared" si="80"/>
        <v>298</v>
      </c>
    </row>
    <row r="100" spans="1:30">
      <c r="A100" s="471"/>
      <c r="B100" s="275">
        <v>2001</v>
      </c>
      <c r="C100" s="275">
        <f t="shared" ref="C100:C116" si="81">SUM(C38:F38,C55:F55)</f>
        <v>211431</v>
      </c>
      <c r="D100" s="275">
        <f t="shared" ref="D100:D116" si="82">-SUM(G38:J38,G55:J55)</f>
        <v>140694</v>
      </c>
      <c r="AA100" s="318">
        <v>2011</v>
      </c>
      <c r="AB100" s="319">
        <f t="shared" si="77"/>
        <v>314</v>
      </c>
      <c r="AC100" s="319">
        <f t="shared" si="78"/>
        <v>26</v>
      </c>
      <c r="AD100" s="319">
        <f t="shared" si="80"/>
        <v>340</v>
      </c>
    </row>
    <row r="101" spans="1:30">
      <c r="A101" s="471"/>
      <c r="B101" s="275">
        <v>2002</v>
      </c>
      <c r="C101" s="275">
        <f t="shared" si="81"/>
        <v>229150</v>
      </c>
      <c r="D101" s="275">
        <f t="shared" si="82"/>
        <v>142460</v>
      </c>
      <c r="AA101" s="318">
        <v>2012</v>
      </c>
      <c r="AB101" s="319">
        <f t="shared" si="77"/>
        <v>304</v>
      </c>
      <c r="AC101" s="319">
        <f t="shared" si="78"/>
        <v>67</v>
      </c>
      <c r="AD101" s="319">
        <f t="shared" si="80"/>
        <v>371</v>
      </c>
    </row>
    <row r="102" spans="1:30">
      <c r="A102" s="471"/>
      <c r="B102" s="275">
        <v>2003</v>
      </c>
      <c r="C102" s="275">
        <f t="shared" si="81"/>
        <v>258628</v>
      </c>
      <c r="D102" s="275">
        <f t="shared" si="82"/>
        <v>145604</v>
      </c>
      <c r="AA102" s="318">
        <v>2013</v>
      </c>
      <c r="AB102" s="319">
        <f t="shared" si="77"/>
        <v>325</v>
      </c>
      <c r="AC102" s="319">
        <f t="shared" si="78"/>
        <v>127</v>
      </c>
      <c r="AD102" s="319">
        <f t="shared" si="80"/>
        <v>452</v>
      </c>
    </row>
    <row r="103" spans="1:30">
      <c r="A103" s="471"/>
      <c r="B103" s="275">
        <v>2004</v>
      </c>
      <c r="C103" s="275">
        <f t="shared" si="81"/>
        <v>262911</v>
      </c>
      <c r="D103" s="275">
        <f t="shared" si="82"/>
        <v>154224</v>
      </c>
      <c r="AA103" s="318">
        <v>2014</v>
      </c>
      <c r="AB103" s="319">
        <f t="shared" si="77"/>
        <v>318</v>
      </c>
      <c r="AC103" s="319">
        <f t="shared" si="78"/>
        <v>94</v>
      </c>
      <c r="AD103" s="319">
        <f t="shared" si="80"/>
        <v>412</v>
      </c>
    </row>
    <row r="104" spans="1:30">
      <c r="A104" s="471"/>
      <c r="B104" s="275">
        <v>2005</v>
      </c>
      <c r="C104" s="275">
        <f t="shared" si="81"/>
        <v>265260</v>
      </c>
      <c r="D104" s="275">
        <f t="shared" si="82"/>
        <v>163378</v>
      </c>
      <c r="AA104" s="318">
        <v>2015</v>
      </c>
      <c r="AB104" s="319">
        <f t="shared" si="77"/>
        <v>335</v>
      </c>
      <c r="AC104" s="319">
        <f t="shared" si="78"/>
        <v>80</v>
      </c>
      <c r="AD104" s="319">
        <f t="shared" ref="AD104" si="83">SUM(AB104:AC104)</f>
        <v>415</v>
      </c>
    </row>
    <row r="105" spans="1:30">
      <c r="A105" s="471"/>
      <c r="B105" s="275">
        <v>2006</v>
      </c>
      <c r="C105" s="275">
        <f t="shared" si="81"/>
        <v>233111</v>
      </c>
      <c r="D105" s="275">
        <f t="shared" si="82"/>
        <v>168961</v>
      </c>
      <c r="AA105" s="318">
        <v>2016</v>
      </c>
      <c r="AB105" s="319">
        <f t="shared" si="77"/>
        <v>673</v>
      </c>
      <c r="AC105" s="319">
        <f t="shared" si="78"/>
        <v>87</v>
      </c>
      <c r="AD105" s="319">
        <f t="shared" ref="AD105" si="84">SUM(AB105:AC105)</f>
        <v>760</v>
      </c>
    </row>
    <row r="106" spans="1:30">
      <c r="A106" s="471"/>
      <c r="B106" s="275">
        <v>2007</v>
      </c>
      <c r="C106" s="275">
        <f t="shared" si="81"/>
        <v>233123</v>
      </c>
      <c r="D106" s="275">
        <f t="shared" si="82"/>
        <v>173333</v>
      </c>
      <c r="AA106" s="318">
        <v>2017</v>
      </c>
      <c r="AB106" s="319">
        <f t="shared" si="77"/>
        <v>598</v>
      </c>
      <c r="AC106" s="319">
        <f t="shared" si="78"/>
        <v>97</v>
      </c>
      <c r="AD106" s="319">
        <f t="shared" ref="AD106" si="85">SUM(AB106:AC106)</f>
        <v>695</v>
      </c>
    </row>
    <row r="107" spans="1:30">
      <c r="A107" s="471"/>
      <c r="B107" s="275">
        <v>2008</v>
      </c>
      <c r="C107" s="275">
        <f t="shared" si="81"/>
        <v>195279</v>
      </c>
      <c r="D107" s="275">
        <f t="shared" si="82"/>
        <v>174817</v>
      </c>
    </row>
    <row r="108" spans="1:30">
      <c r="A108" s="471"/>
      <c r="B108" s="275">
        <v>2009</v>
      </c>
      <c r="C108" s="275">
        <f t="shared" si="81"/>
        <v>146334</v>
      </c>
      <c r="D108" s="275">
        <f t="shared" si="82"/>
        <v>154876</v>
      </c>
      <c r="AB108" s="246" t="s">
        <v>1094</v>
      </c>
      <c r="AC108" s="246"/>
    </row>
    <row r="109" spans="1:30">
      <c r="A109" s="471"/>
      <c r="B109" s="275">
        <v>2010</v>
      </c>
      <c r="C109" s="275">
        <f t="shared" si="81"/>
        <v>176325</v>
      </c>
      <c r="D109" s="275">
        <f t="shared" si="82"/>
        <v>154157</v>
      </c>
      <c r="AB109" s="319" t="s">
        <v>44</v>
      </c>
      <c r="AC109" s="319" t="s">
        <v>45</v>
      </c>
      <c r="AD109" s="319" t="s">
        <v>460</v>
      </c>
    </row>
    <row r="110" spans="1:30">
      <c r="A110" s="471"/>
      <c r="B110" s="275">
        <v>2011</v>
      </c>
      <c r="C110" s="275">
        <f t="shared" si="81"/>
        <v>171858</v>
      </c>
      <c r="D110" s="275">
        <f t="shared" si="82"/>
        <v>177787</v>
      </c>
      <c r="AA110" s="318">
        <v>2001</v>
      </c>
      <c r="AB110" s="319">
        <f t="shared" ref="AB110:AB126" si="86">C72</f>
        <v>4977</v>
      </c>
      <c r="AC110" s="319">
        <f t="shared" ref="AC110:AC126" si="87">D72</f>
        <v>2278</v>
      </c>
      <c r="AD110" s="319">
        <f t="shared" ref="AD110" si="88">SUM(AB110:AC110)</f>
        <v>7255</v>
      </c>
    </row>
    <row r="111" spans="1:30">
      <c r="A111" s="471"/>
      <c r="B111" s="275">
        <v>2012</v>
      </c>
      <c r="C111" s="275">
        <f t="shared" si="81"/>
        <v>185845</v>
      </c>
      <c r="D111" s="275">
        <f t="shared" si="82"/>
        <v>138779</v>
      </c>
      <c r="AA111" s="318">
        <v>2002</v>
      </c>
      <c r="AB111" s="319">
        <f t="shared" si="86"/>
        <v>5089</v>
      </c>
      <c r="AC111" s="319">
        <f t="shared" si="87"/>
        <v>2582</v>
      </c>
      <c r="AD111" s="319">
        <f t="shared" ref="AD111:AD124" si="89">SUM(AB111:AC111)</f>
        <v>7671</v>
      </c>
    </row>
    <row r="112" spans="1:30">
      <c r="A112" s="471"/>
      <c r="B112" s="275">
        <v>2013</v>
      </c>
      <c r="C112" s="275">
        <f t="shared" si="81"/>
        <v>219897</v>
      </c>
      <c r="D112" s="275">
        <f t="shared" si="82"/>
        <v>142637</v>
      </c>
      <c r="AA112" s="318">
        <v>2003</v>
      </c>
      <c r="AB112" s="319">
        <f t="shared" si="86"/>
        <v>6031</v>
      </c>
      <c r="AC112" s="319">
        <f t="shared" si="87"/>
        <v>2981</v>
      </c>
      <c r="AD112" s="319">
        <f t="shared" si="89"/>
        <v>9012</v>
      </c>
    </row>
    <row r="113" spans="1:30">
      <c r="A113" s="471"/>
      <c r="B113" s="275">
        <v>2014</v>
      </c>
      <c r="C113" s="275">
        <f t="shared" si="81"/>
        <v>264981</v>
      </c>
      <c r="D113" s="275">
        <f t="shared" si="82"/>
        <v>149122</v>
      </c>
      <c r="AA113" s="318">
        <v>2004</v>
      </c>
      <c r="AB113" s="319">
        <f t="shared" si="86"/>
        <v>7952</v>
      </c>
      <c r="AC113" s="319">
        <f t="shared" si="87"/>
        <v>3201</v>
      </c>
      <c r="AD113" s="319">
        <f t="shared" si="89"/>
        <v>11153</v>
      </c>
    </row>
    <row r="114" spans="1:30">
      <c r="B114" s="275">
        <v>2015</v>
      </c>
      <c r="C114" s="275">
        <f t="shared" si="81"/>
        <v>286172</v>
      </c>
      <c r="D114" s="275">
        <f t="shared" si="82"/>
        <v>161144</v>
      </c>
      <c r="AA114" s="318">
        <v>2005</v>
      </c>
      <c r="AB114" s="319">
        <f t="shared" si="86"/>
        <v>11583</v>
      </c>
      <c r="AC114" s="319">
        <f t="shared" si="87"/>
        <v>3893</v>
      </c>
      <c r="AD114" s="319">
        <f t="shared" si="89"/>
        <v>15476</v>
      </c>
    </row>
    <row r="115" spans="1:30">
      <c r="B115" s="275">
        <v>2016</v>
      </c>
      <c r="C115" s="275">
        <f t="shared" si="81"/>
        <v>306709</v>
      </c>
      <c r="D115" s="275">
        <f t="shared" si="82"/>
        <v>151559</v>
      </c>
      <c r="AA115" s="318">
        <v>2006</v>
      </c>
      <c r="AB115" s="319">
        <f t="shared" si="86"/>
        <v>13851</v>
      </c>
      <c r="AC115" s="319">
        <f t="shared" si="87"/>
        <v>4590</v>
      </c>
      <c r="AD115" s="319">
        <f t="shared" si="89"/>
        <v>18441</v>
      </c>
    </row>
    <row r="116" spans="1:30">
      <c r="B116" s="275">
        <v>2017</v>
      </c>
      <c r="C116" s="275">
        <f t="shared" si="81"/>
        <v>334445</v>
      </c>
      <c r="D116" s="275">
        <f t="shared" si="82"/>
        <v>171442</v>
      </c>
      <c r="AA116" s="318">
        <v>2007</v>
      </c>
      <c r="AB116" s="319">
        <f t="shared" si="86"/>
        <v>14826</v>
      </c>
      <c r="AC116" s="319">
        <f t="shared" si="87"/>
        <v>4705</v>
      </c>
      <c r="AD116" s="319">
        <f t="shared" si="89"/>
        <v>19531</v>
      </c>
    </row>
    <row r="117" spans="1:30">
      <c r="AA117" s="318">
        <v>2008</v>
      </c>
      <c r="AB117" s="319">
        <f t="shared" si="86"/>
        <v>16781</v>
      </c>
      <c r="AC117" s="319">
        <f t="shared" si="87"/>
        <v>5276</v>
      </c>
      <c r="AD117" s="319">
        <f t="shared" si="89"/>
        <v>22057</v>
      </c>
    </row>
    <row r="118" spans="1:30">
      <c r="AA118" s="318">
        <v>2009</v>
      </c>
      <c r="AB118" s="319">
        <f t="shared" si="86"/>
        <v>10093</v>
      </c>
      <c r="AC118" s="319">
        <f t="shared" si="87"/>
        <v>3622</v>
      </c>
      <c r="AD118" s="319">
        <f t="shared" si="89"/>
        <v>13715</v>
      </c>
    </row>
    <row r="119" spans="1:30">
      <c r="AA119" s="318">
        <v>2010</v>
      </c>
      <c r="AB119" s="319">
        <f t="shared" si="86"/>
        <v>7946</v>
      </c>
      <c r="AC119" s="319">
        <f t="shared" si="87"/>
        <v>3224</v>
      </c>
      <c r="AD119" s="319">
        <f t="shared" si="89"/>
        <v>11170</v>
      </c>
    </row>
    <row r="120" spans="1:30">
      <c r="AA120" s="318">
        <v>2011</v>
      </c>
      <c r="AB120" s="319">
        <f t="shared" si="86"/>
        <v>7952</v>
      </c>
      <c r="AC120" s="319">
        <f t="shared" si="87"/>
        <v>2864</v>
      </c>
      <c r="AD120" s="319">
        <f t="shared" si="89"/>
        <v>10816</v>
      </c>
    </row>
    <row r="121" spans="1:30">
      <c r="AA121" s="318">
        <v>2012</v>
      </c>
      <c r="AB121" s="319">
        <f t="shared" si="86"/>
        <v>7396</v>
      </c>
      <c r="AC121" s="319">
        <f t="shared" si="87"/>
        <v>2505</v>
      </c>
      <c r="AD121" s="319">
        <f t="shared" si="89"/>
        <v>9901</v>
      </c>
    </row>
    <row r="122" spans="1:30">
      <c r="AA122" s="318">
        <v>2013</v>
      </c>
      <c r="AB122" s="319">
        <f t="shared" si="86"/>
        <v>8605</v>
      </c>
      <c r="AC122" s="319">
        <f t="shared" si="87"/>
        <v>2896</v>
      </c>
      <c r="AD122" s="319">
        <f t="shared" si="89"/>
        <v>11501</v>
      </c>
    </row>
    <row r="123" spans="1:30">
      <c r="AA123" s="318">
        <v>2014</v>
      </c>
      <c r="AB123" s="319">
        <f t="shared" si="86"/>
        <v>9488</v>
      </c>
      <c r="AC123" s="319">
        <f t="shared" si="87"/>
        <v>3415</v>
      </c>
      <c r="AD123" s="319">
        <f t="shared" si="89"/>
        <v>12903</v>
      </c>
    </row>
    <row r="124" spans="1:30">
      <c r="AA124" s="318">
        <v>2015</v>
      </c>
      <c r="AB124" s="319">
        <f t="shared" si="86"/>
        <v>10484</v>
      </c>
      <c r="AC124" s="319">
        <f t="shared" si="87"/>
        <v>3803</v>
      </c>
      <c r="AD124" s="319">
        <f t="shared" si="89"/>
        <v>14287</v>
      </c>
    </row>
    <row r="125" spans="1:30">
      <c r="AA125" s="318">
        <v>2016</v>
      </c>
      <c r="AB125" s="319">
        <f t="shared" si="86"/>
        <v>10320</v>
      </c>
      <c r="AC125" s="319">
        <f t="shared" si="87"/>
        <v>3661</v>
      </c>
      <c r="AD125" s="319">
        <f t="shared" ref="AD125" si="90">SUM(AB125:AC125)</f>
        <v>13981</v>
      </c>
    </row>
    <row r="126" spans="1:30">
      <c r="AA126" s="318">
        <v>2017</v>
      </c>
      <c r="AB126" s="319">
        <f t="shared" si="86"/>
        <v>10370</v>
      </c>
      <c r="AC126" s="319">
        <f t="shared" si="87"/>
        <v>4157</v>
      </c>
      <c r="AD126" s="319">
        <f t="shared" ref="AD126" si="91">SUM(AB126:AC126)</f>
        <v>14527</v>
      </c>
    </row>
  </sheetData>
  <mergeCells count="1">
    <mergeCell ref="M1:O1"/>
  </mergeCells>
  <phoneticPr fontId="6" type="noConversion"/>
  <hyperlinks>
    <hyperlink ref="M1:O1" location="Contents!A1" display="Back to Contents"/>
  </hyperlinks>
  <pageMargins left="0.45" right="0.41" top="0.35" bottom="0.38" header="0.31496062992125984" footer="0.31496062992125984"/>
  <pageSetup paperSize="8" scale="49"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I47"/>
  <sheetViews>
    <sheetView workbookViewId="0">
      <selection activeCell="Q16" sqref="Q16"/>
    </sheetView>
  </sheetViews>
  <sheetFormatPr defaultColWidth="8.85546875" defaultRowHeight="12.75"/>
  <sheetData>
    <row r="1" spans="1:35" ht="27" customHeight="1">
      <c r="A1" s="33" t="s">
        <v>159</v>
      </c>
      <c r="B1" s="34"/>
      <c r="C1" s="34"/>
      <c r="D1" s="34"/>
      <c r="E1" s="34"/>
      <c r="F1" s="34"/>
      <c r="G1" s="34"/>
      <c r="H1" s="34"/>
      <c r="I1" s="34"/>
      <c r="J1" s="34"/>
      <c r="K1" s="34"/>
      <c r="L1" s="34"/>
      <c r="M1" s="793" t="s">
        <v>549</v>
      </c>
      <c r="N1" s="793"/>
      <c r="O1" s="793"/>
      <c r="P1" s="793"/>
      <c r="Q1" s="793"/>
      <c r="R1" s="793"/>
      <c r="S1" s="34"/>
      <c r="T1" s="34"/>
      <c r="U1" s="34"/>
      <c r="V1" s="34"/>
      <c r="W1" s="34"/>
      <c r="X1" s="34"/>
    </row>
    <row r="2" spans="1:35" ht="22.5">
      <c r="A2" s="373" t="s">
        <v>424</v>
      </c>
      <c r="B2" s="374" t="s">
        <v>254</v>
      </c>
      <c r="C2" s="374" t="s">
        <v>255</v>
      </c>
      <c r="D2" s="374" t="s">
        <v>262</v>
      </c>
      <c r="E2" s="374" t="s">
        <v>263</v>
      </c>
      <c r="F2" s="374" t="s">
        <v>256</v>
      </c>
      <c r="G2" s="374" t="s">
        <v>257</v>
      </c>
      <c r="H2" s="374" t="s">
        <v>264</v>
      </c>
      <c r="I2" s="374" t="s">
        <v>265</v>
      </c>
      <c r="J2" s="374" t="s">
        <v>258</v>
      </c>
      <c r="K2" s="374" t="s">
        <v>259</v>
      </c>
      <c r="L2" s="374" t="s">
        <v>266</v>
      </c>
      <c r="M2" s="374" t="s">
        <v>267</v>
      </c>
      <c r="N2" s="374" t="s">
        <v>260</v>
      </c>
      <c r="O2" s="374" t="s">
        <v>261</v>
      </c>
      <c r="P2" s="374" t="s">
        <v>268</v>
      </c>
      <c r="Q2" s="374" t="s">
        <v>269</v>
      </c>
      <c r="R2" s="374" t="s">
        <v>424</v>
      </c>
      <c r="T2" s="374"/>
      <c r="U2" s="374"/>
      <c r="V2" s="374"/>
      <c r="W2" s="374"/>
      <c r="X2" s="374"/>
      <c r="Y2" s="374"/>
      <c r="Z2" s="374"/>
      <c r="AA2" s="374"/>
      <c r="AB2" s="374"/>
      <c r="AC2" s="374"/>
      <c r="AD2" s="374"/>
      <c r="AE2" s="374"/>
      <c r="AF2" s="374"/>
      <c r="AG2" s="374"/>
      <c r="AH2" s="374"/>
      <c r="AI2" s="374"/>
    </row>
    <row r="3" spans="1:35">
      <c r="A3" s="319">
        <v>1980</v>
      </c>
      <c r="B3" s="319">
        <v>1041</v>
      </c>
      <c r="C3" s="319">
        <v>-289</v>
      </c>
      <c r="D3" s="319">
        <v>583</v>
      </c>
      <c r="E3" s="319">
        <v>-898</v>
      </c>
      <c r="F3" s="319">
        <v>181</v>
      </c>
      <c r="G3" s="319">
        <v>-45</v>
      </c>
      <c r="H3" s="319">
        <v>356</v>
      </c>
      <c r="I3" s="319">
        <v>-73</v>
      </c>
      <c r="J3" s="319">
        <v>1</v>
      </c>
      <c r="K3" s="319">
        <v>-6</v>
      </c>
      <c r="L3" s="319">
        <v>14</v>
      </c>
      <c r="M3" s="319">
        <v>-111</v>
      </c>
      <c r="N3" s="319">
        <v>0</v>
      </c>
      <c r="O3" s="319">
        <v>0</v>
      </c>
      <c r="P3" s="319">
        <v>1</v>
      </c>
      <c r="Q3" s="319">
        <v>-6</v>
      </c>
      <c r="R3" s="375" t="s">
        <v>115</v>
      </c>
    </row>
    <row r="4" spans="1:35">
      <c r="A4" s="319">
        <v>1981</v>
      </c>
      <c r="B4" s="319">
        <v>6</v>
      </c>
      <c r="C4" s="319">
        <v>-24</v>
      </c>
      <c r="D4" s="319">
        <v>10</v>
      </c>
      <c r="E4" s="319">
        <v>-108</v>
      </c>
      <c r="F4" s="319">
        <v>20</v>
      </c>
      <c r="G4" s="319">
        <v>-11</v>
      </c>
      <c r="H4" s="319">
        <v>12</v>
      </c>
      <c r="I4" s="319">
        <v>-12</v>
      </c>
      <c r="J4" s="319">
        <v>0</v>
      </c>
      <c r="K4" s="319">
        <v>-3</v>
      </c>
      <c r="L4" s="319">
        <v>2</v>
      </c>
      <c r="M4" s="319">
        <v>-35</v>
      </c>
      <c r="N4" s="319">
        <v>0</v>
      </c>
      <c r="O4" s="319">
        <v>0</v>
      </c>
      <c r="P4" s="319">
        <v>0</v>
      </c>
      <c r="Q4" s="319">
        <v>-3</v>
      </c>
      <c r="R4" s="373">
        <v>1981</v>
      </c>
    </row>
    <row r="5" spans="1:35">
      <c r="A5" s="319">
        <v>1982</v>
      </c>
      <c r="B5" s="319">
        <v>7</v>
      </c>
      <c r="C5" s="319">
        <v>-35</v>
      </c>
      <c r="D5" s="319">
        <v>11</v>
      </c>
      <c r="E5" s="319">
        <v>-155</v>
      </c>
      <c r="F5" s="319">
        <v>25</v>
      </c>
      <c r="G5" s="319">
        <v>-17</v>
      </c>
      <c r="H5" s="319">
        <v>9</v>
      </c>
      <c r="I5" s="319">
        <v>-12</v>
      </c>
      <c r="J5" s="319">
        <v>0</v>
      </c>
      <c r="K5" s="319">
        <v>-12</v>
      </c>
      <c r="L5" s="319">
        <v>3</v>
      </c>
      <c r="M5" s="319">
        <v>-30</v>
      </c>
      <c r="N5" s="319">
        <v>0</v>
      </c>
      <c r="O5" s="319">
        <v>-2</v>
      </c>
      <c r="P5" s="319">
        <v>0</v>
      </c>
      <c r="Q5" s="319">
        <v>0</v>
      </c>
      <c r="R5" s="373">
        <v>1982</v>
      </c>
    </row>
    <row r="6" spans="1:35">
      <c r="A6" s="319">
        <v>1983</v>
      </c>
      <c r="B6" s="319">
        <v>21</v>
      </c>
      <c r="C6" s="319">
        <v>-61</v>
      </c>
      <c r="D6" s="319">
        <v>10</v>
      </c>
      <c r="E6" s="319">
        <v>-161</v>
      </c>
      <c r="F6" s="319">
        <v>17</v>
      </c>
      <c r="G6" s="319">
        <v>-20</v>
      </c>
      <c r="H6" s="319">
        <v>7</v>
      </c>
      <c r="I6" s="319">
        <v>-14</v>
      </c>
      <c r="J6" s="319">
        <v>2</v>
      </c>
      <c r="K6" s="319">
        <v>-14</v>
      </c>
      <c r="L6" s="319">
        <v>2</v>
      </c>
      <c r="M6" s="319">
        <v>-29</v>
      </c>
      <c r="N6" s="319">
        <v>0</v>
      </c>
      <c r="O6" s="319">
        <v>-3</v>
      </c>
      <c r="P6" s="319">
        <v>0</v>
      </c>
      <c r="Q6" s="319">
        <v>-1</v>
      </c>
      <c r="R6" s="373">
        <v>1983</v>
      </c>
    </row>
    <row r="7" spans="1:35">
      <c r="A7" s="319">
        <v>1984</v>
      </c>
      <c r="B7" s="319">
        <v>11</v>
      </c>
      <c r="C7" s="319">
        <v>-127</v>
      </c>
      <c r="D7" s="319">
        <v>7</v>
      </c>
      <c r="E7" s="319">
        <v>-276</v>
      </c>
      <c r="F7" s="319">
        <v>14</v>
      </c>
      <c r="G7" s="319">
        <v>-13</v>
      </c>
      <c r="H7" s="319">
        <v>6</v>
      </c>
      <c r="I7" s="319">
        <v>-13</v>
      </c>
      <c r="J7" s="319">
        <v>1</v>
      </c>
      <c r="K7" s="319">
        <v>-19</v>
      </c>
      <c r="L7" s="319">
        <v>2</v>
      </c>
      <c r="M7" s="319">
        <v>-56</v>
      </c>
      <c r="N7" s="319">
        <v>1</v>
      </c>
      <c r="O7" s="319">
        <v>-2</v>
      </c>
      <c r="P7" s="319">
        <v>0</v>
      </c>
      <c r="Q7" s="319">
        <v>-2</v>
      </c>
      <c r="R7" s="373">
        <v>1984</v>
      </c>
    </row>
    <row r="8" spans="1:35">
      <c r="A8" s="319">
        <v>1985</v>
      </c>
      <c r="B8" s="319">
        <v>22</v>
      </c>
      <c r="C8" s="319">
        <v>-211</v>
      </c>
      <c r="D8" s="319">
        <v>15</v>
      </c>
      <c r="E8" s="319">
        <v>-361</v>
      </c>
      <c r="F8" s="319">
        <v>20</v>
      </c>
      <c r="G8" s="319">
        <v>-26</v>
      </c>
      <c r="H8" s="319">
        <v>10</v>
      </c>
      <c r="I8" s="319">
        <v>-19</v>
      </c>
      <c r="J8" s="319">
        <v>5</v>
      </c>
      <c r="K8" s="319">
        <v>-38</v>
      </c>
      <c r="L8" s="319">
        <v>3</v>
      </c>
      <c r="M8" s="319">
        <v>-71</v>
      </c>
      <c r="N8" s="319">
        <v>0</v>
      </c>
      <c r="O8" s="319">
        <v>-1</v>
      </c>
      <c r="P8" s="319">
        <v>0</v>
      </c>
      <c r="Q8" s="319">
        <v>-6</v>
      </c>
      <c r="R8" s="373">
        <v>1985</v>
      </c>
    </row>
    <row r="9" spans="1:35">
      <c r="A9" s="319">
        <v>1986</v>
      </c>
      <c r="B9" s="319">
        <v>19</v>
      </c>
      <c r="C9" s="319">
        <v>-278</v>
      </c>
      <c r="D9" s="319">
        <v>15</v>
      </c>
      <c r="E9" s="319">
        <v>-429</v>
      </c>
      <c r="F9" s="319">
        <v>34</v>
      </c>
      <c r="G9" s="319">
        <v>-28</v>
      </c>
      <c r="H9" s="319">
        <v>16</v>
      </c>
      <c r="I9" s="319">
        <v>-36</v>
      </c>
      <c r="J9" s="319">
        <v>7</v>
      </c>
      <c r="K9" s="319">
        <v>-45</v>
      </c>
      <c r="L9" s="319">
        <v>5</v>
      </c>
      <c r="M9" s="319">
        <v>-56</v>
      </c>
      <c r="N9" s="319">
        <v>0</v>
      </c>
      <c r="O9" s="319">
        <v>-4</v>
      </c>
      <c r="P9" s="319">
        <v>0</v>
      </c>
      <c r="Q9" s="319">
        <v>-3</v>
      </c>
      <c r="R9" s="373">
        <v>1986</v>
      </c>
    </row>
    <row r="10" spans="1:35">
      <c r="A10" s="319">
        <v>1987</v>
      </c>
      <c r="B10" s="319">
        <v>19</v>
      </c>
      <c r="C10" s="319">
        <v>-453</v>
      </c>
      <c r="D10" s="319">
        <v>23</v>
      </c>
      <c r="E10" s="319">
        <v>-620</v>
      </c>
      <c r="F10" s="319">
        <v>20</v>
      </c>
      <c r="G10" s="319">
        <v>-29</v>
      </c>
      <c r="H10" s="319">
        <v>14</v>
      </c>
      <c r="I10" s="319">
        <v>-45</v>
      </c>
      <c r="J10" s="319">
        <v>1</v>
      </c>
      <c r="K10" s="319">
        <v>-55</v>
      </c>
      <c r="L10" s="319">
        <v>2</v>
      </c>
      <c r="M10" s="319">
        <v>-59</v>
      </c>
      <c r="N10" s="319">
        <v>0</v>
      </c>
      <c r="O10" s="319">
        <v>-3</v>
      </c>
      <c r="P10" s="319">
        <v>0</v>
      </c>
      <c r="Q10" s="319">
        <v>-3</v>
      </c>
      <c r="R10" s="373">
        <v>1987</v>
      </c>
    </row>
    <row r="11" spans="1:35">
      <c r="A11" s="319">
        <v>1988</v>
      </c>
      <c r="B11" s="319">
        <v>28</v>
      </c>
      <c r="C11" s="319">
        <v>-812</v>
      </c>
      <c r="D11" s="319">
        <v>10</v>
      </c>
      <c r="E11" s="319">
        <v>-844</v>
      </c>
      <c r="F11" s="319">
        <v>30</v>
      </c>
      <c r="G11" s="319">
        <v>-37</v>
      </c>
      <c r="H11" s="319">
        <v>22</v>
      </c>
      <c r="I11" s="319">
        <v>-40</v>
      </c>
      <c r="J11" s="319">
        <v>7</v>
      </c>
      <c r="K11" s="319">
        <v>-73</v>
      </c>
      <c r="L11" s="319">
        <v>2</v>
      </c>
      <c r="M11" s="319">
        <v>-41</v>
      </c>
      <c r="N11" s="319">
        <v>0</v>
      </c>
      <c r="O11" s="319">
        <v>-5</v>
      </c>
      <c r="P11" s="319">
        <v>0</v>
      </c>
      <c r="Q11" s="319">
        <v>-3</v>
      </c>
      <c r="R11" s="373">
        <v>1988</v>
      </c>
    </row>
    <row r="12" spans="1:35">
      <c r="A12" s="319">
        <v>1989</v>
      </c>
      <c r="B12" s="319">
        <v>59</v>
      </c>
      <c r="C12" s="319">
        <v>-1369</v>
      </c>
      <c r="D12" s="319">
        <v>31</v>
      </c>
      <c r="E12" s="319">
        <v>-1443</v>
      </c>
      <c r="F12" s="319">
        <v>31</v>
      </c>
      <c r="G12" s="319">
        <v>-31</v>
      </c>
      <c r="H12" s="319">
        <v>13</v>
      </c>
      <c r="I12" s="319">
        <v>-29</v>
      </c>
      <c r="J12" s="319">
        <v>7</v>
      </c>
      <c r="K12" s="319">
        <v>-95</v>
      </c>
      <c r="L12" s="319">
        <v>2</v>
      </c>
      <c r="M12" s="319">
        <v>-53</v>
      </c>
      <c r="N12" s="319">
        <v>1</v>
      </c>
      <c r="O12" s="319">
        <v>-9</v>
      </c>
      <c r="P12" s="319">
        <v>0</v>
      </c>
      <c r="Q12" s="319">
        <v>-1</v>
      </c>
      <c r="R12" s="373">
        <v>1989</v>
      </c>
    </row>
    <row r="13" spans="1:35">
      <c r="A13" s="319">
        <v>1990</v>
      </c>
      <c r="B13" s="319">
        <v>85</v>
      </c>
      <c r="C13" s="319">
        <v>-2095</v>
      </c>
      <c r="D13" s="319">
        <v>24</v>
      </c>
      <c r="E13" s="319">
        <v>-2047</v>
      </c>
      <c r="F13" s="319">
        <v>30</v>
      </c>
      <c r="G13" s="319">
        <v>-42</v>
      </c>
      <c r="H13" s="319">
        <v>14</v>
      </c>
      <c r="I13" s="319">
        <v>-21</v>
      </c>
      <c r="J13" s="319">
        <v>6</v>
      </c>
      <c r="K13" s="319">
        <v>-91</v>
      </c>
      <c r="L13" s="319">
        <v>5</v>
      </c>
      <c r="M13" s="319">
        <v>-61</v>
      </c>
      <c r="N13" s="319">
        <v>0</v>
      </c>
      <c r="O13" s="319">
        <v>-15</v>
      </c>
      <c r="P13" s="319">
        <v>0</v>
      </c>
      <c r="Q13" s="319">
        <v>-4</v>
      </c>
      <c r="R13" s="373">
        <v>1990</v>
      </c>
    </row>
    <row r="14" spans="1:35">
      <c r="A14" s="319">
        <v>1991</v>
      </c>
      <c r="B14" s="319">
        <v>113</v>
      </c>
      <c r="C14" s="319">
        <v>-3181</v>
      </c>
      <c r="D14" s="319">
        <v>18</v>
      </c>
      <c r="E14" s="319">
        <v>-1811</v>
      </c>
      <c r="F14" s="319">
        <v>28</v>
      </c>
      <c r="G14" s="319">
        <v>-41</v>
      </c>
      <c r="H14" s="319">
        <v>8</v>
      </c>
      <c r="I14" s="319">
        <v>-18</v>
      </c>
      <c r="J14" s="319">
        <v>9</v>
      </c>
      <c r="K14" s="319">
        <v>-105</v>
      </c>
      <c r="L14" s="319">
        <v>4</v>
      </c>
      <c r="M14" s="319">
        <v>-34</v>
      </c>
      <c r="N14" s="319">
        <v>0</v>
      </c>
      <c r="O14" s="319">
        <v>-9</v>
      </c>
      <c r="P14" s="319">
        <v>0</v>
      </c>
      <c r="Q14" s="319">
        <v>-1</v>
      </c>
      <c r="R14" s="373">
        <v>1991</v>
      </c>
    </row>
    <row r="15" spans="1:35">
      <c r="A15" s="319">
        <v>1992</v>
      </c>
      <c r="B15" s="319">
        <v>158</v>
      </c>
      <c r="C15" s="319">
        <v>-4527</v>
      </c>
      <c r="D15" s="319">
        <v>26</v>
      </c>
      <c r="E15" s="319">
        <v>-2090</v>
      </c>
      <c r="F15" s="319">
        <v>39</v>
      </c>
      <c r="G15" s="319">
        <v>-38</v>
      </c>
      <c r="H15" s="319">
        <v>3</v>
      </c>
      <c r="I15" s="319">
        <v>-7</v>
      </c>
      <c r="J15" s="319">
        <v>14</v>
      </c>
      <c r="K15" s="319">
        <v>-106</v>
      </c>
      <c r="L15" s="319">
        <v>4</v>
      </c>
      <c r="M15" s="319">
        <v>-55</v>
      </c>
      <c r="N15" s="319">
        <v>0</v>
      </c>
      <c r="O15" s="319">
        <v>-12</v>
      </c>
      <c r="P15" s="319">
        <v>0</v>
      </c>
      <c r="Q15" s="319">
        <v>-2</v>
      </c>
      <c r="R15" s="373">
        <v>1992</v>
      </c>
    </row>
    <row r="16" spans="1:35">
      <c r="A16" s="319">
        <v>1993</v>
      </c>
      <c r="B16" s="319">
        <v>214</v>
      </c>
      <c r="C16" s="319">
        <v>-4657</v>
      </c>
      <c r="D16" s="319">
        <v>25</v>
      </c>
      <c r="E16" s="319">
        <v>-2519</v>
      </c>
      <c r="F16" s="319">
        <v>30</v>
      </c>
      <c r="G16" s="319">
        <v>-33</v>
      </c>
      <c r="H16" s="319">
        <v>5</v>
      </c>
      <c r="I16" s="319">
        <v>-23</v>
      </c>
      <c r="J16" s="319">
        <v>14</v>
      </c>
      <c r="K16" s="319">
        <v>-92</v>
      </c>
      <c r="L16" s="319">
        <v>8</v>
      </c>
      <c r="M16" s="319">
        <v>-60</v>
      </c>
      <c r="N16" s="319">
        <v>0</v>
      </c>
      <c r="O16" s="319">
        <v>-1</v>
      </c>
      <c r="P16" s="319">
        <v>0</v>
      </c>
      <c r="Q16" s="319">
        <v>0</v>
      </c>
      <c r="R16" s="373">
        <v>1993</v>
      </c>
    </row>
    <row r="17" spans="1:18">
      <c r="A17" s="319">
        <v>1994</v>
      </c>
      <c r="B17" s="319">
        <v>416</v>
      </c>
      <c r="C17" s="319">
        <v>-6807</v>
      </c>
      <c r="D17" s="319">
        <v>42</v>
      </c>
      <c r="E17" s="319">
        <v>-3395</v>
      </c>
      <c r="F17" s="319">
        <v>37</v>
      </c>
      <c r="G17" s="319">
        <v>-43</v>
      </c>
      <c r="H17" s="319">
        <v>7</v>
      </c>
      <c r="I17" s="319">
        <v>-12</v>
      </c>
      <c r="J17" s="319">
        <v>16</v>
      </c>
      <c r="K17" s="319">
        <v>-136</v>
      </c>
      <c r="L17" s="319">
        <v>1</v>
      </c>
      <c r="M17" s="319">
        <v>-79</v>
      </c>
      <c r="N17" s="319">
        <v>1</v>
      </c>
      <c r="O17" s="319">
        <v>-3</v>
      </c>
      <c r="P17" s="319">
        <v>0</v>
      </c>
      <c r="Q17" s="319">
        <v>-1</v>
      </c>
      <c r="R17" s="373">
        <v>1994</v>
      </c>
    </row>
    <row r="18" spans="1:18">
      <c r="A18" s="319">
        <v>1995</v>
      </c>
      <c r="B18" s="319">
        <v>611</v>
      </c>
      <c r="C18" s="319">
        <v>-9110</v>
      </c>
      <c r="D18" s="319">
        <v>31</v>
      </c>
      <c r="E18" s="319">
        <v>-2914</v>
      </c>
      <c r="F18" s="319">
        <v>44</v>
      </c>
      <c r="G18" s="319">
        <v>-38</v>
      </c>
      <c r="H18" s="319">
        <v>8</v>
      </c>
      <c r="I18" s="319">
        <v>-11</v>
      </c>
      <c r="J18" s="319">
        <v>16</v>
      </c>
      <c r="K18" s="319">
        <v>-139</v>
      </c>
      <c r="L18" s="319">
        <v>2</v>
      </c>
      <c r="M18" s="319">
        <v>-43</v>
      </c>
      <c r="N18" s="319">
        <v>1</v>
      </c>
      <c r="O18" s="319">
        <v>-3</v>
      </c>
      <c r="P18" s="319">
        <v>0</v>
      </c>
      <c r="Q18" s="319">
        <v>-2</v>
      </c>
      <c r="R18" s="373">
        <v>1995</v>
      </c>
    </row>
    <row r="19" spans="1:18">
      <c r="A19" s="319">
        <v>1996</v>
      </c>
      <c r="B19" s="319">
        <v>1307</v>
      </c>
      <c r="C19" s="319">
        <v>-13127</v>
      </c>
      <c r="D19" s="319">
        <v>61</v>
      </c>
      <c r="E19" s="319">
        <v>-3798</v>
      </c>
      <c r="F19" s="319">
        <v>46</v>
      </c>
      <c r="G19" s="319">
        <v>-36</v>
      </c>
      <c r="H19" s="319">
        <v>14</v>
      </c>
      <c r="I19" s="319">
        <v>-26</v>
      </c>
      <c r="J19" s="319">
        <v>19</v>
      </c>
      <c r="K19" s="319">
        <v>-134</v>
      </c>
      <c r="L19" s="319">
        <v>13</v>
      </c>
      <c r="M19" s="319">
        <v>-60</v>
      </c>
      <c r="N19" s="319">
        <v>0</v>
      </c>
      <c r="O19" s="319">
        <v>-2</v>
      </c>
      <c r="P19" s="319">
        <v>1</v>
      </c>
      <c r="Q19" s="319">
        <v>-1</v>
      </c>
      <c r="R19" s="373">
        <v>1996</v>
      </c>
    </row>
    <row r="20" spans="1:18">
      <c r="A20" s="319">
        <v>1997</v>
      </c>
      <c r="B20" s="319">
        <v>789</v>
      </c>
      <c r="C20" s="319">
        <v>-10485</v>
      </c>
      <c r="D20" s="319">
        <v>48</v>
      </c>
      <c r="E20" s="319">
        <v>-3601</v>
      </c>
      <c r="F20" s="319">
        <v>54</v>
      </c>
      <c r="G20" s="319">
        <v>-46</v>
      </c>
      <c r="H20" s="319">
        <v>14</v>
      </c>
      <c r="I20" s="319">
        <v>-45</v>
      </c>
      <c r="J20" s="319">
        <v>17</v>
      </c>
      <c r="K20" s="319">
        <v>-105</v>
      </c>
      <c r="L20" s="319">
        <v>13</v>
      </c>
      <c r="M20" s="319">
        <v>-49</v>
      </c>
      <c r="N20" s="319">
        <v>0</v>
      </c>
      <c r="O20" s="319">
        <v>-2</v>
      </c>
      <c r="P20" s="319">
        <v>1</v>
      </c>
      <c r="Q20" s="319">
        <v>0</v>
      </c>
      <c r="R20" s="373">
        <v>1997</v>
      </c>
    </row>
    <row r="21" spans="1:18">
      <c r="A21" s="319">
        <v>1998</v>
      </c>
      <c r="B21" s="319">
        <v>176</v>
      </c>
      <c r="C21" s="319">
        <v>-7826</v>
      </c>
      <c r="D21" s="319">
        <v>97</v>
      </c>
      <c r="E21" s="319">
        <v>-3375</v>
      </c>
      <c r="F21" s="319">
        <v>58</v>
      </c>
      <c r="G21" s="319">
        <v>-50</v>
      </c>
      <c r="H21" s="319">
        <v>16</v>
      </c>
      <c r="I21" s="319">
        <v>-54</v>
      </c>
      <c r="J21" s="319">
        <v>7</v>
      </c>
      <c r="K21" s="319">
        <v>-67</v>
      </c>
      <c r="L21" s="319">
        <v>4</v>
      </c>
      <c r="M21" s="319">
        <v>-52</v>
      </c>
      <c r="N21" s="319">
        <v>0</v>
      </c>
      <c r="O21" s="319">
        <v>-1</v>
      </c>
      <c r="P21" s="319">
        <v>0</v>
      </c>
      <c r="Q21" s="319">
        <v>0</v>
      </c>
      <c r="R21" s="373">
        <v>1998</v>
      </c>
    </row>
    <row r="22" spans="1:18">
      <c r="A22" s="319">
        <v>1999</v>
      </c>
      <c r="B22" s="319">
        <v>166</v>
      </c>
      <c r="C22" s="319">
        <v>-5717</v>
      </c>
      <c r="D22" s="319">
        <v>87</v>
      </c>
      <c r="E22" s="319">
        <v>-3688</v>
      </c>
      <c r="F22" s="319">
        <v>59</v>
      </c>
      <c r="G22" s="319">
        <v>-50</v>
      </c>
      <c r="H22" s="319">
        <v>17</v>
      </c>
      <c r="I22" s="319">
        <v>-51</v>
      </c>
      <c r="J22" s="319">
        <v>9</v>
      </c>
      <c r="K22" s="319">
        <v>-30</v>
      </c>
      <c r="L22" s="319">
        <v>13</v>
      </c>
      <c r="M22" s="319">
        <v>-65</v>
      </c>
      <c r="N22" s="319">
        <v>0</v>
      </c>
      <c r="O22" s="319">
        <v>0</v>
      </c>
      <c r="P22" s="319">
        <v>0</v>
      </c>
      <c r="Q22" s="319">
        <v>0</v>
      </c>
      <c r="R22" s="373">
        <v>1999</v>
      </c>
    </row>
    <row r="23" spans="1:18">
      <c r="A23" s="319">
        <v>2000</v>
      </c>
      <c r="B23" s="319">
        <v>192</v>
      </c>
      <c r="C23" s="319">
        <v>-4860</v>
      </c>
      <c r="D23" s="319">
        <v>103</v>
      </c>
      <c r="E23" s="319">
        <v>-3407</v>
      </c>
      <c r="F23" s="319">
        <v>97</v>
      </c>
      <c r="G23" s="319">
        <v>-49</v>
      </c>
      <c r="H23" s="319">
        <v>20</v>
      </c>
      <c r="I23" s="319">
        <v>-52</v>
      </c>
      <c r="J23" s="319">
        <v>7</v>
      </c>
      <c r="K23" s="319">
        <v>-16</v>
      </c>
      <c r="L23" s="319">
        <v>11</v>
      </c>
      <c r="M23" s="319">
        <v>-90</v>
      </c>
      <c r="N23" s="319">
        <v>0</v>
      </c>
      <c r="O23" s="319">
        <v>-1</v>
      </c>
      <c r="P23" s="319">
        <v>0</v>
      </c>
      <c r="Q23" s="319">
        <v>0</v>
      </c>
      <c r="R23" s="373">
        <v>2000</v>
      </c>
    </row>
    <row r="24" spans="1:18">
      <c r="A24" s="319">
        <v>2001</v>
      </c>
      <c r="B24" s="319">
        <v>224</v>
      </c>
      <c r="C24" s="319">
        <v>-4337</v>
      </c>
      <c r="D24" s="319">
        <v>101</v>
      </c>
      <c r="E24" s="319">
        <v>-3268</v>
      </c>
      <c r="F24" s="319">
        <v>98</v>
      </c>
      <c r="G24" s="319">
        <v>-61</v>
      </c>
      <c r="H24" s="319">
        <v>22</v>
      </c>
      <c r="I24" s="319">
        <v>-55</v>
      </c>
      <c r="J24" s="319">
        <v>8</v>
      </c>
      <c r="K24" s="319">
        <v>-14</v>
      </c>
      <c r="L24" s="319">
        <v>7</v>
      </c>
      <c r="M24" s="319">
        <v>-65</v>
      </c>
      <c r="N24" s="319">
        <v>0</v>
      </c>
      <c r="O24" s="319">
        <v>-1</v>
      </c>
      <c r="P24" s="319">
        <v>0</v>
      </c>
      <c r="Q24" s="319">
        <v>0</v>
      </c>
      <c r="R24" s="373">
        <v>2001</v>
      </c>
    </row>
    <row r="25" spans="1:18">
      <c r="A25" s="319">
        <v>2002</v>
      </c>
      <c r="B25" s="319">
        <v>236</v>
      </c>
      <c r="C25" s="319">
        <v>-3610</v>
      </c>
      <c r="D25" s="319">
        <v>152</v>
      </c>
      <c r="E25" s="319">
        <v>-3251</v>
      </c>
      <c r="F25" s="319">
        <v>134</v>
      </c>
      <c r="G25" s="319">
        <v>-55</v>
      </c>
      <c r="H25" s="319">
        <v>25</v>
      </c>
      <c r="I25" s="319">
        <v>-78</v>
      </c>
      <c r="J25" s="319">
        <v>3</v>
      </c>
      <c r="K25" s="319">
        <v>-7</v>
      </c>
      <c r="L25" s="319">
        <v>11</v>
      </c>
      <c r="M25" s="319">
        <v>-71</v>
      </c>
      <c r="N25" s="319">
        <v>0</v>
      </c>
      <c r="O25" s="319">
        <v>0</v>
      </c>
      <c r="P25" s="319">
        <v>0</v>
      </c>
      <c r="Q25" s="319">
        <v>0</v>
      </c>
      <c r="R25" s="373">
        <v>2002</v>
      </c>
    </row>
    <row r="26" spans="1:18">
      <c r="A26" s="319">
        <v>2003</v>
      </c>
      <c r="B26" s="319">
        <v>295</v>
      </c>
      <c r="C26" s="319">
        <v>-2426</v>
      </c>
      <c r="D26" s="319">
        <v>176</v>
      </c>
      <c r="E26" s="319">
        <v>-2991</v>
      </c>
      <c r="F26" s="319">
        <v>155</v>
      </c>
      <c r="G26" s="319">
        <v>-50</v>
      </c>
      <c r="H26" s="319">
        <v>29</v>
      </c>
      <c r="I26" s="319">
        <v>-91</v>
      </c>
      <c r="J26" s="319">
        <v>5</v>
      </c>
      <c r="K26" s="319">
        <v>-15</v>
      </c>
      <c r="L26" s="319">
        <v>9</v>
      </c>
      <c r="M26" s="319">
        <v>-55</v>
      </c>
      <c r="N26" s="319">
        <v>0</v>
      </c>
      <c r="O26" s="319">
        <v>0</v>
      </c>
      <c r="P26" s="319">
        <v>0</v>
      </c>
      <c r="Q26" s="319">
        <v>-1</v>
      </c>
      <c r="R26" s="373">
        <v>2003</v>
      </c>
    </row>
    <row r="27" spans="1:18">
      <c r="A27" s="319">
        <v>2004</v>
      </c>
      <c r="B27" s="319">
        <v>12295</v>
      </c>
      <c r="C27" s="319">
        <v>-4557</v>
      </c>
      <c r="D27" s="319">
        <v>167</v>
      </c>
      <c r="E27" s="319">
        <v>-2923</v>
      </c>
      <c r="F27" s="319">
        <v>150</v>
      </c>
      <c r="G27" s="319">
        <v>-58</v>
      </c>
      <c r="H27" s="319">
        <v>38</v>
      </c>
      <c r="I27" s="319">
        <v>-123</v>
      </c>
      <c r="J27" s="319">
        <v>10</v>
      </c>
      <c r="K27" s="319">
        <v>-11</v>
      </c>
      <c r="L27" s="319">
        <v>12</v>
      </c>
      <c r="M27" s="319">
        <v>-92</v>
      </c>
      <c r="N27" s="319">
        <v>0</v>
      </c>
      <c r="O27" s="319">
        <v>0</v>
      </c>
      <c r="P27" s="319">
        <v>0</v>
      </c>
      <c r="Q27" s="319">
        <v>-2</v>
      </c>
      <c r="R27" s="373">
        <v>2004</v>
      </c>
    </row>
    <row r="28" spans="1:18">
      <c r="A28" s="319">
        <v>2005</v>
      </c>
      <c r="B28" s="319">
        <v>20428</v>
      </c>
      <c r="C28" s="319">
        <v>-4849</v>
      </c>
      <c r="D28" s="319">
        <v>170</v>
      </c>
      <c r="E28" s="319">
        <v>-2507</v>
      </c>
      <c r="F28" s="319">
        <v>209</v>
      </c>
      <c r="G28" s="319">
        <v>-68</v>
      </c>
      <c r="H28" s="319">
        <v>44</v>
      </c>
      <c r="I28" s="319">
        <v>-210</v>
      </c>
      <c r="J28" s="319">
        <v>26</v>
      </c>
      <c r="K28" s="319">
        <v>-10</v>
      </c>
      <c r="L28" s="319">
        <v>4</v>
      </c>
      <c r="M28" s="319">
        <v>-59</v>
      </c>
      <c r="N28" s="319">
        <v>1</v>
      </c>
      <c r="O28" s="319">
        <v>-1</v>
      </c>
      <c r="P28" s="319">
        <v>0</v>
      </c>
      <c r="Q28" s="319">
        <v>-1</v>
      </c>
      <c r="R28" s="373">
        <v>2005</v>
      </c>
    </row>
    <row r="29" spans="1:18">
      <c r="A29" s="319">
        <v>2006</v>
      </c>
      <c r="B29" s="319">
        <v>33866</v>
      </c>
      <c r="C29" s="319">
        <v>-3109</v>
      </c>
      <c r="D29" s="319">
        <v>170</v>
      </c>
      <c r="E29" s="319">
        <v>-2326</v>
      </c>
      <c r="F29" s="319">
        <v>216</v>
      </c>
      <c r="G29" s="319">
        <v>-80</v>
      </c>
      <c r="H29" s="319">
        <v>47</v>
      </c>
      <c r="I29" s="319">
        <v>-244</v>
      </c>
      <c r="J29" s="319">
        <v>76</v>
      </c>
      <c r="K29" s="319">
        <v>-12</v>
      </c>
      <c r="L29" s="319">
        <v>7</v>
      </c>
      <c r="M29" s="319">
        <v>-61</v>
      </c>
      <c r="N29" s="319">
        <v>0</v>
      </c>
      <c r="O29" s="319">
        <v>0</v>
      </c>
      <c r="P29" s="319">
        <v>0</v>
      </c>
      <c r="Q29" s="319">
        <v>0</v>
      </c>
      <c r="R29" s="373">
        <v>2006</v>
      </c>
    </row>
    <row r="30" spans="1:18">
      <c r="A30" s="319">
        <v>2007</v>
      </c>
      <c r="B30" s="319">
        <v>24837</v>
      </c>
      <c r="C30" s="319">
        <v>-2212</v>
      </c>
      <c r="D30" s="319">
        <v>168</v>
      </c>
      <c r="E30" s="319">
        <v>-1881</v>
      </c>
      <c r="F30" s="319">
        <v>239</v>
      </c>
      <c r="G30" s="319">
        <v>-72</v>
      </c>
      <c r="H30" s="319">
        <v>69</v>
      </c>
      <c r="I30" s="319">
        <v>-327</v>
      </c>
      <c r="J30" s="319">
        <v>288</v>
      </c>
      <c r="K30" s="319">
        <v>-44</v>
      </c>
      <c r="L30" s="319">
        <v>4</v>
      </c>
      <c r="M30" s="319">
        <v>-47</v>
      </c>
      <c r="N30" s="319">
        <v>7</v>
      </c>
      <c r="O30" s="319">
        <v>0</v>
      </c>
      <c r="P30" s="319">
        <v>0</v>
      </c>
      <c r="Q30" s="319">
        <v>0</v>
      </c>
      <c r="R30" s="373">
        <v>2007</v>
      </c>
    </row>
    <row r="31" spans="1:18">
      <c r="A31" s="319">
        <v>2008</v>
      </c>
      <c r="B31" s="319">
        <v>28782</v>
      </c>
      <c r="C31" s="319">
        <v>-1207</v>
      </c>
      <c r="D31" s="319">
        <v>145</v>
      </c>
      <c r="E31" s="319">
        <v>-1608</v>
      </c>
      <c r="F31" s="319">
        <v>281</v>
      </c>
      <c r="G31" s="319">
        <v>-65</v>
      </c>
      <c r="H31" s="319">
        <v>92</v>
      </c>
      <c r="I31" s="319">
        <v>-412</v>
      </c>
      <c r="J31" s="319">
        <v>249</v>
      </c>
      <c r="K31" s="319">
        <v>-33</v>
      </c>
      <c r="L31" s="319">
        <v>7</v>
      </c>
      <c r="M31" s="319">
        <v>-37</v>
      </c>
      <c r="N31" s="319">
        <v>9</v>
      </c>
      <c r="O31" s="319">
        <v>-2</v>
      </c>
      <c r="P31" s="319">
        <v>0</v>
      </c>
      <c r="Q31" s="319">
        <v>-2</v>
      </c>
      <c r="R31" s="373">
        <v>2008</v>
      </c>
    </row>
    <row r="32" spans="1:18">
      <c r="A32" s="319">
        <v>2009</v>
      </c>
      <c r="B32" s="319">
        <v>11071</v>
      </c>
      <c r="C32" s="319">
        <v>-572</v>
      </c>
      <c r="D32" s="319">
        <v>107</v>
      </c>
      <c r="E32" s="319">
        <v>-1003</v>
      </c>
      <c r="F32" s="319">
        <v>251</v>
      </c>
      <c r="G32" s="319">
        <v>-47</v>
      </c>
      <c r="H32" s="319">
        <v>46</v>
      </c>
      <c r="I32" s="319">
        <v>-226</v>
      </c>
      <c r="J32" s="319">
        <v>142</v>
      </c>
      <c r="K32" s="319">
        <v>-13</v>
      </c>
      <c r="L32" s="319">
        <v>3</v>
      </c>
      <c r="M32" s="319">
        <v>-22</v>
      </c>
      <c r="N32" s="319">
        <v>6</v>
      </c>
      <c r="O32" s="319">
        <v>-1</v>
      </c>
      <c r="P32" s="319">
        <v>0</v>
      </c>
      <c r="Q32" s="319">
        <v>-1</v>
      </c>
      <c r="R32" s="373">
        <v>2009</v>
      </c>
    </row>
    <row r="33" spans="1:19">
      <c r="A33" s="319">
        <v>2010</v>
      </c>
      <c r="B33" s="319">
        <v>10184</v>
      </c>
      <c r="C33" s="319">
        <v>-414</v>
      </c>
      <c r="D33" s="319">
        <v>118</v>
      </c>
      <c r="E33" s="319">
        <v>-1011</v>
      </c>
      <c r="F33" s="319">
        <v>191</v>
      </c>
      <c r="G33" s="319">
        <v>-43</v>
      </c>
      <c r="H33" s="319">
        <v>36</v>
      </c>
      <c r="I33" s="319">
        <v>-208</v>
      </c>
      <c r="J33" s="319">
        <v>202</v>
      </c>
      <c r="K33" s="319">
        <v>-5</v>
      </c>
      <c r="L33" s="319">
        <v>2</v>
      </c>
      <c r="M33" s="319">
        <v>-19</v>
      </c>
      <c r="N33" s="319">
        <v>11</v>
      </c>
      <c r="O33" s="319">
        <v>0</v>
      </c>
      <c r="P33" s="319">
        <v>0</v>
      </c>
      <c r="Q33" s="319">
        <v>0</v>
      </c>
      <c r="R33" s="373">
        <v>2010</v>
      </c>
      <c r="S33" s="53"/>
    </row>
    <row r="34" spans="1:19">
      <c r="A34" s="319">
        <v>2011</v>
      </c>
      <c r="B34" s="319">
        <v>8981</v>
      </c>
      <c r="C34" s="319">
        <v>-277</v>
      </c>
      <c r="D34" s="319">
        <v>126</v>
      </c>
      <c r="E34" s="319">
        <v>-974</v>
      </c>
      <c r="F34" s="319">
        <v>179</v>
      </c>
      <c r="G34" s="319">
        <v>-43</v>
      </c>
      <c r="H34" s="319">
        <v>38</v>
      </c>
      <c r="I34" s="319">
        <v>-283</v>
      </c>
      <c r="J34" s="319">
        <v>289</v>
      </c>
      <c r="K34" s="319">
        <v>-7</v>
      </c>
      <c r="L34" s="319">
        <v>5</v>
      </c>
      <c r="M34" s="319">
        <v>-31</v>
      </c>
      <c r="N34" s="319">
        <v>12</v>
      </c>
      <c r="O34" s="319">
        <v>-1</v>
      </c>
      <c r="P34" s="319">
        <v>0</v>
      </c>
      <c r="Q34" s="319">
        <v>-1</v>
      </c>
      <c r="R34" s="373">
        <v>2011</v>
      </c>
      <c r="S34" s="53"/>
    </row>
    <row r="35" spans="1:19">
      <c r="A35" s="319">
        <v>2012</v>
      </c>
      <c r="B35" s="319">
        <v>10210</v>
      </c>
      <c r="C35" s="319">
        <v>-163</v>
      </c>
      <c r="D35" s="319">
        <v>123</v>
      </c>
      <c r="E35" s="319">
        <v>-1031</v>
      </c>
      <c r="F35" s="319">
        <v>205</v>
      </c>
      <c r="G35" s="319">
        <v>-28</v>
      </c>
      <c r="H35" s="319">
        <v>58</v>
      </c>
      <c r="I35" s="319">
        <v>-243</v>
      </c>
      <c r="J35" s="319">
        <v>288</v>
      </c>
      <c r="K35" s="319">
        <v>0</v>
      </c>
      <c r="L35" s="319">
        <v>3</v>
      </c>
      <c r="M35" s="319">
        <v>-26</v>
      </c>
      <c r="N35" s="319">
        <v>10</v>
      </c>
      <c r="O35" s="319">
        <v>0</v>
      </c>
      <c r="P35" s="319">
        <v>0</v>
      </c>
      <c r="Q35" s="319">
        <v>0</v>
      </c>
      <c r="R35" s="373">
        <v>2012</v>
      </c>
      <c r="S35" s="53"/>
    </row>
    <row r="36" spans="1:19">
      <c r="A36" s="319">
        <v>2013</v>
      </c>
      <c r="B36" s="319">
        <v>3711</v>
      </c>
      <c r="C36" s="319">
        <v>-114</v>
      </c>
      <c r="D36" s="319">
        <v>155</v>
      </c>
      <c r="E36" s="319">
        <v>-1081</v>
      </c>
      <c r="F36" s="319">
        <v>252</v>
      </c>
      <c r="G36" s="319">
        <v>-17</v>
      </c>
      <c r="H36" s="319">
        <v>66</v>
      </c>
      <c r="I36" s="319">
        <v>-282</v>
      </c>
      <c r="J36" s="319">
        <v>124</v>
      </c>
      <c r="K36" s="319">
        <v>-2</v>
      </c>
      <c r="L36" s="319">
        <v>5</v>
      </c>
      <c r="M36" s="319">
        <v>-40</v>
      </c>
      <c r="N36" s="319">
        <v>8</v>
      </c>
      <c r="O36" s="319">
        <v>0</v>
      </c>
      <c r="P36" s="319">
        <v>0</v>
      </c>
      <c r="Q36" s="319">
        <v>0</v>
      </c>
      <c r="R36" s="373">
        <v>2013</v>
      </c>
      <c r="S36" s="53"/>
    </row>
    <row r="37" spans="1:19">
      <c r="A37" s="319">
        <v>2014</v>
      </c>
      <c r="B37" s="319">
        <v>3231</v>
      </c>
      <c r="C37" s="319">
        <v>-73</v>
      </c>
      <c r="D37" s="319">
        <v>217</v>
      </c>
      <c r="E37" s="319">
        <v>-1098</v>
      </c>
      <c r="F37" s="319">
        <v>267</v>
      </c>
      <c r="G37" s="319">
        <v>-14</v>
      </c>
      <c r="H37" s="319">
        <v>72</v>
      </c>
      <c r="I37" s="319">
        <v>-293</v>
      </c>
      <c r="J37" s="319">
        <v>77</v>
      </c>
      <c r="K37" s="319">
        <v>-4</v>
      </c>
      <c r="L37" s="319">
        <v>3</v>
      </c>
      <c r="M37" s="319">
        <v>-25</v>
      </c>
      <c r="N37" s="319">
        <v>3</v>
      </c>
      <c r="O37" s="319">
        <v>0</v>
      </c>
      <c r="P37" s="319">
        <v>0</v>
      </c>
      <c r="Q37" s="319">
        <v>-1</v>
      </c>
      <c r="R37" s="319">
        <v>2014</v>
      </c>
      <c r="S37" s="53"/>
    </row>
    <row r="38" spans="1:19">
      <c r="A38" s="319">
        <v>2015</v>
      </c>
      <c r="B38" s="319">
        <v>2524</v>
      </c>
      <c r="C38" s="319">
        <v>-36</v>
      </c>
      <c r="D38" s="319">
        <v>239</v>
      </c>
      <c r="E38" s="319">
        <v>-1081</v>
      </c>
      <c r="F38" s="319">
        <v>221</v>
      </c>
      <c r="G38" s="319">
        <v>-6</v>
      </c>
      <c r="H38" s="319">
        <v>58</v>
      </c>
      <c r="I38" s="319">
        <v>-317</v>
      </c>
      <c r="J38" s="319">
        <v>69</v>
      </c>
      <c r="K38" s="319">
        <v>-4</v>
      </c>
      <c r="L38" s="319">
        <v>4</v>
      </c>
      <c r="M38" s="319">
        <v>-26</v>
      </c>
      <c r="N38" s="319">
        <v>2</v>
      </c>
      <c r="O38" s="319">
        <v>0</v>
      </c>
      <c r="P38" s="319">
        <v>0</v>
      </c>
      <c r="Q38" s="319">
        <v>0</v>
      </c>
      <c r="R38" s="373">
        <v>2015</v>
      </c>
      <c r="S38" s="53"/>
    </row>
    <row r="39" spans="1:19">
      <c r="A39" s="319">
        <v>2016</v>
      </c>
      <c r="B39" s="319">
        <v>2219</v>
      </c>
      <c r="C39" s="319">
        <v>-41</v>
      </c>
      <c r="D39" s="319">
        <v>206</v>
      </c>
      <c r="E39" s="319">
        <v>-1445</v>
      </c>
      <c r="F39" s="319">
        <v>160</v>
      </c>
      <c r="G39" s="319">
        <v>-3</v>
      </c>
      <c r="H39" s="319">
        <v>57</v>
      </c>
      <c r="I39" s="319">
        <v>-364</v>
      </c>
      <c r="J39" s="319">
        <v>145</v>
      </c>
      <c r="K39" s="319">
        <v>-1</v>
      </c>
      <c r="L39" s="319">
        <v>2</v>
      </c>
      <c r="M39" s="319">
        <v>-29</v>
      </c>
      <c r="N39" s="319">
        <v>17</v>
      </c>
      <c r="O39" s="319">
        <v>0</v>
      </c>
      <c r="P39" s="319">
        <v>0</v>
      </c>
      <c r="Q39" s="319">
        <v>-3</v>
      </c>
      <c r="R39" s="373">
        <v>2016</v>
      </c>
      <c r="S39" s="53"/>
    </row>
    <row r="40" spans="1:19">
      <c r="A40" s="319">
        <v>2017</v>
      </c>
      <c r="B40" s="319">
        <v>1014</v>
      </c>
      <c r="C40" s="319">
        <v>0</v>
      </c>
      <c r="D40" s="319">
        <v>153689</v>
      </c>
      <c r="E40" s="319">
        <v>0</v>
      </c>
      <c r="F40" s="319">
        <v>37</v>
      </c>
      <c r="G40" s="319">
        <v>0</v>
      </c>
      <c r="H40" s="319">
        <v>9015</v>
      </c>
      <c r="I40" s="319">
        <v>0</v>
      </c>
      <c r="J40" s="319">
        <v>110</v>
      </c>
      <c r="K40" s="319">
        <v>0</v>
      </c>
      <c r="L40" s="319">
        <v>5533</v>
      </c>
      <c r="M40" s="319">
        <v>0</v>
      </c>
      <c r="N40" s="319">
        <v>7</v>
      </c>
      <c r="O40" s="319">
        <v>0</v>
      </c>
      <c r="P40" s="319">
        <v>595</v>
      </c>
      <c r="Q40" s="319">
        <v>0</v>
      </c>
      <c r="R40" s="373">
        <v>2017</v>
      </c>
      <c r="S40" s="53"/>
    </row>
    <row r="42" spans="1:19">
      <c r="B42" s="36" t="s">
        <v>560</v>
      </c>
      <c r="C42" s="37"/>
      <c r="D42" s="37"/>
      <c r="E42" s="37"/>
      <c r="F42" s="37"/>
      <c r="G42" s="37"/>
      <c r="H42" s="37"/>
      <c r="I42" s="37"/>
      <c r="J42" s="37"/>
      <c r="K42" s="37"/>
      <c r="L42" s="37"/>
      <c r="M42" s="45"/>
      <c r="N42" s="17"/>
      <c r="O42" s="17"/>
      <c r="P42" s="17"/>
      <c r="Q42" s="17"/>
    </row>
    <row r="43" spans="1:19">
      <c r="B43" s="108" t="s">
        <v>561</v>
      </c>
      <c r="C43" s="51"/>
      <c r="D43" s="51"/>
      <c r="E43" s="51"/>
      <c r="F43" s="51"/>
      <c r="G43" s="51"/>
      <c r="H43" s="51"/>
      <c r="I43" s="51"/>
      <c r="J43" s="51"/>
      <c r="K43" s="51"/>
      <c r="L43" s="51"/>
      <c r="M43" s="52"/>
      <c r="N43" s="17"/>
      <c r="O43" s="17"/>
      <c r="P43" s="17"/>
      <c r="Q43" s="17"/>
    </row>
    <row r="44" spans="1:19">
      <c r="B44" s="50" t="s">
        <v>563</v>
      </c>
      <c r="C44" s="51"/>
      <c r="D44" s="51"/>
      <c r="E44" s="51"/>
      <c r="F44" s="51"/>
      <c r="G44" s="51"/>
      <c r="H44" s="51"/>
      <c r="I44" s="51"/>
      <c r="J44" s="51"/>
      <c r="K44" s="51"/>
      <c r="L44" s="51"/>
      <c r="M44" s="52"/>
      <c r="N44" s="17"/>
      <c r="O44" s="17"/>
      <c r="P44" s="17"/>
      <c r="Q44" s="17"/>
    </row>
    <row r="45" spans="1:19">
      <c r="B45" s="50" t="s">
        <v>564</v>
      </c>
      <c r="C45" s="51"/>
      <c r="D45" s="51"/>
      <c r="E45" s="51"/>
      <c r="F45" s="51"/>
      <c r="G45" s="51"/>
      <c r="H45" s="51"/>
      <c r="I45" s="51"/>
      <c r="J45" s="51"/>
      <c r="K45" s="51"/>
      <c r="L45" s="51"/>
      <c r="M45" s="52"/>
      <c r="N45" s="17"/>
      <c r="O45" s="17"/>
      <c r="P45" s="17"/>
      <c r="Q45" s="17"/>
    </row>
    <row r="46" spans="1:19">
      <c r="B46" s="50"/>
      <c r="C46" s="51"/>
      <c r="D46" s="51"/>
      <c r="E46" s="51"/>
      <c r="F46" s="51"/>
      <c r="G46" s="51"/>
      <c r="H46" s="51"/>
      <c r="I46" s="51"/>
      <c r="J46" s="51"/>
      <c r="K46" s="51"/>
      <c r="L46" s="51"/>
      <c r="M46" s="52"/>
      <c r="N46" s="17"/>
      <c r="O46" s="17"/>
      <c r="P46" s="17"/>
      <c r="Q46" s="17"/>
    </row>
    <row r="47" spans="1:19">
      <c r="B47" s="40" t="s">
        <v>562</v>
      </c>
      <c r="C47" s="41"/>
      <c r="D47" s="41"/>
      <c r="E47" s="41"/>
      <c r="F47" s="41"/>
      <c r="G47" s="41"/>
      <c r="H47" s="41"/>
      <c r="I47" s="41"/>
      <c r="J47" s="41"/>
      <c r="K47" s="41"/>
      <c r="L47" s="41"/>
      <c r="M47" s="42"/>
      <c r="N47" s="17"/>
      <c r="O47" s="17"/>
      <c r="P47" s="17"/>
      <c r="Q47" s="17"/>
    </row>
  </sheetData>
  <mergeCells count="1">
    <mergeCell ref="M1:R1"/>
  </mergeCells>
  <phoneticPr fontId="6" type="noConversion"/>
  <hyperlinks>
    <hyperlink ref="M1:R1" location="Contents!A1" display="Back to Contents"/>
  </hyperlinks>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T21"/>
  <sheetViews>
    <sheetView workbookViewId="0">
      <selection activeCell="T19" sqref="T19"/>
    </sheetView>
  </sheetViews>
  <sheetFormatPr defaultColWidth="8.85546875" defaultRowHeight="12.75"/>
  <cols>
    <col min="1" max="1" width="8.85546875" customWidth="1"/>
    <col min="2" max="2" width="6.5703125" bestFit="1" customWidth="1"/>
    <col min="3" max="3" width="11.140625" customWidth="1"/>
    <col min="4" max="4" width="7.85546875" bestFit="1" customWidth="1"/>
    <col min="5" max="5" width="9.85546875" bestFit="1" customWidth="1"/>
    <col min="6" max="6" width="6" bestFit="1" customWidth="1"/>
    <col min="7" max="7" width="7.28515625" bestFit="1" customWidth="1"/>
    <col min="8" max="8" width="10.85546875" bestFit="1" customWidth="1"/>
    <col min="9" max="9" width="6.85546875" customWidth="1"/>
    <col min="10" max="10" width="7.85546875" customWidth="1"/>
    <col min="11" max="11" width="8.5703125" bestFit="1" customWidth="1"/>
    <col min="12" max="12" width="1.7109375" customWidth="1"/>
    <col min="13" max="14" width="5.5703125" bestFit="1" customWidth="1"/>
    <col min="15" max="16" width="5.85546875" bestFit="1" customWidth="1"/>
    <col min="17" max="17" width="10.28515625" bestFit="1" customWidth="1"/>
    <col min="18" max="18" width="10.42578125" bestFit="1" customWidth="1"/>
    <col min="19" max="19" width="10" bestFit="1" customWidth="1"/>
    <col min="20" max="20" width="10.7109375" bestFit="1" customWidth="1"/>
  </cols>
  <sheetData>
    <row r="1" spans="1:20" ht="24.75" customHeight="1">
      <c r="A1" s="33" t="s">
        <v>333</v>
      </c>
      <c r="B1" s="34"/>
      <c r="C1" s="34"/>
      <c r="D1" s="34"/>
      <c r="E1" s="34"/>
      <c r="F1" s="34"/>
      <c r="G1" s="34"/>
      <c r="H1" s="33"/>
      <c r="I1" s="34"/>
      <c r="J1" s="34"/>
      <c r="K1" s="29"/>
      <c r="L1" s="792" t="s">
        <v>549</v>
      </c>
      <c r="M1" s="792"/>
      <c r="N1" s="283"/>
      <c r="O1" s="283"/>
      <c r="P1" s="283"/>
      <c r="Q1" s="283"/>
      <c r="R1" s="283"/>
      <c r="S1" s="283"/>
      <c r="T1" s="283"/>
    </row>
    <row r="2" spans="1:20" ht="45.75" customHeight="1">
      <c r="A2" s="410" t="s">
        <v>448</v>
      </c>
      <c r="B2" s="411" t="s">
        <v>700</v>
      </c>
      <c r="C2" s="412" t="s">
        <v>438</v>
      </c>
      <c r="D2" s="411" t="s">
        <v>701</v>
      </c>
      <c r="E2" s="412" t="s">
        <v>702</v>
      </c>
      <c r="F2" s="413" t="s">
        <v>703</v>
      </c>
      <c r="G2" s="395" t="s">
        <v>405</v>
      </c>
      <c r="H2" s="410" t="s">
        <v>439</v>
      </c>
      <c r="I2" s="410" t="s">
        <v>406</v>
      </c>
      <c r="J2" s="410" t="s">
        <v>407</v>
      </c>
      <c r="K2" s="413" t="s">
        <v>891</v>
      </c>
      <c r="L2" s="414"/>
      <c r="M2" s="415" t="s">
        <v>883</v>
      </c>
      <c r="N2" s="410" t="s">
        <v>884</v>
      </c>
      <c r="O2" s="410" t="s">
        <v>885</v>
      </c>
      <c r="P2" s="410" t="s">
        <v>886</v>
      </c>
      <c r="Q2" s="411" t="s">
        <v>887</v>
      </c>
      <c r="R2" s="410" t="s">
        <v>888</v>
      </c>
      <c r="S2" s="410" t="s">
        <v>889</v>
      </c>
      <c r="T2" s="410" t="s">
        <v>890</v>
      </c>
    </row>
    <row r="3" spans="1:20">
      <c r="A3" s="246">
        <v>2000</v>
      </c>
      <c r="B3" s="389">
        <v>11.710790455</v>
      </c>
      <c r="C3" s="390">
        <v>12.400737497</v>
      </c>
      <c r="D3" s="389">
        <v>12.283906099999999</v>
      </c>
      <c r="E3" s="390">
        <v>11.052955166</v>
      </c>
      <c r="F3" s="391">
        <v>11.806810528</v>
      </c>
      <c r="G3" s="392">
        <v>16.019021564999999</v>
      </c>
      <c r="H3" s="392">
        <v>14.325017031</v>
      </c>
      <c r="I3" s="392">
        <v>16.012084592000001</v>
      </c>
      <c r="J3" s="392">
        <v>17.341340690999999</v>
      </c>
      <c r="K3" s="393">
        <v>11.93346833</v>
      </c>
      <c r="L3" s="246"/>
      <c r="M3" s="394">
        <v>12.7</v>
      </c>
      <c r="N3" s="395">
        <v>11.1</v>
      </c>
      <c r="O3" s="395">
        <v>7.1</v>
      </c>
      <c r="P3" s="395">
        <v>10.8</v>
      </c>
      <c r="Q3" s="396">
        <v>1421973</v>
      </c>
      <c r="R3" s="397">
        <v>778698</v>
      </c>
      <c r="S3" s="397">
        <v>105525</v>
      </c>
      <c r="T3" s="397">
        <v>188016</v>
      </c>
    </row>
    <row r="4" spans="1:20">
      <c r="A4" s="246">
        <v>2001</v>
      </c>
      <c r="B4" s="389">
        <v>11.860556601000001</v>
      </c>
      <c r="C4" s="390">
        <v>12.585008579</v>
      </c>
      <c r="D4" s="389">
        <v>12.358322347</v>
      </c>
      <c r="E4" s="390">
        <v>11.387011466000001</v>
      </c>
      <c r="F4" s="391">
        <v>11.959409251</v>
      </c>
      <c r="G4" s="392">
        <v>16.401502781000001</v>
      </c>
      <c r="H4" s="392">
        <v>14.611247708000001</v>
      </c>
      <c r="I4" s="392">
        <v>16.136198546999999</v>
      </c>
      <c r="J4" s="392">
        <v>17.293403609999999</v>
      </c>
      <c r="K4" s="393">
        <v>12.089985379</v>
      </c>
      <c r="L4" s="246"/>
      <c r="M4" s="394">
        <v>12.8</v>
      </c>
      <c r="N4" s="395">
        <v>11.4</v>
      </c>
      <c r="O4" s="395">
        <v>7.1</v>
      </c>
      <c r="P4" s="395">
        <v>11.4</v>
      </c>
      <c r="Q4" s="396">
        <v>1393573</v>
      </c>
      <c r="R4" s="397">
        <v>855610</v>
      </c>
      <c r="S4" s="397">
        <v>116704</v>
      </c>
      <c r="T4" s="397">
        <v>196926</v>
      </c>
    </row>
    <row r="5" spans="1:20">
      <c r="A5" s="246">
        <v>2002</v>
      </c>
      <c r="B5" s="389">
        <v>11.954571614000001</v>
      </c>
      <c r="C5" s="390">
        <v>12.667635328999999</v>
      </c>
      <c r="D5" s="389">
        <v>12.362236188000001</v>
      </c>
      <c r="E5" s="390">
        <v>11.639667362999999</v>
      </c>
      <c r="F5" s="391">
        <v>12.05027877</v>
      </c>
      <c r="G5" s="392">
        <v>16.614014995000002</v>
      </c>
      <c r="H5" s="392">
        <v>14.726370514999999</v>
      </c>
      <c r="I5" s="392">
        <v>16.134128305000001</v>
      </c>
      <c r="J5" s="392">
        <v>16.966468752000001</v>
      </c>
      <c r="K5" s="393">
        <v>12.181792179</v>
      </c>
      <c r="L5" s="246"/>
      <c r="M5" s="394">
        <v>12.9</v>
      </c>
      <c r="N5" s="395">
        <v>11.6</v>
      </c>
      <c r="O5" s="395">
        <v>7.1</v>
      </c>
      <c r="P5" s="395">
        <v>11.9</v>
      </c>
      <c r="Q5" s="396">
        <v>1375761</v>
      </c>
      <c r="R5" s="397">
        <v>932590</v>
      </c>
      <c r="S5" s="397">
        <v>128531</v>
      </c>
      <c r="T5" s="397">
        <v>210279</v>
      </c>
    </row>
    <row r="6" spans="1:20">
      <c r="A6" s="246">
        <v>2003</v>
      </c>
      <c r="B6" s="389">
        <v>12.007923774</v>
      </c>
      <c r="C6" s="390">
        <v>12.678127619</v>
      </c>
      <c r="D6" s="389">
        <v>12.310005535</v>
      </c>
      <c r="E6" s="390">
        <v>11.837857983999999</v>
      </c>
      <c r="F6" s="391">
        <v>12.096351632999999</v>
      </c>
      <c r="G6" s="392">
        <v>16.610937801999999</v>
      </c>
      <c r="H6" s="392">
        <v>14.766396867999999</v>
      </c>
      <c r="I6" s="392">
        <v>16.082790538000001</v>
      </c>
      <c r="J6" s="392">
        <v>16.607650987</v>
      </c>
      <c r="K6" s="393">
        <v>12.226133906999999</v>
      </c>
      <c r="L6" s="246"/>
      <c r="M6" s="394">
        <v>12.8</v>
      </c>
      <c r="N6" s="395">
        <v>11.7</v>
      </c>
      <c r="O6" s="395">
        <v>7.1</v>
      </c>
      <c r="P6" s="395">
        <v>12.3</v>
      </c>
      <c r="Q6" s="396">
        <v>1369274</v>
      </c>
      <c r="R6" s="397">
        <v>1018351</v>
      </c>
      <c r="S6" s="397">
        <v>141020</v>
      </c>
      <c r="T6" s="397">
        <v>229959</v>
      </c>
    </row>
    <row r="7" spans="1:20">
      <c r="A7" s="246">
        <v>2004</v>
      </c>
      <c r="B7" s="389">
        <v>12.090904455</v>
      </c>
      <c r="C7" s="390">
        <v>12.629776458</v>
      </c>
      <c r="D7" s="389">
        <v>12.211607226</v>
      </c>
      <c r="E7" s="390">
        <v>12.104776913</v>
      </c>
      <c r="F7" s="391">
        <v>12.161545319</v>
      </c>
      <c r="G7" s="392">
        <v>16.256472187</v>
      </c>
      <c r="H7" s="392">
        <v>14.746611964</v>
      </c>
      <c r="I7" s="392">
        <v>15.972107765000001</v>
      </c>
      <c r="J7" s="392">
        <v>16.295952315000001</v>
      </c>
      <c r="K7" s="393">
        <v>12.285038273</v>
      </c>
      <c r="L7" s="246"/>
      <c r="M7" s="394">
        <v>12.8</v>
      </c>
      <c r="N7" s="395">
        <v>12</v>
      </c>
      <c r="O7" s="395">
        <v>7.1</v>
      </c>
      <c r="P7" s="395">
        <v>12.7</v>
      </c>
      <c r="Q7" s="396">
        <v>1367666</v>
      </c>
      <c r="R7" s="397">
        <v>1096748</v>
      </c>
      <c r="S7" s="397">
        <v>155368</v>
      </c>
      <c r="T7" s="397">
        <v>246358</v>
      </c>
    </row>
    <row r="8" spans="1:20">
      <c r="A8" s="246">
        <v>2005</v>
      </c>
      <c r="B8" s="389">
        <v>12.209555174</v>
      </c>
      <c r="C8" s="390">
        <v>12.560932975</v>
      </c>
      <c r="D8" s="389">
        <v>12.100715005</v>
      </c>
      <c r="E8" s="390">
        <v>12.423078057</v>
      </c>
      <c r="F8" s="391">
        <v>12.255535324</v>
      </c>
      <c r="G8" s="392">
        <v>15.464861727000001</v>
      </c>
      <c r="H8" s="392">
        <v>14.747409294000001</v>
      </c>
      <c r="I8" s="392">
        <v>16.086560024000001</v>
      </c>
      <c r="J8" s="392">
        <v>15.89542614</v>
      </c>
      <c r="K8" s="393">
        <v>12.366951886000001</v>
      </c>
      <c r="L8" s="246"/>
      <c r="M8" s="394">
        <v>12.7</v>
      </c>
      <c r="N8" s="395">
        <v>12.3</v>
      </c>
      <c r="O8" s="395">
        <v>7.1</v>
      </c>
      <c r="P8" s="395">
        <v>13.2</v>
      </c>
      <c r="Q8" s="396">
        <v>1368565</v>
      </c>
      <c r="R8" s="397">
        <v>1165986</v>
      </c>
      <c r="S8" s="397">
        <v>173102</v>
      </c>
      <c r="T8" s="397">
        <v>258614</v>
      </c>
    </row>
    <row r="9" spans="1:20">
      <c r="A9" s="246">
        <v>2006</v>
      </c>
      <c r="B9" s="389">
        <v>12.398595057</v>
      </c>
      <c r="C9" s="390">
        <v>12.57469738</v>
      </c>
      <c r="D9" s="389">
        <v>12.034745167000001</v>
      </c>
      <c r="E9" s="390">
        <v>12.83311979</v>
      </c>
      <c r="F9" s="391">
        <v>12.421712487000001</v>
      </c>
      <c r="G9" s="392">
        <v>14.799811372000001</v>
      </c>
      <c r="H9" s="392">
        <v>14.934988857</v>
      </c>
      <c r="I9" s="392">
        <v>16.448549377999999</v>
      </c>
      <c r="J9" s="392">
        <v>15.918816784000001</v>
      </c>
      <c r="K9" s="393">
        <v>12.524354672999999</v>
      </c>
      <c r="L9" s="246"/>
      <c r="M9" s="394">
        <v>12.7</v>
      </c>
      <c r="N9" s="395">
        <v>12.6</v>
      </c>
      <c r="O9" s="395">
        <v>7.1</v>
      </c>
      <c r="P9" s="395">
        <v>13.8</v>
      </c>
      <c r="Q9" s="396">
        <v>1369141</v>
      </c>
      <c r="R9" s="397">
        <v>1208286</v>
      </c>
      <c r="S9" s="397">
        <v>191666</v>
      </c>
      <c r="T9" s="397">
        <v>259800</v>
      </c>
    </row>
    <row r="10" spans="1:20">
      <c r="A10" s="246">
        <v>2007</v>
      </c>
      <c r="B10" s="398">
        <v>12.588313275000001</v>
      </c>
      <c r="C10" s="399">
        <v>12.548538846</v>
      </c>
      <c r="D10" s="398">
        <v>11.976916547</v>
      </c>
      <c r="E10" s="399">
        <v>13.221864184999999</v>
      </c>
      <c r="F10" s="393">
        <v>12.583046488000001</v>
      </c>
      <c r="G10" s="392">
        <v>14.151814501</v>
      </c>
      <c r="H10" s="392">
        <v>15.106996092999999</v>
      </c>
      <c r="I10" s="392">
        <v>16.516926562999998</v>
      </c>
      <c r="J10" s="392">
        <v>15.963118701000001</v>
      </c>
      <c r="K10" s="393">
        <v>12.674919275000001</v>
      </c>
      <c r="L10" s="246"/>
      <c r="M10" s="394">
        <v>12.7</v>
      </c>
      <c r="N10" s="395">
        <v>13</v>
      </c>
      <c r="O10" s="395">
        <v>7.1</v>
      </c>
      <c r="P10" s="395">
        <v>14.3</v>
      </c>
      <c r="Q10" s="396">
        <v>1370825</v>
      </c>
      <c r="R10" s="397">
        <v>1246295</v>
      </c>
      <c r="S10" s="397">
        <v>213665</v>
      </c>
      <c r="T10" s="397">
        <v>257118</v>
      </c>
    </row>
    <row r="11" spans="1:20">
      <c r="A11" s="246">
        <v>2008</v>
      </c>
      <c r="B11" s="398">
        <v>12.840823985</v>
      </c>
      <c r="C11" s="399">
        <v>12.612617212</v>
      </c>
      <c r="D11" s="398">
        <v>11.987117441000001</v>
      </c>
      <c r="E11" s="399">
        <v>13.689339554</v>
      </c>
      <c r="F11" s="393">
        <v>12.810331229999999</v>
      </c>
      <c r="G11" s="392">
        <v>13.551591549999999</v>
      </c>
      <c r="H11" s="392">
        <v>15.318694064000001</v>
      </c>
      <c r="I11" s="392">
        <v>16.466158840999999</v>
      </c>
      <c r="J11" s="392">
        <v>15.851853017</v>
      </c>
      <c r="K11" s="393">
        <v>12.88776897</v>
      </c>
      <c r="L11" s="246"/>
      <c r="M11" s="394">
        <v>12.8</v>
      </c>
      <c r="N11" s="395">
        <v>13.4</v>
      </c>
      <c r="O11" s="395">
        <v>7.2</v>
      </c>
      <c r="P11" s="395">
        <v>15</v>
      </c>
      <c r="Q11" s="396">
        <v>1368896</v>
      </c>
      <c r="R11" s="397">
        <v>1257177</v>
      </c>
      <c r="S11" s="397">
        <v>235987</v>
      </c>
      <c r="T11" s="397">
        <v>245837</v>
      </c>
    </row>
    <row r="12" spans="1:20">
      <c r="A12" s="246">
        <v>2009</v>
      </c>
      <c r="B12" s="398">
        <v>13.229779399</v>
      </c>
      <c r="C12" s="399">
        <v>12.942276852000001</v>
      </c>
      <c r="D12" s="398">
        <v>12.235045097</v>
      </c>
      <c r="E12" s="399">
        <v>14.225719401999999</v>
      </c>
      <c r="F12" s="393">
        <v>13.191311876</v>
      </c>
      <c r="G12" s="392">
        <v>13.830937816</v>
      </c>
      <c r="H12" s="392">
        <v>15.798476289</v>
      </c>
      <c r="I12" s="392">
        <v>16.355678702999999</v>
      </c>
      <c r="J12" s="392">
        <v>15.989169561000001</v>
      </c>
      <c r="K12" s="393">
        <v>13.267903584000001</v>
      </c>
      <c r="L12" s="246"/>
      <c r="M12" s="394">
        <v>13.1</v>
      </c>
      <c r="N12" s="395">
        <v>13.9</v>
      </c>
      <c r="O12" s="395">
        <v>7.4</v>
      </c>
      <c r="P12" s="395">
        <v>15.8</v>
      </c>
      <c r="Q12" s="396">
        <v>1358530</v>
      </c>
      <c r="R12" s="397">
        <v>1255701</v>
      </c>
      <c r="S12" s="397">
        <v>251895</v>
      </c>
      <c r="T12" s="397">
        <v>233070</v>
      </c>
    </row>
    <row r="13" spans="1:20">
      <c r="A13" s="246">
        <v>2010</v>
      </c>
      <c r="B13" s="398">
        <v>13.528838455000001</v>
      </c>
      <c r="C13" s="399">
        <v>13.157949304000001</v>
      </c>
      <c r="D13" s="398">
        <v>12.399063656999999</v>
      </c>
      <c r="E13" s="399">
        <v>14.657058349</v>
      </c>
      <c r="F13" s="393">
        <v>13.47933396</v>
      </c>
      <c r="G13" s="392">
        <v>14.270554315</v>
      </c>
      <c r="H13" s="392">
        <v>16.262535930999999</v>
      </c>
      <c r="I13" s="392">
        <v>16.607560861</v>
      </c>
      <c r="J13" s="392">
        <v>16.348442017</v>
      </c>
      <c r="K13" s="393">
        <v>13.561786285</v>
      </c>
      <c r="L13" s="246"/>
      <c r="M13" s="394">
        <v>13.4</v>
      </c>
      <c r="N13" s="395">
        <v>14.3</v>
      </c>
      <c r="O13" s="395">
        <v>7.6</v>
      </c>
      <c r="P13" s="395">
        <v>16.600000000000001</v>
      </c>
      <c r="Q13" s="396">
        <v>1357394</v>
      </c>
      <c r="R13" s="397">
        <v>1274209</v>
      </c>
      <c r="S13" s="397">
        <v>270855</v>
      </c>
      <c r="T13" s="397">
        <v>219306</v>
      </c>
    </row>
    <row r="14" spans="1:20">
      <c r="A14" s="246">
        <v>2011</v>
      </c>
      <c r="B14" s="398">
        <v>13.809155992000001</v>
      </c>
      <c r="C14" s="400">
        <v>13.286408914000001</v>
      </c>
      <c r="D14" s="398">
        <v>12.522726305000001</v>
      </c>
      <c r="E14" s="400">
        <v>15.095092441</v>
      </c>
      <c r="F14" s="398">
        <v>13.738913483999999</v>
      </c>
      <c r="G14" s="398">
        <v>14.781558329999999</v>
      </c>
      <c r="H14" s="392">
        <v>16.645761725</v>
      </c>
      <c r="I14" s="392">
        <v>16.701663201999999</v>
      </c>
      <c r="J14" s="392">
        <v>16.506331518</v>
      </c>
      <c r="K14" s="393">
        <v>13.828513806</v>
      </c>
      <c r="L14" s="246"/>
      <c r="M14" s="394">
        <v>13.6</v>
      </c>
      <c r="N14" s="395">
        <v>14.7</v>
      </c>
      <c r="O14" s="395">
        <v>7.7</v>
      </c>
      <c r="P14" s="395">
        <v>17.399999999999999</v>
      </c>
      <c r="Q14" s="396">
        <v>1351689</v>
      </c>
      <c r="R14" s="397">
        <v>1270520</v>
      </c>
      <c r="S14" s="397">
        <v>291583</v>
      </c>
      <c r="T14" s="397">
        <v>203125</v>
      </c>
    </row>
    <row r="15" spans="1:20">
      <c r="A15" s="246">
        <v>2012</v>
      </c>
      <c r="B15" s="398">
        <v>14.043906309</v>
      </c>
      <c r="C15" s="400">
        <v>13.391228712</v>
      </c>
      <c r="D15" s="398">
        <v>12.594802889</v>
      </c>
      <c r="E15" s="400">
        <v>15.514590169</v>
      </c>
      <c r="F15" s="398">
        <v>13.955477089</v>
      </c>
      <c r="G15" s="398">
        <v>15.241116342</v>
      </c>
      <c r="H15" s="392">
        <v>17.015806157</v>
      </c>
      <c r="I15" s="392">
        <v>16.820445758000002</v>
      </c>
      <c r="J15" s="392">
        <v>16.5394492</v>
      </c>
      <c r="K15" s="393">
        <v>14.051959294</v>
      </c>
      <c r="L15" s="246"/>
      <c r="M15" s="394">
        <v>13.7</v>
      </c>
      <c r="N15" s="395">
        <v>15.1</v>
      </c>
      <c r="O15" s="395">
        <v>7.8</v>
      </c>
      <c r="P15" s="395">
        <v>18.100000000000001</v>
      </c>
      <c r="Q15" s="396">
        <v>1370685</v>
      </c>
      <c r="R15" s="397">
        <v>1282629</v>
      </c>
      <c r="S15" s="397">
        <v>319427</v>
      </c>
      <c r="T15" s="397">
        <v>192371</v>
      </c>
    </row>
    <row r="16" spans="1:20">
      <c r="A16" s="405">
        <v>2013</v>
      </c>
      <c r="B16" s="401">
        <v>14.190634233000001</v>
      </c>
      <c r="C16" s="402">
        <v>13.332800263999999</v>
      </c>
      <c r="D16" s="401">
        <v>12.611812692999999</v>
      </c>
      <c r="E16" s="402">
        <v>15.780155954</v>
      </c>
      <c r="F16" s="401">
        <v>14.072031179</v>
      </c>
      <c r="G16" s="401">
        <v>15.606079938000001</v>
      </c>
      <c r="H16" s="403">
        <v>17.274968434000002</v>
      </c>
      <c r="I16" s="403">
        <v>16.857955173000001</v>
      </c>
      <c r="J16" s="403">
        <v>16.658330028999998</v>
      </c>
      <c r="K16" s="404">
        <v>14.176510008999999</v>
      </c>
      <c r="L16" s="405"/>
      <c r="M16" s="406">
        <v>13.8</v>
      </c>
      <c r="N16" s="407">
        <v>15.4</v>
      </c>
      <c r="O16" s="407">
        <v>7.8</v>
      </c>
      <c r="P16" s="407">
        <v>18.600000000000001</v>
      </c>
      <c r="Q16" s="408">
        <v>1393718</v>
      </c>
      <c r="R16" s="409">
        <v>1309891</v>
      </c>
      <c r="S16" s="409">
        <v>354554</v>
      </c>
      <c r="T16" s="409">
        <v>184648</v>
      </c>
    </row>
    <row r="17" spans="1:20">
      <c r="A17" s="405">
        <v>2014</v>
      </c>
      <c r="B17" s="401">
        <v>14.240752486</v>
      </c>
      <c r="C17" s="402">
        <v>13.170467952999999</v>
      </c>
      <c r="D17" s="401">
        <v>12.559661256</v>
      </c>
      <c r="E17" s="402">
        <v>15.893688553</v>
      </c>
      <c r="F17" s="401">
        <v>14.089499821</v>
      </c>
      <c r="G17" s="401">
        <v>15.923877165</v>
      </c>
      <c r="H17" s="403">
        <v>17.413499309999999</v>
      </c>
      <c r="I17" s="403">
        <v>16.993700872000002</v>
      </c>
      <c r="J17" s="403">
        <v>16.476136671999999</v>
      </c>
      <c r="K17" s="404">
        <v>14.203119322999999</v>
      </c>
      <c r="L17" s="405"/>
      <c r="M17" s="406">
        <v>13.9</v>
      </c>
      <c r="N17" s="407">
        <v>15.5</v>
      </c>
      <c r="O17" s="407">
        <v>7.8</v>
      </c>
      <c r="P17" s="407">
        <v>19.2</v>
      </c>
      <c r="Q17" s="408">
        <v>1423596</v>
      </c>
      <c r="R17" s="409">
        <v>1363334</v>
      </c>
      <c r="S17" s="409">
        <v>393823</v>
      </c>
      <c r="T17" s="409">
        <v>177723</v>
      </c>
    </row>
    <row r="18" spans="1:20">
      <c r="A18" s="405">
        <v>2015</v>
      </c>
      <c r="B18" s="401">
        <v>14.260291607999999</v>
      </c>
      <c r="C18" s="402">
        <v>13.006209582</v>
      </c>
      <c r="D18" s="401">
        <v>12.47916232</v>
      </c>
      <c r="E18" s="402">
        <v>15.974525663</v>
      </c>
      <c r="F18" s="401">
        <v>14.079090961</v>
      </c>
      <c r="G18" s="401">
        <v>16.136518782</v>
      </c>
      <c r="H18" s="403">
        <v>17.540387935999998</v>
      </c>
      <c r="I18" s="403">
        <v>17.12152231</v>
      </c>
      <c r="J18" s="403">
        <v>16.411242842</v>
      </c>
      <c r="K18" s="404">
        <v>14.200058536</v>
      </c>
      <c r="L18" s="405"/>
      <c r="M18" s="406">
        <v>13.9</v>
      </c>
      <c r="N18" s="407">
        <v>15.5</v>
      </c>
      <c r="O18" s="407">
        <v>7.8</v>
      </c>
      <c r="P18" s="407">
        <v>19.7</v>
      </c>
      <c r="Q18" s="408">
        <v>1452426</v>
      </c>
      <c r="R18" s="409">
        <v>1422978</v>
      </c>
      <c r="S18" s="409">
        <v>436004</v>
      </c>
      <c r="T18" s="409">
        <v>171038</v>
      </c>
    </row>
    <row r="19" spans="1:20">
      <c r="A19" s="405">
        <v>2016</v>
      </c>
      <c r="B19" s="401">
        <v>14.310269707</v>
      </c>
      <c r="C19" s="736">
        <v>12.792235635000001</v>
      </c>
      <c r="D19" s="402">
        <v>12.382442778</v>
      </c>
      <c r="E19" s="402">
        <v>16.112584271999999</v>
      </c>
      <c r="F19" s="404">
        <v>14.084709071000001</v>
      </c>
      <c r="G19" s="402">
        <v>16.388248031</v>
      </c>
      <c r="H19" s="403">
        <v>17.72629792</v>
      </c>
      <c r="I19" s="403">
        <v>16.751452773</v>
      </c>
      <c r="J19" s="403">
        <v>16.436926853999999</v>
      </c>
      <c r="K19" s="404">
        <v>14.213048471</v>
      </c>
      <c r="L19" s="501"/>
      <c r="M19" s="406">
        <v>13.9</v>
      </c>
      <c r="N19" s="407">
        <v>15.7</v>
      </c>
      <c r="O19" s="407">
        <v>7.8</v>
      </c>
      <c r="P19" s="407">
        <v>20.100000000000001</v>
      </c>
      <c r="Q19" s="408">
        <v>1491640</v>
      </c>
      <c r="R19" s="409">
        <v>1492409</v>
      </c>
      <c r="S19" s="409">
        <v>485478</v>
      </c>
      <c r="T19" s="409">
        <v>167250</v>
      </c>
    </row>
    <row r="20" spans="1:20">
      <c r="A20" s="405">
        <v>2017</v>
      </c>
      <c r="B20" s="401">
        <v>14.370176426</v>
      </c>
      <c r="C20" s="736">
        <v>12.555115323000001</v>
      </c>
      <c r="D20" s="402">
        <v>12.284757487</v>
      </c>
      <c r="E20" s="402">
        <v>16.24917632</v>
      </c>
      <c r="F20" s="404">
        <v>14.092753725</v>
      </c>
      <c r="G20" s="402">
        <v>16.647855941</v>
      </c>
      <c r="H20" s="403">
        <v>17.780086859000001</v>
      </c>
      <c r="I20" s="403">
        <v>16.584772663999999</v>
      </c>
      <c r="J20" s="403">
        <v>16.296015491999999</v>
      </c>
      <c r="K20" s="404">
        <v>14.226162904000001</v>
      </c>
      <c r="L20" s="501"/>
      <c r="M20" s="406">
        <v>13.9</v>
      </c>
      <c r="N20" s="407">
        <v>15.8</v>
      </c>
      <c r="O20" s="407">
        <v>7.8</v>
      </c>
      <c r="P20" s="407">
        <v>20.3</v>
      </c>
      <c r="Q20" s="408">
        <v>1530041</v>
      </c>
      <c r="R20" s="409">
        <v>1566313</v>
      </c>
      <c r="S20" s="409">
        <v>536298</v>
      </c>
      <c r="T20" s="409">
        <v>166155</v>
      </c>
    </row>
    <row r="21" spans="1:20">
      <c r="A21" s="405"/>
      <c r="B21" s="402"/>
      <c r="C21" s="402"/>
      <c r="D21" s="402"/>
      <c r="E21" s="402"/>
      <c r="F21" s="402"/>
      <c r="G21" s="402"/>
      <c r="H21" s="403"/>
      <c r="I21" s="403"/>
      <c r="J21" s="403"/>
      <c r="K21" s="402"/>
      <c r="L21" s="502"/>
      <c r="M21" s="406"/>
      <c r="N21" s="407"/>
      <c r="O21" s="407"/>
      <c r="P21" s="407"/>
      <c r="Q21" s="735"/>
      <c r="R21" s="409"/>
      <c r="S21" s="409"/>
      <c r="T21" s="409"/>
    </row>
  </sheetData>
  <mergeCells count="1">
    <mergeCell ref="L1:M1"/>
  </mergeCells>
  <phoneticPr fontId="6" type="noConversion"/>
  <hyperlinks>
    <hyperlink ref="L1:M1" location="Contents!A1" display="Back to Contents"/>
  </hyperlinks>
  <pageMargins left="0.46" right="0.55000000000000004" top="0.53" bottom="0.53" header="0.51181102362204722" footer="0.51181102362204722"/>
  <pageSetup paperSize="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40"/>
  <sheetViews>
    <sheetView zoomScaleNormal="100" workbookViewId="0">
      <pane ySplit="3" topLeftCell="A4" activePane="bottomLeft" state="frozen"/>
      <selection pane="bottomLeft" activeCell="H28" sqref="H28"/>
    </sheetView>
  </sheetViews>
  <sheetFormatPr defaultColWidth="8.85546875" defaultRowHeight="12.75"/>
  <cols>
    <col min="2" max="2" width="9" bestFit="1" customWidth="1"/>
    <col min="3" max="3" width="9.85546875" bestFit="1" customWidth="1"/>
    <col min="4" max="9" width="9" bestFit="1" customWidth="1"/>
  </cols>
  <sheetData>
    <row r="1" spans="1:24" ht="21" customHeight="1">
      <c r="A1" s="33" t="s">
        <v>374</v>
      </c>
      <c r="B1" s="29"/>
      <c r="C1" s="29"/>
      <c r="D1" s="29"/>
      <c r="E1" s="29"/>
      <c r="F1" s="29"/>
      <c r="G1" s="29"/>
      <c r="H1" s="29"/>
      <c r="I1" s="29"/>
      <c r="J1" s="29"/>
      <c r="K1" s="29"/>
      <c r="L1" s="184"/>
      <c r="M1" s="808" t="s">
        <v>549</v>
      </c>
      <c r="N1" s="808"/>
      <c r="O1" s="184"/>
      <c r="P1" s="184"/>
      <c r="Q1" s="184"/>
      <c r="R1" s="184"/>
      <c r="S1" s="184"/>
      <c r="T1" s="184"/>
      <c r="U1" s="184"/>
      <c r="V1" s="184"/>
      <c r="W1" s="184"/>
      <c r="X1" s="184"/>
    </row>
    <row r="2" spans="1:24">
      <c r="A2" s="562"/>
      <c r="B2" s="563"/>
      <c r="C2" s="563"/>
      <c r="D2" s="563"/>
      <c r="E2" s="563"/>
      <c r="F2" s="563"/>
      <c r="G2" s="563"/>
      <c r="H2" s="563"/>
      <c r="I2" s="556"/>
    </row>
    <row r="3" spans="1:24" ht="22.5">
      <c r="A3" s="564" t="s">
        <v>395</v>
      </c>
      <c r="B3" s="245" t="s">
        <v>1131</v>
      </c>
      <c r="C3" s="245" t="s">
        <v>250</v>
      </c>
      <c r="D3" s="245" t="s">
        <v>1132</v>
      </c>
      <c r="E3" s="245" t="s">
        <v>251</v>
      </c>
      <c r="F3" s="245" t="s">
        <v>1133</v>
      </c>
      <c r="G3" s="245" t="s">
        <v>252</v>
      </c>
      <c r="H3" s="245" t="s">
        <v>1134</v>
      </c>
      <c r="I3" s="565" t="s">
        <v>253</v>
      </c>
    </row>
    <row r="4" spans="1:24">
      <c r="A4" s="513"/>
      <c r="B4" s="513">
        <v>8273</v>
      </c>
      <c r="C4" s="513">
        <v>23412</v>
      </c>
      <c r="D4" s="647">
        <v>7</v>
      </c>
      <c r="E4" s="647">
        <v>19</v>
      </c>
      <c r="F4" s="513"/>
      <c r="G4" s="513"/>
      <c r="H4" s="647"/>
      <c r="I4" s="647"/>
    </row>
    <row r="5" spans="1:24">
      <c r="A5" s="513" t="s">
        <v>414</v>
      </c>
      <c r="B5" s="513"/>
      <c r="C5" s="513"/>
      <c r="D5" s="647"/>
      <c r="E5" s="647"/>
      <c r="F5" s="513">
        <v>5916</v>
      </c>
      <c r="G5" s="513">
        <v>8663</v>
      </c>
      <c r="H5" s="647">
        <v>5</v>
      </c>
      <c r="I5" s="647">
        <v>7</v>
      </c>
    </row>
    <row r="6" spans="1:24">
      <c r="A6" s="513"/>
      <c r="B6" s="513"/>
      <c r="C6" s="513"/>
      <c r="D6" s="647"/>
      <c r="E6" s="647"/>
      <c r="F6" s="513"/>
      <c r="G6" s="513"/>
      <c r="H6" s="647"/>
      <c r="I6" s="647"/>
    </row>
    <row r="7" spans="1:24">
      <c r="A7" s="513"/>
      <c r="B7" s="513">
        <v>22401</v>
      </c>
      <c r="C7" s="513">
        <v>38287</v>
      </c>
      <c r="D7" s="647">
        <v>214</v>
      </c>
      <c r="E7" s="647">
        <v>54</v>
      </c>
      <c r="F7" s="513"/>
      <c r="G7" s="513"/>
      <c r="H7" s="647"/>
      <c r="I7" s="647"/>
    </row>
    <row r="8" spans="1:24">
      <c r="A8" s="513" t="s">
        <v>1127</v>
      </c>
      <c r="B8" s="513"/>
      <c r="C8" s="513"/>
      <c r="D8" s="647"/>
      <c r="E8" s="647"/>
      <c r="F8" s="513">
        <v>11994</v>
      </c>
      <c r="G8" s="513">
        <v>22971</v>
      </c>
      <c r="H8" s="647">
        <v>148</v>
      </c>
      <c r="I8" s="647">
        <v>47</v>
      </c>
    </row>
    <row r="9" spans="1:24">
      <c r="A9" s="513"/>
      <c r="B9" s="513"/>
      <c r="C9" s="513"/>
      <c r="D9" s="647"/>
      <c r="E9" s="647"/>
      <c r="F9" s="513"/>
      <c r="G9" s="513"/>
      <c r="H9" s="647"/>
      <c r="I9" s="647"/>
    </row>
    <row r="10" spans="1:24">
      <c r="A10" s="513"/>
      <c r="B10" s="513">
        <v>36277</v>
      </c>
      <c r="C10" s="513">
        <v>50655</v>
      </c>
      <c r="D10" s="647">
        <v>6178</v>
      </c>
      <c r="E10" s="647">
        <v>665</v>
      </c>
      <c r="F10" s="513"/>
      <c r="G10" s="513"/>
      <c r="H10" s="647"/>
      <c r="I10" s="647"/>
    </row>
    <row r="11" spans="1:24">
      <c r="A11" s="513" t="s">
        <v>1128</v>
      </c>
      <c r="B11" s="513"/>
      <c r="C11" s="513"/>
      <c r="D11" s="647"/>
      <c r="E11" s="647"/>
      <c r="F11" s="513">
        <v>14961</v>
      </c>
      <c r="G11" s="513">
        <v>39175</v>
      </c>
      <c r="H11" s="647">
        <v>1135</v>
      </c>
      <c r="I11" s="647">
        <v>967</v>
      </c>
    </row>
    <row r="12" spans="1:24">
      <c r="A12" s="513"/>
      <c r="B12" s="513"/>
      <c r="C12" s="513"/>
      <c r="D12" s="647"/>
      <c r="E12" s="647"/>
      <c r="F12" s="513"/>
      <c r="G12" s="513"/>
      <c r="H12" s="647"/>
      <c r="I12" s="647"/>
    </row>
    <row r="13" spans="1:24">
      <c r="A13" s="513"/>
      <c r="B13" s="513">
        <v>18709</v>
      </c>
      <c r="C13" s="513">
        <v>42587</v>
      </c>
      <c r="D13" s="647">
        <v>41716</v>
      </c>
      <c r="E13" s="647">
        <v>7302</v>
      </c>
      <c r="F13" s="513"/>
      <c r="G13" s="513"/>
      <c r="H13" s="647"/>
      <c r="I13" s="647"/>
    </row>
    <row r="14" spans="1:24">
      <c r="A14" s="513" t="s">
        <v>1129</v>
      </c>
      <c r="B14" s="513"/>
      <c r="C14" s="513"/>
      <c r="D14" s="647"/>
      <c r="E14" s="647"/>
      <c r="F14" s="513">
        <v>12735</v>
      </c>
      <c r="G14" s="513">
        <v>19620</v>
      </c>
      <c r="H14" s="647">
        <v>8465</v>
      </c>
      <c r="I14" s="647">
        <v>7118</v>
      </c>
    </row>
    <row r="15" spans="1:24">
      <c r="A15" s="513"/>
      <c r="B15" s="513"/>
      <c r="C15" s="513"/>
      <c r="D15" s="647"/>
      <c r="E15" s="647"/>
      <c r="F15" s="513"/>
      <c r="G15" s="513"/>
      <c r="H15" s="647"/>
      <c r="I15" s="647"/>
    </row>
    <row r="16" spans="1:24">
      <c r="A16" s="513"/>
      <c r="B16" s="513">
        <v>6977</v>
      </c>
      <c r="C16" s="513">
        <v>8644</v>
      </c>
      <c r="D16" s="647">
        <v>12631</v>
      </c>
      <c r="E16" s="647">
        <v>567</v>
      </c>
      <c r="F16" s="513"/>
      <c r="G16" s="513"/>
      <c r="H16" s="647"/>
      <c r="I16" s="647"/>
    </row>
    <row r="17" spans="1:9">
      <c r="A17" s="513" t="s">
        <v>1130</v>
      </c>
      <c r="B17" s="513"/>
      <c r="C17" s="513"/>
      <c r="D17" s="647"/>
      <c r="E17" s="647"/>
      <c r="F17" s="513">
        <v>9014</v>
      </c>
      <c r="G17" s="513">
        <v>2458</v>
      </c>
      <c r="H17" s="647">
        <v>687</v>
      </c>
      <c r="I17" s="647">
        <v>1544</v>
      </c>
    </row>
    <row r="18" spans="1:9">
      <c r="A18" s="513"/>
      <c r="B18" s="513"/>
      <c r="C18" s="513"/>
      <c r="D18" s="647"/>
      <c r="E18" s="647"/>
      <c r="F18" s="513"/>
      <c r="G18" s="513"/>
      <c r="H18" s="647"/>
      <c r="I18" s="647"/>
    </row>
    <row r="19" spans="1:9">
      <c r="A19" s="513"/>
      <c r="B19" s="513">
        <v>2532</v>
      </c>
      <c r="C19" s="513">
        <v>4788</v>
      </c>
      <c r="D19" s="647">
        <v>954</v>
      </c>
      <c r="E19" s="647">
        <v>352</v>
      </c>
      <c r="F19" s="513"/>
      <c r="G19" s="513"/>
      <c r="H19" s="647"/>
      <c r="I19" s="647"/>
    </row>
    <row r="20" spans="1:9">
      <c r="A20" s="513" t="s">
        <v>412</v>
      </c>
      <c r="B20" s="513"/>
      <c r="C20" s="513"/>
      <c r="D20" s="647"/>
      <c r="E20" s="647"/>
      <c r="F20" s="513">
        <v>2122</v>
      </c>
      <c r="G20" s="513">
        <v>1012</v>
      </c>
      <c r="H20" s="647">
        <v>219</v>
      </c>
      <c r="I20" s="647">
        <v>452</v>
      </c>
    </row>
    <row r="21" spans="1:9">
      <c r="A21" s="566"/>
      <c r="B21" s="566"/>
      <c r="C21" s="566"/>
      <c r="D21" s="566"/>
      <c r="E21" s="566"/>
      <c r="F21" s="566"/>
      <c r="G21" s="566"/>
      <c r="H21" s="566"/>
      <c r="I21" s="566"/>
    </row>
    <row r="22" spans="1:9">
      <c r="A22" s="502"/>
      <c r="B22" s="502"/>
      <c r="C22" s="502"/>
      <c r="D22" s="502"/>
      <c r="E22" s="502"/>
      <c r="F22" s="502"/>
      <c r="G22" s="502"/>
      <c r="H22" s="502"/>
      <c r="I22" s="502"/>
    </row>
    <row r="23" spans="1:9">
      <c r="A23" s="502"/>
      <c r="B23" s="646">
        <f>SUM(B4:B20)</f>
        <v>95169</v>
      </c>
      <c r="C23" s="646">
        <f t="shared" ref="C23:I23" si="0">SUM(C4:C20)</f>
        <v>168373</v>
      </c>
      <c r="D23" s="646">
        <f t="shared" si="0"/>
        <v>61700</v>
      </c>
      <c r="E23" s="646">
        <f t="shared" si="0"/>
        <v>8959</v>
      </c>
      <c r="F23" s="646">
        <f t="shared" si="0"/>
        <v>56742</v>
      </c>
      <c r="G23" s="646">
        <f t="shared" si="0"/>
        <v>93899</v>
      </c>
      <c r="H23" s="646">
        <f t="shared" si="0"/>
        <v>10659</v>
      </c>
      <c r="I23" s="646">
        <f t="shared" si="0"/>
        <v>10135</v>
      </c>
    </row>
    <row r="24" spans="1:9">
      <c r="A24" s="502"/>
      <c r="B24" s="502"/>
      <c r="C24" s="502"/>
      <c r="D24" s="502"/>
      <c r="E24" s="502"/>
      <c r="F24" s="502"/>
      <c r="G24" s="502"/>
      <c r="H24" s="502"/>
      <c r="I24" s="502"/>
    </row>
    <row r="25" spans="1:9">
      <c r="A25" s="502"/>
      <c r="B25" s="502"/>
      <c r="C25" s="502"/>
      <c r="D25" s="760">
        <f>B23+D23</f>
        <v>156869</v>
      </c>
      <c r="E25" s="760">
        <f>C23+E23</f>
        <v>177332</v>
      </c>
      <c r="F25" s="502"/>
      <c r="G25" s="502"/>
      <c r="H25" s="502"/>
      <c r="I25" s="502"/>
    </row>
    <row r="26" spans="1:9">
      <c r="A26" s="502"/>
      <c r="B26" s="502"/>
      <c r="C26" s="502"/>
      <c r="D26" s="502"/>
      <c r="E26" s="502"/>
      <c r="F26" s="502"/>
      <c r="G26" s="502"/>
      <c r="H26" s="502"/>
      <c r="I26" s="502"/>
    </row>
    <row r="27" spans="1:9">
      <c r="A27" s="502"/>
      <c r="B27" s="502"/>
      <c r="C27" s="502"/>
      <c r="D27" s="502"/>
      <c r="E27" s="502"/>
      <c r="F27" s="502"/>
      <c r="G27" s="502"/>
      <c r="H27" s="502"/>
      <c r="I27" s="502"/>
    </row>
    <row r="28" spans="1:9">
      <c r="A28" s="502"/>
      <c r="B28" s="502"/>
      <c r="C28" s="502"/>
      <c r="D28" s="502"/>
      <c r="E28" s="502"/>
      <c r="F28" s="502"/>
      <c r="G28" s="502"/>
      <c r="H28" s="502"/>
      <c r="I28" s="502"/>
    </row>
    <row r="29" spans="1:9">
      <c r="A29" s="502"/>
      <c r="B29" s="502"/>
      <c r="C29" s="502"/>
      <c r="D29" s="502"/>
      <c r="E29" s="502"/>
      <c r="F29" s="502"/>
      <c r="G29" s="502"/>
      <c r="H29" s="502"/>
      <c r="I29" s="502"/>
    </row>
    <row r="30" spans="1:9">
      <c r="A30" s="502"/>
      <c r="B30" s="502"/>
      <c r="C30" s="502"/>
      <c r="D30" s="502"/>
      <c r="E30" s="502"/>
      <c r="F30" s="502"/>
      <c r="G30" s="502"/>
      <c r="H30" s="502"/>
      <c r="I30" s="502"/>
    </row>
    <row r="31" spans="1:9">
      <c r="A31" s="502"/>
      <c r="B31" s="502"/>
      <c r="C31" s="502"/>
      <c r="D31" s="502"/>
      <c r="E31" s="502"/>
      <c r="F31" s="502"/>
      <c r="G31" s="502"/>
      <c r="H31" s="502"/>
      <c r="I31" s="502"/>
    </row>
    <row r="32" spans="1:9">
      <c r="A32" s="502"/>
      <c r="B32" s="502"/>
      <c r="C32" s="502"/>
      <c r="D32" s="502"/>
      <c r="E32" s="502"/>
      <c r="F32" s="502"/>
      <c r="G32" s="502"/>
      <c r="H32" s="502"/>
      <c r="I32" s="502"/>
    </row>
    <row r="33" spans="1:9">
      <c r="A33" s="502"/>
      <c r="B33" s="502"/>
      <c r="C33" s="502"/>
      <c r="D33" s="502"/>
      <c r="E33" s="502"/>
      <c r="F33" s="502"/>
      <c r="G33" s="502"/>
      <c r="H33" s="502"/>
      <c r="I33" s="502"/>
    </row>
    <row r="34" spans="1:9">
      <c r="A34" s="502"/>
      <c r="B34" s="502"/>
      <c r="C34" s="502"/>
      <c r="D34" s="502"/>
      <c r="E34" s="502"/>
      <c r="F34" s="502"/>
      <c r="G34" s="502"/>
      <c r="H34" s="502"/>
      <c r="I34" s="502"/>
    </row>
    <row r="35" spans="1:9">
      <c r="A35" s="502"/>
      <c r="B35" s="502"/>
      <c r="C35" s="502"/>
      <c r="D35" s="502"/>
      <c r="E35" s="502"/>
      <c r="F35" s="502"/>
      <c r="G35" s="502"/>
      <c r="H35" s="502"/>
      <c r="I35" s="502"/>
    </row>
    <row r="36" spans="1:9">
      <c r="A36" s="502"/>
      <c r="B36" s="502"/>
      <c r="C36" s="502"/>
      <c r="D36" s="502"/>
      <c r="E36" s="502"/>
      <c r="F36" s="502"/>
      <c r="G36" s="502"/>
      <c r="H36" s="502"/>
      <c r="I36" s="502"/>
    </row>
    <row r="37" spans="1:9">
      <c r="A37" s="17"/>
      <c r="B37" s="17"/>
      <c r="C37" s="17"/>
      <c r="D37" s="17"/>
      <c r="E37" s="17"/>
      <c r="F37" s="17"/>
      <c r="G37" s="17"/>
      <c r="H37" s="17"/>
      <c r="I37" s="17"/>
    </row>
    <row r="38" spans="1:9">
      <c r="A38" s="17"/>
      <c r="B38" s="17"/>
      <c r="C38" s="17"/>
      <c r="D38" s="17"/>
      <c r="E38" s="17"/>
      <c r="F38" s="17"/>
      <c r="G38" s="17"/>
      <c r="H38" s="17"/>
      <c r="I38" s="17"/>
    </row>
    <row r="39" spans="1:9">
      <c r="A39" s="17"/>
      <c r="B39" s="17"/>
      <c r="C39" s="17"/>
      <c r="D39" s="17"/>
      <c r="E39" s="17"/>
      <c r="F39" s="17"/>
      <c r="G39" s="17"/>
      <c r="H39" s="17"/>
      <c r="I39" s="17"/>
    </row>
    <row r="40" spans="1:9">
      <c r="A40" s="17"/>
      <c r="B40" s="17"/>
      <c r="C40" s="17"/>
      <c r="D40" s="17"/>
      <c r="E40" s="17"/>
      <c r="F40" s="17"/>
      <c r="G40" s="17"/>
      <c r="H40" s="17"/>
      <c r="I40" s="17"/>
    </row>
  </sheetData>
  <mergeCells count="1">
    <mergeCell ref="M1:N1"/>
  </mergeCells>
  <phoneticPr fontId="6" type="noConversion"/>
  <hyperlinks>
    <hyperlink ref="M1:N1" location="Contents!A1" display="Back to Contents"/>
  </hyperlinks>
  <pageMargins left="0.7" right="0.7" top="0.75" bottom="0.75" header="0.3" footer="0.3"/>
  <pageSetup paperSize="9" orientation="landscape" horizontalDpi="4294967292" verticalDpi="4294967292"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U128"/>
  <sheetViews>
    <sheetView workbookViewId="0">
      <selection activeCell="O25" sqref="O25"/>
    </sheetView>
  </sheetViews>
  <sheetFormatPr defaultColWidth="8.85546875" defaultRowHeight="12.75"/>
  <cols>
    <col min="1" max="1" width="8.85546875" customWidth="1"/>
    <col min="2" max="2" width="11.140625" customWidth="1"/>
  </cols>
  <sheetData>
    <row r="1" spans="1:21" ht="24" customHeight="1">
      <c r="A1" s="33" t="s">
        <v>116</v>
      </c>
      <c r="B1" s="29"/>
      <c r="C1" s="29"/>
      <c r="D1" s="29"/>
      <c r="E1" s="29"/>
      <c r="F1" s="29"/>
      <c r="G1" s="29"/>
      <c r="H1" s="29"/>
      <c r="I1" s="184"/>
      <c r="J1" s="184"/>
      <c r="K1" s="184"/>
      <c r="L1" s="184"/>
      <c r="M1" s="808" t="s">
        <v>549</v>
      </c>
      <c r="N1" s="808"/>
      <c r="O1" s="184"/>
      <c r="P1" s="184"/>
      <c r="Q1" s="184"/>
      <c r="R1" s="184"/>
      <c r="S1" s="184"/>
      <c r="T1" s="184"/>
      <c r="U1" s="184"/>
    </row>
    <row r="2" spans="1:21" ht="38.25">
      <c r="A2" s="9" t="s">
        <v>92</v>
      </c>
      <c r="B2" s="4" t="s">
        <v>93</v>
      </c>
      <c r="C2" s="345" t="s">
        <v>1086</v>
      </c>
      <c r="D2" s="148" t="s">
        <v>459</v>
      </c>
      <c r="E2" s="201" t="s">
        <v>1087</v>
      </c>
      <c r="F2" s="4" t="s">
        <v>520</v>
      </c>
      <c r="G2" s="4" t="s">
        <v>449</v>
      </c>
      <c r="H2" s="9"/>
    </row>
    <row r="3" spans="1:21">
      <c r="A3" s="288" t="s">
        <v>94</v>
      </c>
      <c r="B3" s="318">
        <v>2000</v>
      </c>
      <c r="C3" s="472">
        <v>1.1523809523999999</v>
      </c>
      <c r="D3" s="473">
        <v>105</v>
      </c>
      <c r="E3" s="472">
        <v>10.463190184</v>
      </c>
      <c r="F3" s="473">
        <v>163</v>
      </c>
      <c r="G3" s="472">
        <f t="shared" ref="G3:G15" si="0">F3/D3</f>
        <v>1.5523809523809524</v>
      </c>
    </row>
    <row r="4" spans="1:21">
      <c r="A4" s="288" t="s">
        <v>94</v>
      </c>
      <c r="B4" s="318">
        <v>2001</v>
      </c>
      <c r="C4" s="472">
        <v>1.0147928993999999</v>
      </c>
      <c r="D4" s="473">
        <v>169</v>
      </c>
      <c r="E4" s="472">
        <v>10.81627907</v>
      </c>
      <c r="F4" s="473">
        <v>215</v>
      </c>
      <c r="G4" s="472">
        <f t="shared" si="0"/>
        <v>1.2721893491124261</v>
      </c>
    </row>
    <row r="5" spans="1:21">
      <c r="A5" s="288" t="s">
        <v>94</v>
      </c>
      <c r="B5" s="318">
        <v>2002</v>
      </c>
      <c r="C5" s="472">
        <v>0.95937499999999998</v>
      </c>
      <c r="D5" s="473">
        <v>160</v>
      </c>
      <c r="E5" s="472">
        <v>11.321705425999999</v>
      </c>
      <c r="F5" s="473">
        <v>387</v>
      </c>
      <c r="G5" s="472">
        <f t="shared" si="0"/>
        <v>2.4187500000000002</v>
      </c>
    </row>
    <row r="6" spans="1:21">
      <c r="A6" s="288" t="s">
        <v>94</v>
      </c>
      <c r="B6" s="318">
        <v>2003</v>
      </c>
      <c r="C6" s="472">
        <v>0.8076923077</v>
      </c>
      <c r="D6" s="473">
        <v>221</v>
      </c>
      <c r="E6" s="472">
        <v>11.661858973999999</v>
      </c>
      <c r="F6" s="473">
        <v>312</v>
      </c>
      <c r="G6" s="472">
        <f t="shared" si="0"/>
        <v>1.411764705882353</v>
      </c>
    </row>
    <row r="7" spans="1:21">
      <c r="A7" s="288" t="s">
        <v>94</v>
      </c>
      <c r="B7" s="318">
        <v>2004</v>
      </c>
      <c r="C7" s="472">
        <v>0.63440860219999995</v>
      </c>
      <c r="D7" s="473">
        <v>279</v>
      </c>
      <c r="E7" s="472">
        <v>11.405940594</v>
      </c>
      <c r="F7" s="473">
        <v>303</v>
      </c>
      <c r="G7" s="472">
        <f t="shared" si="0"/>
        <v>1.086021505376344</v>
      </c>
    </row>
    <row r="8" spans="1:21">
      <c r="A8" s="288" t="s">
        <v>94</v>
      </c>
      <c r="B8" s="318">
        <v>2005</v>
      </c>
      <c r="C8" s="472">
        <v>0.84360189569999999</v>
      </c>
      <c r="D8" s="473">
        <v>211</v>
      </c>
      <c r="E8" s="472">
        <v>11.494623656</v>
      </c>
      <c r="F8" s="473">
        <v>279</v>
      </c>
      <c r="G8" s="472">
        <f t="shared" si="0"/>
        <v>1.3222748815165877</v>
      </c>
    </row>
    <row r="9" spans="1:21">
      <c r="A9" s="288" t="s">
        <v>94</v>
      </c>
      <c r="B9" s="318">
        <v>2006</v>
      </c>
      <c r="C9" s="472">
        <v>1.1815068493000001</v>
      </c>
      <c r="D9" s="473">
        <v>146</v>
      </c>
      <c r="E9" s="472">
        <v>12.128623188000001</v>
      </c>
      <c r="F9" s="473">
        <v>276</v>
      </c>
      <c r="G9" s="472">
        <f t="shared" si="0"/>
        <v>1.8904109589041096</v>
      </c>
    </row>
    <row r="10" spans="1:21">
      <c r="A10" s="288" t="s">
        <v>94</v>
      </c>
      <c r="B10" s="318">
        <v>2007</v>
      </c>
      <c r="C10" s="472">
        <v>0.93216080400000001</v>
      </c>
      <c r="D10" s="473">
        <v>199</v>
      </c>
      <c r="E10" s="472">
        <v>11.892307691999999</v>
      </c>
      <c r="F10" s="473">
        <v>455</v>
      </c>
      <c r="G10" s="472">
        <f t="shared" si="0"/>
        <v>2.2864321608040199</v>
      </c>
    </row>
    <row r="11" spans="1:21">
      <c r="A11" s="288" t="s">
        <v>94</v>
      </c>
      <c r="B11" s="318">
        <v>2008</v>
      </c>
      <c r="C11" s="472">
        <v>0.52597402599999998</v>
      </c>
      <c r="D11" s="473">
        <v>308</v>
      </c>
      <c r="E11" s="472">
        <v>12.153518124</v>
      </c>
      <c r="F11" s="473">
        <v>469</v>
      </c>
      <c r="G11" s="472">
        <f t="shared" si="0"/>
        <v>1.5227272727272727</v>
      </c>
    </row>
    <row r="12" spans="1:21">
      <c r="A12" s="288" t="s">
        <v>94</v>
      </c>
      <c r="B12" s="318">
        <v>2009</v>
      </c>
      <c r="C12" s="472">
        <v>0.68585131889999995</v>
      </c>
      <c r="D12" s="473">
        <v>417</v>
      </c>
      <c r="E12" s="472">
        <v>5.3725490196000001</v>
      </c>
      <c r="F12" s="473">
        <v>51</v>
      </c>
      <c r="G12" s="472">
        <f t="shared" si="0"/>
        <v>0.1223021582733813</v>
      </c>
    </row>
    <row r="13" spans="1:21">
      <c r="A13" s="288" t="s">
        <v>94</v>
      </c>
      <c r="B13" s="318">
        <v>2010</v>
      </c>
      <c r="C13" s="472">
        <v>0.64574898790000002</v>
      </c>
      <c r="D13" s="473">
        <v>247</v>
      </c>
      <c r="E13" s="472">
        <v>6.7745098039</v>
      </c>
      <c r="F13" s="473">
        <v>51</v>
      </c>
      <c r="G13" s="472">
        <f t="shared" si="0"/>
        <v>0.20647773279352227</v>
      </c>
    </row>
    <row r="14" spans="1:21">
      <c r="A14" s="288" t="s">
        <v>94</v>
      </c>
      <c r="B14" s="318">
        <v>2011</v>
      </c>
      <c r="C14" s="472">
        <v>0.66082802549999997</v>
      </c>
      <c r="D14" s="473">
        <v>314</v>
      </c>
      <c r="E14" s="472">
        <v>6.9038461538</v>
      </c>
      <c r="F14" s="473">
        <v>26</v>
      </c>
      <c r="G14" s="472">
        <f t="shared" si="0"/>
        <v>8.2802547770700632E-2</v>
      </c>
    </row>
    <row r="15" spans="1:21">
      <c r="A15" s="288" t="s">
        <v>94</v>
      </c>
      <c r="B15" s="318">
        <v>2012</v>
      </c>
      <c r="C15" s="472">
        <v>0.95065789469999995</v>
      </c>
      <c r="D15" s="473">
        <v>304</v>
      </c>
      <c r="E15" s="472">
        <v>5.0671641790999997</v>
      </c>
      <c r="F15" s="473">
        <v>67</v>
      </c>
      <c r="G15" s="472">
        <f t="shared" si="0"/>
        <v>0.22039473684210525</v>
      </c>
    </row>
    <row r="16" spans="1:21">
      <c r="A16" s="288" t="s">
        <v>94</v>
      </c>
      <c r="B16" s="318">
        <v>2013</v>
      </c>
      <c r="C16" s="472">
        <v>0.56923076920000004</v>
      </c>
      <c r="D16" s="473">
        <v>325</v>
      </c>
      <c r="E16" s="472">
        <v>4.9212598424999996</v>
      </c>
      <c r="F16" s="473">
        <v>127</v>
      </c>
      <c r="G16" s="472">
        <f t="shared" ref="G16:G17" si="1">F16/D16</f>
        <v>0.39076923076923076</v>
      </c>
    </row>
    <row r="17" spans="1:7">
      <c r="A17" s="288" t="s">
        <v>94</v>
      </c>
      <c r="B17" s="318">
        <v>2014</v>
      </c>
      <c r="C17" s="472">
        <v>0.6619496855</v>
      </c>
      <c r="D17" s="473">
        <v>318</v>
      </c>
      <c r="E17" s="472">
        <v>5.7365591397999998</v>
      </c>
      <c r="F17" s="473">
        <v>93</v>
      </c>
      <c r="G17" s="472">
        <f t="shared" si="1"/>
        <v>0.29245283018867924</v>
      </c>
    </row>
    <row r="18" spans="1:7">
      <c r="A18" s="288" t="s">
        <v>94</v>
      </c>
      <c r="B18" s="318">
        <v>2015</v>
      </c>
      <c r="C18" s="472">
        <v>0.57910447759999994</v>
      </c>
      <c r="D18" s="473">
        <v>335</v>
      </c>
      <c r="E18" s="472">
        <v>6.1624999999999996</v>
      </c>
      <c r="F18" s="473">
        <v>80</v>
      </c>
      <c r="G18" s="472">
        <f t="shared" ref="G18:G30" si="2">F18/D18</f>
        <v>0.23880597014925373</v>
      </c>
    </row>
    <row r="19" spans="1:7">
      <c r="A19" s="288" t="s">
        <v>94</v>
      </c>
      <c r="B19" s="318">
        <v>2016</v>
      </c>
      <c r="C19" s="472">
        <v>0.90044576519999997</v>
      </c>
      <c r="D19" s="473">
        <v>673</v>
      </c>
      <c r="E19" s="472">
        <v>6.9367816091999996</v>
      </c>
      <c r="F19" s="473">
        <v>87</v>
      </c>
      <c r="G19" s="472">
        <f t="shared" si="2"/>
        <v>0.12927191679049035</v>
      </c>
    </row>
    <row r="20" spans="1:7">
      <c r="A20" s="288" t="s">
        <v>94</v>
      </c>
      <c r="B20" s="318">
        <v>2017</v>
      </c>
      <c r="C20" s="472">
        <v>0.67474916389999995</v>
      </c>
      <c r="D20" s="473">
        <v>598</v>
      </c>
      <c r="E20" s="472">
        <v>5.9948453608000003</v>
      </c>
      <c r="F20" s="473">
        <v>97</v>
      </c>
      <c r="G20" s="472">
        <f t="shared" si="2"/>
        <v>0.16220735785953178</v>
      </c>
    </row>
    <row r="21" spans="1:7">
      <c r="A21" s="53" t="s">
        <v>131</v>
      </c>
      <c r="B21" s="405">
        <v>2000</v>
      </c>
      <c r="C21" s="403">
        <v>1.5392793041999999</v>
      </c>
      <c r="D21" s="373">
        <v>14486</v>
      </c>
      <c r="E21" s="403">
        <v>7.5614973261999996</v>
      </c>
      <c r="F21" s="373">
        <v>4862</v>
      </c>
      <c r="G21" s="403">
        <f t="shared" si="2"/>
        <v>0.33563440563302499</v>
      </c>
    </row>
    <row r="22" spans="1:7">
      <c r="A22" s="53" t="s">
        <v>131</v>
      </c>
      <c r="B22" s="405">
        <v>2001</v>
      </c>
      <c r="C22" s="403">
        <v>1.4951830443</v>
      </c>
      <c r="D22" s="373">
        <v>15051</v>
      </c>
      <c r="E22" s="403">
        <v>7.8619962017000002</v>
      </c>
      <c r="F22" s="373">
        <v>4739</v>
      </c>
      <c r="G22" s="403">
        <f t="shared" si="2"/>
        <v>0.31486279981396587</v>
      </c>
    </row>
    <row r="23" spans="1:7">
      <c r="A23" s="53" t="s">
        <v>131</v>
      </c>
      <c r="B23" s="405">
        <v>2002</v>
      </c>
      <c r="C23" s="403">
        <v>1.2643291423</v>
      </c>
      <c r="D23" s="373">
        <v>16941</v>
      </c>
      <c r="E23" s="403">
        <v>7.5281254713000001</v>
      </c>
      <c r="F23" s="373">
        <v>6631</v>
      </c>
      <c r="G23" s="403">
        <f t="shared" si="2"/>
        <v>0.39141727170769142</v>
      </c>
    </row>
    <row r="24" spans="1:7">
      <c r="A24" s="53" t="s">
        <v>131</v>
      </c>
      <c r="B24" s="405">
        <v>2003</v>
      </c>
      <c r="C24" s="403">
        <v>1.2293662891999999</v>
      </c>
      <c r="D24" s="373">
        <v>18368</v>
      </c>
      <c r="E24" s="403">
        <v>8.1662075873000006</v>
      </c>
      <c r="F24" s="373">
        <v>7987</v>
      </c>
      <c r="G24" s="403">
        <f t="shared" si="2"/>
        <v>0.43483231707317072</v>
      </c>
    </row>
    <row r="25" spans="1:7">
      <c r="A25" s="53" t="s">
        <v>131</v>
      </c>
      <c r="B25" s="405">
        <v>2004</v>
      </c>
      <c r="C25" s="403">
        <v>1.1097005048999999</v>
      </c>
      <c r="D25" s="373">
        <v>20401</v>
      </c>
      <c r="E25" s="403">
        <v>8.6963302751999993</v>
      </c>
      <c r="F25" s="373">
        <v>9265</v>
      </c>
      <c r="G25" s="403">
        <f t="shared" si="2"/>
        <v>0.45414440468604478</v>
      </c>
    </row>
    <row r="26" spans="1:7">
      <c r="A26" s="53" t="s">
        <v>131</v>
      </c>
      <c r="B26" s="405">
        <v>2005</v>
      </c>
      <c r="C26" s="403">
        <v>1.0167132194999999</v>
      </c>
      <c r="D26" s="373">
        <v>21839</v>
      </c>
      <c r="E26" s="403">
        <v>8.6539292619000001</v>
      </c>
      <c r="F26" s="373">
        <v>8793</v>
      </c>
      <c r="G26" s="403">
        <f t="shared" si="2"/>
        <v>0.40262832547277805</v>
      </c>
    </row>
    <row r="27" spans="1:7">
      <c r="A27" s="53" t="s">
        <v>131</v>
      </c>
      <c r="B27" s="405">
        <v>2006</v>
      </c>
      <c r="C27" s="403">
        <v>1.0407563437</v>
      </c>
      <c r="D27" s="373">
        <v>20414</v>
      </c>
      <c r="E27" s="403">
        <v>8.8863216265999991</v>
      </c>
      <c r="F27" s="373">
        <v>7574</v>
      </c>
      <c r="G27" s="403">
        <f t="shared" si="2"/>
        <v>0.37101988831194277</v>
      </c>
    </row>
    <row r="28" spans="1:7">
      <c r="A28" s="53" t="s">
        <v>131</v>
      </c>
      <c r="B28" s="405">
        <v>2007</v>
      </c>
      <c r="C28" s="403">
        <v>1.0868285503999999</v>
      </c>
      <c r="D28" s="373">
        <v>21744</v>
      </c>
      <c r="E28" s="403">
        <v>7.8923881168000003</v>
      </c>
      <c r="F28" s="373">
        <v>7843</v>
      </c>
      <c r="G28" s="403">
        <f t="shared" si="2"/>
        <v>0.3606972038263429</v>
      </c>
    </row>
    <row r="29" spans="1:7">
      <c r="A29" s="53" t="s">
        <v>131</v>
      </c>
      <c r="B29" s="405">
        <v>2008</v>
      </c>
      <c r="C29" s="403">
        <v>1.0571499502999999</v>
      </c>
      <c r="D29" s="373">
        <v>20140</v>
      </c>
      <c r="E29" s="403">
        <v>8.0304372953000005</v>
      </c>
      <c r="F29" s="373">
        <v>5191</v>
      </c>
      <c r="G29" s="403">
        <f t="shared" si="2"/>
        <v>0.25774577954319761</v>
      </c>
    </row>
    <row r="30" spans="1:7">
      <c r="A30" s="53" t="s">
        <v>131</v>
      </c>
      <c r="B30" s="405">
        <v>2009</v>
      </c>
      <c r="C30" s="403">
        <v>1.4109186968</v>
      </c>
      <c r="D30" s="373">
        <v>13628</v>
      </c>
      <c r="E30" s="403">
        <v>8.4598930480999996</v>
      </c>
      <c r="F30" s="373">
        <v>2618</v>
      </c>
      <c r="G30" s="403">
        <f t="shared" si="2"/>
        <v>0.19210449075432931</v>
      </c>
    </row>
    <row r="31" spans="1:7">
      <c r="A31" s="53" t="s">
        <v>131</v>
      </c>
      <c r="B31" s="405">
        <v>2010</v>
      </c>
      <c r="C31" s="403">
        <v>1.2607731495000001</v>
      </c>
      <c r="D31" s="373">
        <v>16685</v>
      </c>
      <c r="E31" s="403">
        <v>8.7998436277999996</v>
      </c>
      <c r="F31" s="373">
        <v>2558</v>
      </c>
      <c r="G31" s="403">
        <f t="shared" ref="G31:G33" si="3">F31/D31</f>
        <v>0.15331135750674257</v>
      </c>
    </row>
    <row r="32" spans="1:7">
      <c r="A32" s="53" t="s">
        <v>131</v>
      </c>
      <c r="B32" s="405">
        <v>2011</v>
      </c>
      <c r="C32" s="403">
        <v>1.2237419425</v>
      </c>
      <c r="D32" s="373">
        <v>18461</v>
      </c>
      <c r="E32" s="403">
        <v>9.2505922165999994</v>
      </c>
      <c r="F32" s="373">
        <v>2955</v>
      </c>
      <c r="G32" s="403">
        <f t="shared" si="3"/>
        <v>0.16006716862575157</v>
      </c>
    </row>
    <row r="33" spans="1:7">
      <c r="A33" s="53" t="s">
        <v>131</v>
      </c>
      <c r="B33" s="405">
        <v>2012</v>
      </c>
      <c r="C33" s="403">
        <v>1.1825935394</v>
      </c>
      <c r="D33" s="373">
        <v>21515</v>
      </c>
      <c r="E33" s="403">
        <v>8.7755663429999995</v>
      </c>
      <c r="F33" s="373">
        <v>3090</v>
      </c>
      <c r="G33" s="403">
        <f t="shared" si="3"/>
        <v>0.14362072972344875</v>
      </c>
    </row>
    <row r="34" spans="1:7">
      <c r="A34" s="53" t="s">
        <v>131</v>
      </c>
      <c r="B34" s="405">
        <v>2013</v>
      </c>
      <c r="C34" s="403">
        <v>1.0341062134000001</v>
      </c>
      <c r="D34" s="373">
        <v>27473</v>
      </c>
      <c r="E34" s="403">
        <v>7.5522489336999996</v>
      </c>
      <c r="F34" s="373">
        <v>5158</v>
      </c>
      <c r="G34" s="403">
        <f t="shared" ref="G34:G44" si="4">F34/D34</f>
        <v>0.18774797073490335</v>
      </c>
    </row>
    <row r="35" spans="1:7">
      <c r="A35" s="53" t="s">
        <v>131</v>
      </c>
      <c r="B35" s="405">
        <v>2014</v>
      </c>
      <c r="C35" s="403">
        <v>0.92766180509999996</v>
      </c>
      <c r="D35" s="373">
        <v>32431</v>
      </c>
      <c r="E35" s="403">
        <v>7.5498529412000002</v>
      </c>
      <c r="F35" s="373">
        <v>6800</v>
      </c>
      <c r="G35" s="403">
        <f t="shared" si="4"/>
        <v>0.20967592735345811</v>
      </c>
    </row>
    <row r="36" spans="1:7">
      <c r="A36" s="53" t="s">
        <v>131</v>
      </c>
      <c r="B36" s="405">
        <v>2015</v>
      </c>
      <c r="C36" s="403">
        <v>0.92476938060000002</v>
      </c>
      <c r="D36" s="373">
        <v>34906</v>
      </c>
      <c r="E36" s="403">
        <v>7.9635824117</v>
      </c>
      <c r="F36" s="373">
        <v>7414</v>
      </c>
      <c r="G36" s="403">
        <f t="shared" si="4"/>
        <v>0.21239901449607518</v>
      </c>
    </row>
    <row r="37" spans="1:7">
      <c r="A37" s="53" t="s">
        <v>131</v>
      </c>
      <c r="B37" s="405">
        <v>2016</v>
      </c>
      <c r="C37" s="403">
        <v>0.90145713149999995</v>
      </c>
      <c r="D37" s="373">
        <v>40216</v>
      </c>
      <c r="E37" s="403">
        <v>8.0703556899999995</v>
      </c>
      <c r="F37" s="373">
        <v>9587</v>
      </c>
      <c r="G37" s="403">
        <f t="shared" si="4"/>
        <v>0.23838770638551821</v>
      </c>
    </row>
    <row r="38" spans="1:7">
      <c r="A38" s="53" t="s">
        <v>131</v>
      </c>
      <c r="B38" s="405">
        <v>2017</v>
      </c>
      <c r="C38" s="403">
        <v>0.86893801869999998</v>
      </c>
      <c r="D38" s="373">
        <v>46272</v>
      </c>
      <c r="E38" s="403">
        <v>8.3185238265999999</v>
      </c>
      <c r="F38" s="373">
        <v>11164</v>
      </c>
      <c r="G38" s="403">
        <f t="shared" si="4"/>
        <v>0.24126901798063624</v>
      </c>
    </row>
    <row r="39" spans="1:7">
      <c r="A39" s="288" t="s">
        <v>132</v>
      </c>
      <c r="B39" s="318">
        <v>2000</v>
      </c>
      <c r="C39" s="472">
        <v>1.54869492</v>
      </c>
      <c r="D39" s="473">
        <v>60571</v>
      </c>
      <c r="E39" s="472">
        <v>7.2339359820000002</v>
      </c>
      <c r="F39" s="473">
        <v>117592</v>
      </c>
      <c r="G39" s="472">
        <f t="shared" si="4"/>
        <v>1.941391094748312</v>
      </c>
    </row>
    <row r="40" spans="1:7">
      <c r="A40" s="288" t="s">
        <v>132</v>
      </c>
      <c r="B40" s="318">
        <v>2001</v>
      </c>
      <c r="C40" s="472">
        <v>1.4867955729</v>
      </c>
      <c r="D40" s="473">
        <v>61078</v>
      </c>
      <c r="E40" s="472">
        <v>7.5137500671000002</v>
      </c>
      <c r="F40" s="473">
        <v>130363</v>
      </c>
      <c r="G40" s="472">
        <f t="shared" si="4"/>
        <v>2.1343691672942793</v>
      </c>
    </row>
    <row r="41" spans="1:7">
      <c r="A41" s="288" t="s">
        <v>132</v>
      </c>
      <c r="B41" s="318">
        <v>2002</v>
      </c>
      <c r="C41" s="472">
        <v>1.4082632426999999</v>
      </c>
      <c r="D41" s="473">
        <v>67056</v>
      </c>
      <c r="E41" s="472">
        <v>7.152448326</v>
      </c>
      <c r="F41" s="473">
        <v>138319</v>
      </c>
      <c r="G41" s="472">
        <f t="shared" si="4"/>
        <v>2.062738606537819</v>
      </c>
    </row>
    <row r="42" spans="1:7">
      <c r="A42" s="288" t="s">
        <v>132</v>
      </c>
      <c r="B42" s="318">
        <v>2003</v>
      </c>
      <c r="C42" s="472">
        <v>1.2877208602000001</v>
      </c>
      <c r="D42" s="473">
        <v>73010</v>
      </c>
      <c r="E42" s="472">
        <v>7.2436078785999998</v>
      </c>
      <c r="F42" s="473">
        <v>159063</v>
      </c>
      <c r="G42" s="472">
        <f t="shared" si="4"/>
        <v>2.1786467607177098</v>
      </c>
    </row>
    <row r="43" spans="1:7">
      <c r="A43" s="288" t="s">
        <v>132</v>
      </c>
      <c r="B43" s="318">
        <v>2004</v>
      </c>
      <c r="C43" s="472">
        <v>1.1818974379</v>
      </c>
      <c r="D43" s="473">
        <v>76851</v>
      </c>
      <c r="E43" s="472">
        <v>7.6471513009000001</v>
      </c>
      <c r="F43" s="473">
        <v>156159</v>
      </c>
      <c r="G43" s="472">
        <f t="shared" si="4"/>
        <v>2.031970956786509</v>
      </c>
    </row>
    <row r="44" spans="1:7">
      <c r="A44" s="288" t="s">
        <v>132</v>
      </c>
      <c r="B44" s="318">
        <v>2005</v>
      </c>
      <c r="C44" s="472">
        <v>1.1448697968999999</v>
      </c>
      <c r="D44" s="473">
        <v>79568</v>
      </c>
      <c r="E44" s="472">
        <v>8.1002977863000005</v>
      </c>
      <c r="F44" s="473">
        <v>154809</v>
      </c>
      <c r="G44" s="472">
        <f t="shared" si="4"/>
        <v>1.9456188417454252</v>
      </c>
    </row>
    <row r="45" spans="1:7">
      <c r="A45" s="288" t="s">
        <v>132</v>
      </c>
      <c r="B45" s="318">
        <v>2006</v>
      </c>
      <c r="C45" s="472">
        <v>1.1380030033999999</v>
      </c>
      <c r="D45" s="473">
        <v>78578</v>
      </c>
      <c r="E45" s="472">
        <v>8.3178439103000006</v>
      </c>
      <c r="F45" s="473">
        <v>126312</v>
      </c>
      <c r="G45" s="472">
        <f t="shared" ref="G45:G49" si="5">F45/D45</f>
        <v>1.6074728295451652</v>
      </c>
    </row>
    <row r="46" spans="1:7">
      <c r="A46" s="288" t="s">
        <v>132</v>
      </c>
      <c r="B46" s="318">
        <v>2007</v>
      </c>
      <c r="C46" s="472">
        <v>1.1209191819</v>
      </c>
      <c r="D46" s="473">
        <v>79549</v>
      </c>
      <c r="E46" s="472">
        <v>8.3611977315000008</v>
      </c>
      <c r="F46" s="473">
        <v>123784</v>
      </c>
      <c r="G46" s="472">
        <f t="shared" si="5"/>
        <v>1.5560723579177613</v>
      </c>
    </row>
    <row r="47" spans="1:7">
      <c r="A47" s="288" t="s">
        <v>132</v>
      </c>
      <c r="B47" s="318">
        <v>2008</v>
      </c>
      <c r="C47" s="472">
        <v>1.0934312282</v>
      </c>
      <c r="D47" s="473">
        <v>75387</v>
      </c>
      <c r="E47" s="472">
        <v>8.5098661924000005</v>
      </c>
      <c r="F47" s="473">
        <v>94464</v>
      </c>
      <c r="G47" s="472">
        <f t="shared" si="5"/>
        <v>1.2530542401209757</v>
      </c>
    </row>
    <row r="48" spans="1:7">
      <c r="A48" s="288" t="s">
        <v>132</v>
      </c>
      <c r="B48" s="318">
        <v>2009</v>
      </c>
      <c r="C48" s="472">
        <v>1.4040800899999999</v>
      </c>
      <c r="D48" s="473">
        <v>56886</v>
      </c>
      <c r="E48" s="472">
        <v>8.2335493928000005</v>
      </c>
      <c r="F48" s="473">
        <v>73128</v>
      </c>
      <c r="G48" s="472">
        <f t="shared" si="5"/>
        <v>1.2855184052315156</v>
      </c>
    </row>
    <row r="49" spans="1:7">
      <c r="A49" s="288" t="s">
        <v>132</v>
      </c>
      <c r="B49" s="318">
        <v>2010</v>
      </c>
      <c r="C49" s="472">
        <v>1.2889425016</v>
      </c>
      <c r="D49" s="473">
        <v>64454</v>
      </c>
      <c r="E49" s="472">
        <v>8.2289073306000002</v>
      </c>
      <c r="F49" s="473">
        <v>92544</v>
      </c>
      <c r="G49" s="472">
        <f t="shared" si="5"/>
        <v>1.4358146895460329</v>
      </c>
    </row>
    <row r="50" spans="1:7">
      <c r="A50" s="288" t="s">
        <v>132</v>
      </c>
      <c r="B50" s="318">
        <v>2011</v>
      </c>
      <c r="C50" s="472">
        <v>1.2290090742999999</v>
      </c>
      <c r="D50" s="473">
        <v>66231</v>
      </c>
      <c r="E50" s="472">
        <v>8.8947017898999992</v>
      </c>
      <c r="F50" s="473">
        <v>84085</v>
      </c>
      <c r="G50" s="472">
        <f t="shared" ref="G50:G60" si="6">F50/D50</f>
        <v>1.2695716507375701</v>
      </c>
    </row>
    <row r="51" spans="1:7">
      <c r="A51" s="288" t="s">
        <v>132</v>
      </c>
      <c r="B51" s="318">
        <v>2012</v>
      </c>
      <c r="C51" s="472">
        <v>1.1317721869999999</v>
      </c>
      <c r="D51" s="473">
        <v>79258</v>
      </c>
      <c r="E51" s="472">
        <v>8.1510441487000005</v>
      </c>
      <c r="F51" s="473">
        <v>81837</v>
      </c>
      <c r="G51" s="472">
        <f t="shared" si="6"/>
        <v>1.0325393020262938</v>
      </c>
    </row>
    <row r="52" spans="1:7">
      <c r="A52" s="288" t="s">
        <v>132</v>
      </c>
      <c r="B52" s="318">
        <v>2013</v>
      </c>
      <c r="C52" s="472">
        <v>1.0657445354999999</v>
      </c>
      <c r="D52" s="473">
        <v>84912</v>
      </c>
      <c r="E52" s="472">
        <v>7.9887479941999997</v>
      </c>
      <c r="F52" s="473">
        <v>102204</v>
      </c>
      <c r="G52" s="472">
        <f t="shared" si="6"/>
        <v>1.2036461277557942</v>
      </c>
    </row>
    <row r="53" spans="1:7">
      <c r="A53" s="288" t="s">
        <v>132</v>
      </c>
      <c r="B53" s="318">
        <v>2014</v>
      </c>
      <c r="C53" s="472">
        <v>1.0044559251</v>
      </c>
      <c r="D53" s="473">
        <v>92910</v>
      </c>
      <c r="E53" s="472">
        <v>8.3453095465999994</v>
      </c>
      <c r="F53" s="473">
        <v>132791</v>
      </c>
      <c r="G53" s="472">
        <f t="shared" si="6"/>
        <v>1.429243353783231</v>
      </c>
    </row>
    <row r="54" spans="1:7">
      <c r="A54" s="288" t="s">
        <v>132</v>
      </c>
      <c r="B54" s="318">
        <v>2015</v>
      </c>
      <c r="C54" s="472">
        <v>0.97534853659999998</v>
      </c>
      <c r="D54" s="473">
        <v>97479</v>
      </c>
      <c r="E54" s="472">
        <v>8.8025002562000001</v>
      </c>
      <c r="F54" s="473">
        <v>146385</v>
      </c>
      <c r="G54" s="472">
        <f t="shared" si="6"/>
        <v>1.501708060197581</v>
      </c>
    </row>
    <row r="55" spans="1:7">
      <c r="A55" s="288" t="s">
        <v>132</v>
      </c>
      <c r="B55" s="318">
        <v>2016</v>
      </c>
      <c r="C55" s="472">
        <v>0.98442335069999998</v>
      </c>
      <c r="D55" s="473">
        <v>105350</v>
      </c>
      <c r="E55" s="472">
        <v>9.5555653965000005</v>
      </c>
      <c r="F55" s="473">
        <v>152424</v>
      </c>
      <c r="G55" s="472">
        <f t="shared" si="6"/>
        <v>1.4468343616516375</v>
      </c>
    </row>
    <row r="56" spans="1:7">
      <c r="A56" s="288" t="s">
        <v>132</v>
      </c>
      <c r="B56" s="318">
        <v>2017</v>
      </c>
      <c r="C56" s="472">
        <v>0.95801283199999998</v>
      </c>
      <c r="D56" s="473">
        <v>111284</v>
      </c>
      <c r="E56" s="472">
        <v>9.8111624427000006</v>
      </c>
      <c r="F56" s="473">
        <v>168404</v>
      </c>
      <c r="G56" s="472">
        <f t="shared" si="6"/>
        <v>1.5132813342439164</v>
      </c>
    </row>
    <row r="57" spans="1:7">
      <c r="A57" t="s">
        <v>95</v>
      </c>
      <c r="B57" s="246">
        <v>2000</v>
      </c>
      <c r="C57" s="392">
        <v>1.5468777063000001</v>
      </c>
      <c r="D57" s="319">
        <v>75057</v>
      </c>
      <c r="E57" s="392">
        <v>7.2469417086999997</v>
      </c>
      <c r="F57" s="319">
        <v>122454</v>
      </c>
      <c r="G57" s="403">
        <f t="shared" si="6"/>
        <v>1.6314800751428915</v>
      </c>
    </row>
    <row r="58" spans="1:7">
      <c r="A58" t="s">
        <v>95</v>
      </c>
      <c r="B58" s="246">
        <v>2001</v>
      </c>
      <c r="C58" s="392">
        <v>1.4884538087000001</v>
      </c>
      <c r="D58" s="319">
        <v>76129</v>
      </c>
      <c r="E58" s="392">
        <v>7.5259655668000001</v>
      </c>
      <c r="F58" s="319">
        <v>135102</v>
      </c>
      <c r="G58" s="403">
        <f t="shared" si="6"/>
        <v>1.7746456672227404</v>
      </c>
    </row>
    <row r="59" spans="1:7">
      <c r="A59" t="s">
        <v>95</v>
      </c>
      <c r="B59" s="246">
        <v>2002</v>
      </c>
      <c r="C59" s="392">
        <v>1.3792337822</v>
      </c>
      <c r="D59" s="319">
        <v>83997</v>
      </c>
      <c r="E59" s="392">
        <v>7.1696343566999996</v>
      </c>
      <c r="F59" s="319">
        <v>144950</v>
      </c>
      <c r="G59" s="403">
        <f t="shared" si="6"/>
        <v>1.7256568686976916</v>
      </c>
    </row>
    <row r="60" spans="1:7">
      <c r="A60" t="s">
        <v>95</v>
      </c>
      <c r="B60" s="246">
        <v>2003</v>
      </c>
      <c r="C60" s="392">
        <v>1.2759909386999999</v>
      </c>
      <c r="D60" s="319">
        <v>91378</v>
      </c>
      <c r="E60" s="392">
        <v>7.2877192457</v>
      </c>
      <c r="F60" s="319">
        <v>167050</v>
      </c>
      <c r="G60" s="403">
        <f t="shared" si="6"/>
        <v>1.8281205541815317</v>
      </c>
    </row>
    <row r="61" spans="1:7">
      <c r="A61" t="s">
        <v>95</v>
      </c>
      <c r="B61" s="246">
        <v>2004</v>
      </c>
      <c r="C61" s="392">
        <v>1.1667523547</v>
      </c>
      <c r="D61" s="319">
        <v>97252</v>
      </c>
      <c r="E61" s="392">
        <v>7.7059132894999998</v>
      </c>
      <c r="F61" s="319">
        <v>165424</v>
      </c>
      <c r="G61" s="403">
        <f t="shared" ref="G61:G65" si="7">F61/D61</f>
        <v>1.7009830132028132</v>
      </c>
    </row>
    <row r="62" spans="1:7">
      <c r="A62" t="s">
        <v>95</v>
      </c>
      <c r="B62" s="246">
        <v>2005</v>
      </c>
      <c r="C62" s="392">
        <v>1.1172700109</v>
      </c>
      <c r="D62" s="319">
        <v>101407</v>
      </c>
      <c r="E62" s="392">
        <v>8.1300534222999996</v>
      </c>
      <c r="F62" s="319">
        <v>163602</v>
      </c>
      <c r="G62" s="403">
        <f t="shared" si="7"/>
        <v>1.6133205794471781</v>
      </c>
    </row>
    <row r="63" spans="1:7">
      <c r="A63" t="s">
        <v>95</v>
      </c>
      <c r="B63" s="246">
        <v>2006</v>
      </c>
      <c r="C63" s="392">
        <v>1.1179489252000001</v>
      </c>
      <c r="D63" s="319">
        <v>98992</v>
      </c>
      <c r="E63" s="392">
        <v>8.3500029875999999</v>
      </c>
      <c r="F63" s="319">
        <v>133886</v>
      </c>
      <c r="G63" s="403">
        <f t="shared" si="7"/>
        <v>1.352493130758041</v>
      </c>
    </row>
    <row r="64" spans="1:7">
      <c r="A64" t="s">
        <v>95</v>
      </c>
      <c r="B64" s="246">
        <v>2007</v>
      </c>
      <c r="C64" s="392">
        <v>1.1136011373000001</v>
      </c>
      <c r="D64" s="319">
        <v>101293</v>
      </c>
      <c r="E64" s="392">
        <v>8.3332636920999992</v>
      </c>
      <c r="F64" s="319">
        <v>131627</v>
      </c>
      <c r="G64" s="403">
        <f t="shared" si="7"/>
        <v>1.2994678803076225</v>
      </c>
    </row>
    <row r="65" spans="1:7">
      <c r="A65" t="s">
        <v>95</v>
      </c>
      <c r="B65" s="246">
        <v>2008</v>
      </c>
      <c r="C65" s="392">
        <v>1.0857820302000001</v>
      </c>
      <c r="D65" s="319">
        <v>95527</v>
      </c>
      <c r="E65" s="392">
        <v>8.4848928804000003</v>
      </c>
      <c r="F65" s="319">
        <v>99655</v>
      </c>
      <c r="G65" s="403">
        <f t="shared" si="7"/>
        <v>1.043212913626514</v>
      </c>
    </row>
    <row r="66" spans="1:7">
      <c r="A66" t="s">
        <v>95</v>
      </c>
      <c r="B66" s="246">
        <v>2009</v>
      </c>
      <c r="C66" s="392">
        <v>1.4054017642000001</v>
      </c>
      <c r="D66" s="319">
        <v>70514</v>
      </c>
      <c r="E66" s="392">
        <v>8.2413724816999991</v>
      </c>
      <c r="F66" s="319">
        <v>75746</v>
      </c>
      <c r="G66" s="403">
        <f t="shared" ref="G66:G127" si="8">F66/D66</f>
        <v>1.0741980315965625</v>
      </c>
    </row>
    <row r="67" spans="1:7">
      <c r="A67" t="s">
        <v>95</v>
      </c>
      <c r="B67" s="246">
        <v>2010</v>
      </c>
      <c r="C67" s="392">
        <v>1.2831499033</v>
      </c>
      <c r="D67" s="319">
        <v>81139</v>
      </c>
      <c r="E67" s="392">
        <v>8.2442640533000002</v>
      </c>
      <c r="F67" s="319">
        <v>95102</v>
      </c>
      <c r="G67" s="403">
        <f t="shared" si="8"/>
        <v>1.1720874055632926</v>
      </c>
    </row>
    <row r="68" spans="1:7">
      <c r="A68" t="s">
        <v>95</v>
      </c>
      <c r="B68" s="246">
        <v>2011</v>
      </c>
      <c r="C68" s="392">
        <v>1.2278609549999999</v>
      </c>
      <c r="D68" s="319">
        <v>84692</v>
      </c>
      <c r="E68" s="392">
        <v>8.9067842371000001</v>
      </c>
      <c r="F68" s="319">
        <v>87040</v>
      </c>
      <c r="G68" s="403">
        <f t="shared" si="8"/>
        <v>1.0277239880980493</v>
      </c>
    </row>
    <row r="69" spans="1:7">
      <c r="A69" t="s">
        <v>95</v>
      </c>
      <c r="B69" s="246">
        <v>2012</v>
      </c>
      <c r="C69" s="392">
        <v>1.1426225279</v>
      </c>
      <c r="D69" s="319">
        <v>100773</v>
      </c>
      <c r="E69" s="392">
        <v>8.1737668821000007</v>
      </c>
      <c r="F69" s="319">
        <v>84927</v>
      </c>
      <c r="G69" s="403">
        <f t="shared" si="8"/>
        <v>0.84275549998511501</v>
      </c>
    </row>
    <row r="70" spans="1:7">
      <c r="A70" t="s">
        <v>95</v>
      </c>
      <c r="B70" s="246">
        <v>2013</v>
      </c>
      <c r="C70" s="392">
        <v>1.0580104105999999</v>
      </c>
      <c r="D70" s="319">
        <v>112385</v>
      </c>
      <c r="E70" s="392">
        <v>7.9677772396000002</v>
      </c>
      <c r="F70" s="319">
        <v>107362</v>
      </c>
      <c r="G70" s="403">
        <f t="shared" si="8"/>
        <v>0.95530542332161761</v>
      </c>
    </row>
    <row r="71" spans="1:7">
      <c r="A71" t="s">
        <v>95</v>
      </c>
      <c r="B71" s="246">
        <v>2014</v>
      </c>
      <c r="C71" s="392">
        <v>0.98458604930000004</v>
      </c>
      <c r="D71" s="319">
        <v>125341</v>
      </c>
      <c r="E71" s="392">
        <v>8.3065598784999999</v>
      </c>
      <c r="F71" s="319">
        <v>139591</v>
      </c>
      <c r="G71" s="403">
        <f t="shared" si="8"/>
        <v>1.1136898540780751</v>
      </c>
    </row>
    <row r="72" spans="1:7">
      <c r="A72" t="s">
        <v>95</v>
      </c>
      <c r="B72" s="246">
        <v>2015</v>
      </c>
      <c r="C72" s="392">
        <v>0.96201231259999997</v>
      </c>
      <c r="D72" s="319">
        <v>132385</v>
      </c>
      <c r="E72" s="392">
        <v>8.7620595713</v>
      </c>
      <c r="F72" s="319">
        <v>153799</v>
      </c>
      <c r="G72" s="403">
        <f t="shared" si="8"/>
        <v>1.1617554858934169</v>
      </c>
    </row>
    <row r="73" spans="1:7">
      <c r="A73" t="s">
        <v>95</v>
      </c>
      <c r="B73" s="246">
        <v>2016</v>
      </c>
      <c r="C73" s="392">
        <v>0.9615019991</v>
      </c>
      <c r="D73" s="319">
        <v>145566</v>
      </c>
      <c r="E73" s="392">
        <v>9.4676781206000005</v>
      </c>
      <c r="F73" s="319">
        <v>162011</v>
      </c>
      <c r="G73" s="403">
        <f t="shared" si="8"/>
        <v>1.1129728095846558</v>
      </c>
    </row>
    <row r="74" spans="1:7">
      <c r="A74" t="s">
        <v>95</v>
      </c>
      <c r="B74" s="246">
        <v>2017</v>
      </c>
      <c r="C74" s="392">
        <v>0.93185280150000005</v>
      </c>
      <c r="D74" s="319">
        <v>157556</v>
      </c>
      <c r="E74" s="392">
        <v>9.7183629600000003</v>
      </c>
      <c r="F74" s="319">
        <v>179568</v>
      </c>
      <c r="G74" s="403">
        <f t="shared" si="8"/>
        <v>1.1397090558277692</v>
      </c>
    </row>
    <row r="75" spans="1:7">
      <c r="A75" s="288" t="s">
        <v>96</v>
      </c>
      <c r="B75" s="318">
        <v>2000</v>
      </c>
      <c r="C75" s="472">
        <v>6.3328242719999999</v>
      </c>
      <c r="D75" s="473">
        <v>4911</v>
      </c>
      <c r="E75" s="472">
        <v>12.366103203</v>
      </c>
      <c r="F75" s="473">
        <v>2248</v>
      </c>
      <c r="G75" s="472">
        <f t="shared" si="8"/>
        <v>0.45774791284870697</v>
      </c>
    </row>
    <row r="76" spans="1:7">
      <c r="A76" s="288" t="s">
        <v>96</v>
      </c>
      <c r="B76" s="318">
        <v>2001</v>
      </c>
      <c r="C76" s="472">
        <v>6.4584003215000001</v>
      </c>
      <c r="D76" s="473">
        <v>4976</v>
      </c>
      <c r="E76" s="472">
        <v>11.965744401</v>
      </c>
      <c r="F76" s="473">
        <v>2277</v>
      </c>
      <c r="G76" s="472">
        <f t="shared" si="8"/>
        <v>0.45759646302250806</v>
      </c>
    </row>
    <row r="77" spans="1:7">
      <c r="A77" s="288" t="s">
        <v>96</v>
      </c>
      <c r="B77" s="318">
        <v>2002</v>
      </c>
      <c r="C77" s="472">
        <v>5.5487229861999996</v>
      </c>
      <c r="D77" s="473">
        <v>5090</v>
      </c>
      <c r="E77" s="472">
        <v>11.550561798</v>
      </c>
      <c r="F77" s="473">
        <v>2581</v>
      </c>
      <c r="G77" s="472">
        <f t="shared" si="8"/>
        <v>0.50707269155206292</v>
      </c>
    </row>
    <row r="78" spans="1:7">
      <c r="A78" s="288" t="s">
        <v>96</v>
      </c>
      <c r="B78" s="318">
        <v>2003</v>
      </c>
      <c r="C78" s="472">
        <v>4.3966832503999997</v>
      </c>
      <c r="D78" s="473">
        <v>6030</v>
      </c>
      <c r="E78" s="472">
        <v>11.423205901999999</v>
      </c>
      <c r="F78" s="473">
        <v>2982</v>
      </c>
      <c r="G78" s="472">
        <f t="shared" si="8"/>
        <v>0.49452736318407958</v>
      </c>
    </row>
    <row r="79" spans="1:7">
      <c r="A79" s="288" t="s">
        <v>96</v>
      </c>
      <c r="B79" s="318">
        <v>2004</v>
      </c>
      <c r="C79" s="472">
        <v>3.6334666332999999</v>
      </c>
      <c r="D79" s="473">
        <v>8002</v>
      </c>
      <c r="E79" s="472">
        <v>10.55859375</v>
      </c>
      <c r="F79" s="473">
        <v>3200</v>
      </c>
      <c r="G79" s="472">
        <f t="shared" si="8"/>
        <v>0.39990002499375155</v>
      </c>
    </row>
    <row r="80" spans="1:7">
      <c r="A80" s="288" t="s">
        <v>96</v>
      </c>
      <c r="B80" s="318">
        <v>2005</v>
      </c>
      <c r="C80" s="472">
        <v>2.9054378592000001</v>
      </c>
      <c r="D80" s="473">
        <v>11659</v>
      </c>
      <c r="E80" s="472">
        <v>10.692653481000001</v>
      </c>
      <c r="F80" s="473">
        <v>3893</v>
      </c>
      <c r="G80" s="472">
        <f t="shared" si="8"/>
        <v>0.33390513766189212</v>
      </c>
    </row>
    <row r="81" spans="1:7">
      <c r="A81" s="288" t="s">
        <v>96</v>
      </c>
      <c r="B81" s="318">
        <v>2006</v>
      </c>
      <c r="C81" s="472">
        <v>2.7844870964999999</v>
      </c>
      <c r="D81" s="473">
        <v>13911</v>
      </c>
      <c r="E81" s="472">
        <v>10.964495753</v>
      </c>
      <c r="F81" s="473">
        <v>4591</v>
      </c>
      <c r="G81" s="472">
        <f t="shared" si="8"/>
        <v>0.33002659765653081</v>
      </c>
    </row>
    <row r="82" spans="1:7">
      <c r="A82" s="288" t="s">
        <v>96</v>
      </c>
      <c r="B82" s="318">
        <v>2007</v>
      </c>
      <c r="C82" s="472">
        <v>2.2178696001999998</v>
      </c>
      <c r="D82" s="473">
        <v>14908</v>
      </c>
      <c r="E82" s="472">
        <v>10.372607401</v>
      </c>
      <c r="F82" s="473">
        <v>4702</v>
      </c>
      <c r="G82" s="472">
        <f t="shared" si="8"/>
        <v>0.31540112691172523</v>
      </c>
    </row>
    <row r="83" spans="1:7">
      <c r="A83" s="288" t="s">
        <v>96</v>
      </c>
      <c r="B83" s="318">
        <v>2008</v>
      </c>
      <c r="C83" s="472">
        <v>2.0824912841000001</v>
      </c>
      <c r="D83" s="473">
        <v>16923</v>
      </c>
      <c r="E83" s="472">
        <v>10.626018570999999</v>
      </c>
      <c r="F83" s="473">
        <v>5277</v>
      </c>
      <c r="G83" s="472">
        <f t="shared" si="8"/>
        <v>0.31182414465520297</v>
      </c>
    </row>
    <row r="84" spans="1:7">
      <c r="A84" s="288" t="s">
        <v>96</v>
      </c>
      <c r="B84" s="318">
        <v>2009</v>
      </c>
      <c r="C84" s="472">
        <v>2.9916724155000001</v>
      </c>
      <c r="D84" s="473">
        <v>10147</v>
      </c>
      <c r="E84" s="472">
        <v>12.027448275999999</v>
      </c>
      <c r="F84" s="473">
        <v>3625</v>
      </c>
      <c r="G84" s="472">
        <f t="shared" si="8"/>
        <v>0.35724844781708881</v>
      </c>
    </row>
    <row r="85" spans="1:7">
      <c r="A85" s="288" t="s">
        <v>96</v>
      </c>
      <c r="B85" s="318">
        <v>2010</v>
      </c>
      <c r="C85" s="472">
        <v>3.3383312422000002</v>
      </c>
      <c r="D85" s="473">
        <v>7970</v>
      </c>
      <c r="E85" s="472">
        <v>12.284917931000001</v>
      </c>
      <c r="F85" s="473">
        <v>3229</v>
      </c>
      <c r="G85" s="472">
        <f t="shared" si="8"/>
        <v>0.4051442910915935</v>
      </c>
    </row>
    <row r="86" spans="1:7">
      <c r="A86" s="288" t="s">
        <v>96</v>
      </c>
      <c r="B86" s="318">
        <v>2011</v>
      </c>
      <c r="C86" s="472">
        <v>3.4983069976999999</v>
      </c>
      <c r="D86" s="473">
        <v>7974</v>
      </c>
      <c r="E86" s="472">
        <v>12.074241896</v>
      </c>
      <c r="F86" s="473">
        <v>2869</v>
      </c>
      <c r="G86" s="472">
        <f t="shared" si="8"/>
        <v>0.3597943315776273</v>
      </c>
    </row>
    <row r="87" spans="1:7">
      <c r="A87" s="288" t="s">
        <v>96</v>
      </c>
      <c r="B87" s="318">
        <v>2012</v>
      </c>
      <c r="C87" s="472">
        <v>3.4473186546000001</v>
      </c>
      <c r="D87" s="473">
        <v>7403</v>
      </c>
      <c r="E87" s="472">
        <v>11.847028321</v>
      </c>
      <c r="F87" s="473">
        <v>2507</v>
      </c>
      <c r="G87" s="472">
        <f t="shared" si="8"/>
        <v>0.33864649466432528</v>
      </c>
    </row>
    <row r="88" spans="1:7">
      <c r="A88" s="288" t="s">
        <v>96</v>
      </c>
      <c r="B88" s="318">
        <v>2013</v>
      </c>
      <c r="C88" s="472">
        <v>3.3038474950999999</v>
      </c>
      <c r="D88" s="473">
        <v>8603</v>
      </c>
      <c r="E88" s="472">
        <v>11.847481021</v>
      </c>
      <c r="F88" s="473">
        <v>2898</v>
      </c>
      <c r="G88" s="472">
        <f t="shared" si="8"/>
        <v>0.3368592351505289</v>
      </c>
    </row>
    <row r="89" spans="1:7">
      <c r="A89" s="288" t="s">
        <v>96</v>
      </c>
      <c r="B89" s="318">
        <v>2014</v>
      </c>
      <c r="C89" s="472">
        <v>3.2662940308000001</v>
      </c>
      <c r="D89" s="473">
        <v>9482</v>
      </c>
      <c r="E89" s="472">
        <v>12.252557732</v>
      </c>
      <c r="F89" s="473">
        <v>3421</v>
      </c>
      <c r="G89" s="472">
        <f t="shared" si="8"/>
        <v>0.36078886310904873</v>
      </c>
    </row>
    <row r="90" spans="1:7">
      <c r="A90" s="288" t="s">
        <v>96</v>
      </c>
      <c r="B90" s="318">
        <v>2015</v>
      </c>
      <c r="C90" s="472">
        <v>3.0881541388999998</v>
      </c>
      <c r="D90" s="473">
        <v>10510</v>
      </c>
      <c r="E90" s="472">
        <v>12.688468609999999</v>
      </c>
      <c r="F90" s="473">
        <v>3807</v>
      </c>
      <c r="G90" s="472">
        <f t="shared" si="8"/>
        <v>0.36222645099904854</v>
      </c>
    </row>
    <row r="91" spans="1:7">
      <c r="A91" s="288" t="s">
        <v>96</v>
      </c>
      <c r="B91" s="318">
        <v>2016</v>
      </c>
      <c r="C91" s="472">
        <v>3.3254799302000002</v>
      </c>
      <c r="D91" s="473">
        <v>10314</v>
      </c>
      <c r="E91" s="472">
        <v>13.0579809</v>
      </c>
      <c r="F91" s="473">
        <v>3665</v>
      </c>
      <c r="G91" s="472">
        <f t="shared" si="8"/>
        <v>0.35534225324801239</v>
      </c>
    </row>
    <row r="92" spans="1:7">
      <c r="A92" s="288" t="s">
        <v>96</v>
      </c>
      <c r="B92" s="318">
        <v>2017</v>
      </c>
      <c r="C92" s="472">
        <v>3.2861330002</v>
      </c>
      <c r="D92" s="473">
        <v>10406</v>
      </c>
      <c r="E92" s="472">
        <v>12.292017312</v>
      </c>
      <c r="F92" s="473">
        <v>4159</v>
      </c>
      <c r="G92" s="472">
        <f t="shared" si="8"/>
        <v>0.39967326542379394</v>
      </c>
    </row>
    <row r="93" spans="1:7">
      <c r="A93" t="s">
        <v>37</v>
      </c>
      <c r="B93" s="246">
        <v>2000</v>
      </c>
      <c r="C93" s="392">
        <v>12.042838019</v>
      </c>
      <c r="D93" s="319">
        <v>2241</v>
      </c>
      <c r="E93" s="392">
        <v>11.244811932999999</v>
      </c>
      <c r="F93" s="319">
        <v>1542</v>
      </c>
      <c r="G93" s="403">
        <f t="shared" si="8"/>
        <v>0.68808567603748327</v>
      </c>
    </row>
    <row r="94" spans="1:7">
      <c r="A94" t="s">
        <v>37</v>
      </c>
      <c r="B94" s="246">
        <v>2001</v>
      </c>
      <c r="C94" s="392">
        <v>9.3748346561000009</v>
      </c>
      <c r="D94" s="319">
        <v>3024</v>
      </c>
      <c r="E94" s="392">
        <v>12.269757311999999</v>
      </c>
      <c r="F94" s="319">
        <v>1607</v>
      </c>
      <c r="G94" s="403">
        <f t="shared" si="8"/>
        <v>0.53141534391534395</v>
      </c>
    </row>
    <row r="95" spans="1:7">
      <c r="A95" t="s">
        <v>37</v>
      </c>
      <c r="B95" s="246">
        <v>2002</v>
      </c>
      <c r="C95" s="392">
        <v>7.9281073445999999</v>
      </c>
      <c r="D95" s="319">
        <v>3540</v>
      </c>
      <c r="E95" s="392">
        <v>12.370081019000001</v>
      </c>
      <c r="F95" s="319">
        <v>1728</v>
      </c>
      <c r="G95" s="403">
        <f t="shared" si="8"/>
        <v>0.488135593220339</v>
      </c>
    </row>
    <row r="96" spans="1:7">
      <c r="A96" t="s">
        <v>37</v>
      </c>
      <c r="B96" s="246">
        <v>2003</v>
      </c>
      <c r="C96" s="392">
        <v>8.5589167387000007</v>
      </c>
      <c r="D96" s="319">
        <v>3471</v>
      </c>
      <c r="E96" s="392">
        <v>12.626394052</v>
      </c>
      <c r="F96" s="319">
        <v>1883</v>
      </c>
      <c r="G96" s="403">
        <f t="shared" si="8"/>
        <v>0.54249495822529525</v>
      </c>
    </row>
    <row r="97" spans="1:7">
      <c r="A97" t="s">
        <v>37</v>
      </c>
      <c r="B97" s="246">
        <v>2004</v>
      </c>
      <c r="C97" s="392">
        <v>8.0856260528000004</v>
      </c>
      <c r="D97" s="319">
        <v>3562</v>
      </c>
      <c r="E97" s="392">
        <v>12.912448347</v>
      </c>
      <c r="F97" s="319">
        <v>1936</v>
      </c>
      <c r="G97" s="403">
        <f t="shared" si="8"/>
        <v>0.5435148792813026</v>
      </c>
    </row>
    <row r="98" spans="1:7">
      <c r="A98" t="s">
        <v>37</v>
      </c>
      <c r="B98" s="246">
        <v>2005</v>
      </c>
      <c r="C98" s="392">
        <v>6.2263784622999996</v>
      </c>
      <c r="D98" s="319">
        <v>3863</v>
      </c>
      <c r="E98" s="392">
        <v>12.726985796999999</v>
      </c>
      <c r="F98" s="319">
        <v>1901</v>
      </c>
      <c r="G98" s="403">
        <f t="shared" si="8"/>
        <v>0.49210458193114159</v>
      </c>
    </row>
    <row r="99" spans="1:7">
      <c r="A99" t="s">
        <v>37</v>
      </c>
      <c r="B99" s="246">
        <v>2006</v>
      </c>
      <c r="C99" s="392">
        <v>7.8648427261</v>
      </c>
      <c r="D99" s="319">
        <v>3052</v>
      </c>
      <c r="E99" s="392">
        <v>12.845764855000001</v>
      </c>
      <c r="F99" s="319">
        <v>1582</v>
      </c>
      <c r="G99" s="403">
        <f t="shared" si="8"/>
        <v>0.51834862385321101</v>
      </c>
    </row>
    <row r="100" spans="1:7">
      <c r="A100" t="s">
        <v>37</v>
      </c>
      <c r="B100" s="246">
        <v>2007</v>
      </c>
      <c r="C100" s="392">
        <v>4.6483038127</v>
      </c>
      <c r="D100" s="319">
        <v>3331</v>
      </c>
      <c r="E100" s="392">
        <v>14.220551378</v>
      </c>
      <c r="F100" s="319">
        <v>1197</v>
      </c>
      <c r="G100" s="403">
        <f t="shared" si="8"/>
        <v>0.35935154608225756</v>
      </c>
    </row>
    <row r="101" spans="1:7">
      <c r="A101" t="s">
        <v>37</v>
      </c>
      <c r="B101" s="246">
        <v>2008</v>
      </c>
      <c r="C101" s="392">
        <v>4.2775271955000003</v>
      </c>
      <c r="D101" s="319">
        <v>3769</v>
      </c>
      <c r="E101" s="392">
        <v>13.345531915</v>
      </c>
      <c r="F101" s="319">
        <v>1175</v>
      </c>
      <c r="G101" s="403">
        <f t="shared" si="8"/>
        <v>0.31175378084372513</v>
      </c>
    </row>
    <row r="102" spans="1:7">
      <c r="A102" t="s">
        <v>37</v>
      </c>
      <c r="B102" s="246">
        <v>2009</v>
      </c>
      <c r="C102" s="392">
        <v>5.4513494317999998</v>
      </c>
      <c r="D102" s="319">
        <v>2816</v>
      </c>
      <c r="E102" s="392">
        <v>15.345255474</v>
      </c>
      <c r="F102" s="319">
        <v>1370</v>
      </c>
      <c r="G102" s="403">
        <f t="shared" si="8"/>
        <v>0.48650568181818182</v>
      </c>
    </row>
    <row r="103" spans="1:7">
      <c r="A103" t="s">
        <v>37</v>
      </c>
      <c r="B103" s="246">
        <v>2010</v>
      </c>
      <c r="C103" s="392">
        <v>4.2564326210000001</v>
      </c>
      <c r="D103" s="319">
        <v>2293</v>
      </c>
      <c r="E103" s="392">
        <v>17.263755980999999</v>
      </c>
      <c r="F103" s="319">
        <v>1672</v>
      </c>
      <c r="G103" s="403">
        <f t="shared" si="8"/>
        <v>0.72917575228957698</v>
      </c>
    </row>
    <row r="104" spans="1:7">
      <c r="A104" t="s">
        <v>37</v>
      </c>
      <c r="B104" s="246">
        <v>2011</v>
      </c>
      <c r="C104" s="392">
        <v>2.9359348915000001</v>
      </c>
      <c r="D104" s="319">
        <v>2396</v>
      </c>
      <c r="E104" s="392">
        <v>15.72446966</v>
      </c>
      <c r="F104" s="319">
        <v>2027</v>
      </c>
      <c r="G104" s="403">
        <f t="shared" si="8"/>
        <v>0.84599332220367274</v>
      </c>
    </row>
    <row r="105" spans="1:7">
      <c r="A105" t="s">
        <v>37</v>
      </c>
      <c r="B105" s="246">
        <v>2012</v>
      </c>
      <c r="C105" s="392">
        <v>3.1753521127000002</v>
      </c>
      <c r="D105" s="319">
        <v>2840</v>
      </c>
      <c r="E105" s="392">
        <v>16.242929864000001</v>
      </c>
      <c r="F105" s="319">
        <v>1768</v>
      </c>
      <c r="G105" s="403">
        <f t="shared" si="8"/>
        <v>0.62253521126760558</v>
      </c>
    </row>
    <row r="106" spans="1:7">
      <c r="A106" t="s">
        <v>37</v>
      </c>
      <c r="B106" s="246">
        <v>2013</v>
      </c>
      <c r="C106" s="392">
        <v>2.5514927877</v>
      </c>
      <c r="D106" s="319">
        <v>2981</v>
      </c>
      <c r="E106" s="392">
        <v>16.852015461000001</v>
      </c>
      <c r="F106" s="319">
        <v>1811</v>
      </c>
      <c r="G106" s="403">
        <f t="shared" si="8"/>
        <v>0.60751425696075145</v>
      </c>
    </row>
    <row r="107" spans="1:7">
      <c r="A107" t="s">
        <v>37</v>
      </c>
      <c r="B107" s="246">
        <v>2014</v>
      </c>
      <c r="C107" s="392">
        <v>2.0225225225000001</v>
      </c>
      <c r="D107" s="319">
        <v>3441</v>
      </c>
      <c r="E107" s="392">
        <v>15.826499999999999</v>
      </c>
      <c r="F107" s="319">
        <v>2000</v>
      </c>
      <c r="G107" s="403">
        <f t="shared" si="8"/>
        <v>0.58122638767800061</v>
      </c>
    </row>
    <row r="108" spans="1:7">
      <c r="A108" t="s">
        <v>37</v>
      </c>
      <c r="B108" s="246">
        <v>2015</v>
      </c>
      <c r="C108" s="392">
        <v>2.1248092768000002</v>
      </c>
      <c r="D108" s="319">
        <v>3277</v>
      </c>
      <c r="E108" s="392">
        <v>17.010158572999998</v>
      </c>
      <c r="F108" s="319">
        <v>2018</v>
      </c>
      <c r="G108" s="403">
        <f t="shared" si="8"/>
        <v>0.61580714067744891</v>
      </c>
    </row>
    <row r="109" spans="1:7">
      <c r="A109" t="s">
        <v>37</v>
      </c>
      <c r="B109" s="246">
        <v>2016</v>
      </c>
      <c r="C109" s="392">
        <v>2.2905364678</v>
      </c>
      <c r="D109" s="319">
        <v>3318</v>
      </c>
      <c r="E109" s="392">
        <v>17.102111246</v>
      </c>
      <c r="F109" s="319">
        <v>2463</v>
      </c>
      <c r="G109" s="403">
        <f t="shared" si="8"/>
        <v>0.74231464737793851</v>
      </c>
    </row>
    <row r="110" spans="1:7">
      <c r="A110" t="s">
        <v>37</v>
      </c>
      <c r="B110" s="246">
        <v>2017</v>
      </c>
      <c r="C110" s="392">
        <v>1.6469065492999999</v>
      </c>
      <c r="D110" s="319">
        <v>3863</v>
      </c>
      <c r="E110" s="392">
        <v>14.390533872000001</v>
      </c>
      <c r="F110" s="319">
        <v>2229</v>
      </c>
      <c r="G110" s="403">
        <f t="shared" si="8"/>
        <v>0.57701268444214338</v>
      </c>
    </row>
    <row r="111" spans="1:7">
      <c r="A111" s="288" t="s">
        <v>97</v>
      </c>
      <c r="B111" s="318">
        <v>2000</v>
      </c>
      <c r="C111" s="472">
        <v>2.7554004653000002</v>
      </c>
      <c r="D111" s="473">
        <v>3009</v>
      </c>
      <c r="E111" s="472">
        <v>8.6952789700000004</v>
      </c>
      <c r="F111" s="473">
        <v>2796</v>
      </c>
      <c r="G111" s="472">
        <f t="shared" si="8"/>
        <v>0.92921236291126619</v>
      </c>
    </row>
    <row r="112" spans="1:7">
      <c r="A112" s="288" t="s">
        <v>97</v>
      </c>
      <c r="B112" s="318">
        <v>2001</v>
      </c>
      <c r="C112" s="472">
        <v>2.6865566865999999</v>
      </c>
      <c r="D112" s="473">
        <v>2849</v>
      </c>
      <c r="E112" s="472">
        <v>9.0942426319000003</v>
      </c>
      <c r="F112" s="473">
        <v>2918</v>
      </c>
      <c r="G112" s="472">
        <f t="shared" si="8"/>
        <v>1.0242190242190241</v>
      </c>
    </row>
    <row r="113" spans="1:7">
      <c r="A113" s="288" t="s">
        <v>97</v>
      </c>
      <c r="B113" s="318">
        <v>2002</v>
      </c>
      <c r="C113" s="472">
        <v>2.1942823803999998</v>
      </c>
      <c r="D113" s="473">
        <v>3428</v>
      </c>
      <c r="E113" s="472">
        <v>9.1012515645000001</v>
      </c>
      <c r="F113" s="473">
        <v>3995</v>
      </c>
      <c r="G113" s="472">
        <f t="shared" si="8"/>
        <v>1.1654025670945158</v>
      </c>
    </row>
    <row r="114" spans="1:7">
      <c r="A114" s="288" t="s">
        <v>97</v>
      </c>
      <c r="B114" s="318">
        <v>2003</v>
      </c>
      <c r="C114" s="472">
        <v>1.7831768587000001</v>
      </c>
      <c r="D114" s="473">
        <v>3941</v>
      </c>
      <c r="E114" s="472">
        <v>9.6402037148000002</v>
      </c>
      <c r="F114" s="473">
        <v>5007</v>
      </c>
      <c r="G114" s="472">
        <f t="shared" si="8"/>
        <v>1.2704897234204517</v>
      </c>
    </row>
    <row r="115" spans="1:7">
      <c r="A115" s="288" t="s">
        <v>97</v>
      </c>
      <c r="B115" s="318">
        <v>2004</v>
      </c>
      <c r="C115" s="472">
        <v>1.6883318544999999</v>
      </c>
      <c r="D115" s="473">
        <v>4508</v>
      </c>
      <c r="E115" s="472">
        <v>10.152842273999999</v>
      </c>
      <c r="F115" s="473">
        <v>6245</v>
      </c>
      <c r="G115" s="472">
        <f t="shared" si="8"/>
        <v>1.3853149955634427</v>
      </c>
    </row>
    <row r="116" spans="1:7">
      <c r="A116" s="288" t="s">
        <v>97</v>
      </c>
      <c r="B116" s="318">
        <v>2005</v>
      </c>
      <c r="C116" s="472">
        <v>1.3671989914</v>
      </c>
      <c r="D116" s="473">
        <v>4759</v>
      </c>
      <c r="E116" s="472">
        <v>10.441446402</v>
      </c>
      <c r="F116" s="473">
        <v>5448</v>
      </c>
      <c r="G116" s="472">
        <f t="shared" si="8"/>
        <v>1.144778314772011</v>
      </c>
    </row>
    <row r="117" spans="1:7">
      <c r="A117" s="288" t="s">
        <v>97</v>
      </c>
      <c r="B117" s="318">
        <v>2006</v>
      </c>
      <c r="C117" s="472">
        <v>1.3993340164000001</v>
      </c>
      <c r="D117" s="473">
        <v>3904</v>
      </c>
      <c r="E117" s="472">
        <v>10.586593317</v>
      </c>
      <c r="F117" s="473">
        <v>4908</v>
      </c>
      <c r="G117" s="472">
        <f t="shared" si="8"/>
        <v>1.257172131147541</v>
      </c>
    </row>
    <row r="118" spans="1:7">
      <c r="A118" s="288" t="s">
        <v>97</v>
      </c>
      <c r="B118" s="318">
        <v>2007</v>
      </c>
      <c r="C118" s="472">
        <v>1.5128143133</v>
      </c>
      <c r="D118" s="473">
        <v>4136</v>
      </c>
      <c r="E118" s="472">
        <v>10.414618777999999</v>
      </c>
      <c r="F118" s="473">
        <v>4761</v>
      </c>
      <c r="G118" s="472">
        <f t="shared" si="8"/>
        <v>1.1511121856866537</v>
      </c>
    </row>
    <row r="119" spans="1:7">
      <c r="A119" s="288" t="s">
        <v>97</v>
      </c>
      <c r="B119" s="318">
        <v>2008</v>
      </c>
      <c r="C119" s="472">
        <v>1.2847559565</v>
      </c>
      <c r="D119" s="473">
        <v>4323</v>
      </c>
      <c r="E119" s="472">
        <v>10.649022346000001</v>
      </c>
      <c r="F119" s="473">
        <v>3580</v>
      </c>
      <c r="G119" s="472">
        <f t="shared" si="8"/>
        <v>0.82812861438815633</v>
      </c>
    </row>
    <row r="120" spans="1:7">
      <c r="A120" s="288" t="s">
        <v>97</v>
      </c>
      <c r="B120" s="318">
        <v>2009</v>
      </c>
      <c r="C120" s="472">
        <v>1.7726146221000001</v>
      </c>
      <c r="D120" s="473">
        <v>2421</v>
      </c>
      <c r="E120" s="472">
        <v>7.4133635334000001</v>
      </c>
      <c r="F120" s="473">
        <v>883</v>
      </c>
      <c r="G120" s="472">
        <f t="shared" si="8"/>
        <v>0.36472532011565467</v>
      </c>
    </row>
    <row r="121" spans="1:7">
      <c r="A121" s="288" t="s">
        <v>97</v>
      </c>
      <c r="B121" s="318">
        <v>2010</v>
      </c>
      <c r="C121" s="472">
        <v>2.029290429</v>
      </c>
      <c r="D121" s="473">
        <v>2424</v>
      </c>
      <c r="E121" s="472">
        <v>9.8553191488999996</v>
      </c>
      <c r="F121" s="473">
        <v>705</v>
      </c>
      <c r="G121" s="472">
        <f t="shared" si="8"/>
        <v>0.29084158415841582</v>
      </c>
    </row>
    <row r="122" spans="1:7">
      <c r="A122" s="288" t="s">
        <v>97</v>
      </c>
      <c r="B122" s="318">
        <v>2011</v>
      </c>
      <c r="C122" s="472">
        <v>1.5447423398</v>
      </c>
      <c r="D122" s="473">
        <v>2872</v>
      </c>
      <c r="E122" s="472">
        <v>9.9696755994000004</v>
      </c>
      <c r="F122" s="473">
        <v>709</v>
      </c>
      <c r="G122" s="472">
        <f t="shared" si="8"/>
        <v>0.24686629526462395</v>
      </c>
    </row>
    <row r="123" spans="1:7">
      <c r="A123" s="288" t="s">
        <v>97</v>
      </c>
      <c r="B123" s="318">
        <v>2012</v>
      </c>
      <c r="C123" s="472">
        <v>1.6164079822999999</v>
      </c>
      <c r="D123" s="473">
        <v>3157</v>
      </c>
      <c r="E123" s="472">
        <v>8.3046132971999995</v>
      </c>
      <c r="F123" s="473">
        <v>737</v>
      </c>
      <c r="G123" s="472">
        <f t="shared" si="8"/>
        <v>0.23344947735191637</v>
      </c>
    </row>
    <row r="124" spans="1:7">
      <c r="A124" s="288" t="s">
        <v>97</v>
      </c>
      <c r="B124" s="318">
        <v>2013</v>
      </c>
      <c r="C124" s="472">
        <v>1.3437345220000001</v>
      </c>
      <c r="D124" s="473">
        <v>4038</v>
      </c>
      <c r="E124" s="472">
        <v>7.7365368683</v>
      </c>
      <c r="F124" s="473">
        <v>1207</v>
      </c>
      <c r="G124" s="472">
        <f t="shared" si="8"/>
        <v>0.29891035165923724</v>
      </c>
    </row>
    <row r="125" spans="1:7">
      <c r="A125" s="288" t="s">
        <v>97</v>
      </c>
      <c r="B125" s="318">
        <v>2014</v>
      </c>
      <c r="C125" s="472">
        <v>1.0946985026</v>
      </c>
      <c r="D125" s="473">
        <v>4942</v>
      </c>
      <c r="E125" s="472">
        <v>7.5449438202000003</v>
      </c>
      <c r="F125" s="473">
        <v>1424</v>
      </c>
      <c r="G125" s="472">
        <f t="shared" si="8"/>
        <v>0.28814245244840148</v>
      </c>
    </row>
    <row r="126" spans="1:7">
      <c r="A126" s="288" t="s">
        <v>97</v>
      </c>
      <c r="B126" s="318">
        <v>2015</v>
      </c>
      <c r="C126" s="472">
        <v>1.3157894737</v>
      </c>
      <c r="D126" s="473">
        <v>4883</v>
      </c>
      <c r="E126" s="472">
        <v>7.5916760405000003</v>
      </c>
      <c r="F126" s="473">
        <v>1778</v>
      </c>
      <c r="G126" s="472">
        <f t="shared" si="8"/>
        <v>0.36412041777595738</v>
      </c>
    </row>
    <row r="127" spans="1:7">
      <c r="A127" s="288" t="s">
        <v>97</v>
      </c>
      <c r="B127" s="318">
        <v>2016</v>
      </c>
      <c r="C127" s="472">
        <v>1.2832382624000001</v>
      </c>
      <c r="D127" s="473">
        <v>4558</v>
      </c>
      <c r="E127" s="472">
        <v>7.9777960525999996</v>
      </c>
      <c r="F127" s="473">
        <v>1824</v>
      </c>
      <c r="G127" s="472">
        <f t="shared" si="8"/>
        <v>0.40017551557700748</v>
      </c>
    </row>
    <row r="128" spans="1:7">
      <c r="A128" s="288" t="s">
        <v>97</v>
      </c>
      <c r="B128" s="318">
        <v>2017</v>
      </c>
      <c r="C128" s="472">
        <v>1.1930788005999999</v>
      </c>
      <c r="D128" s="473">
        <v>5736</v>
      </c>
      <c r="E128" s="472">
        <v>7.6146748681999998</v>
      </c>
      <c r="F128" s="473">
        <v>2276</v>
      </c>
      <c r="G128" s="472">
        <f t="shared" ref="G128" si="9">F128/D128</f>
        <v>0.39679218967921898</v>
      </c>
    </row>
  </sheetData>
  <mergeCells count="1">
    <mergeCell ref="M1:N1"/>
  </mergeCells>
  <phoneticPr fontId="0" type="noConversion"/>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K59"/>
  <sheetViews>
    <sheetView workbookViewId="0">
      <selection activeCell="Y38" sqref="Y38"/>
    </sheetView>
  </sheetViews>
  <sheetFormatPr defaultColWidth="8.85546875" defaultRowHeight="12.75"/>
  <cols>
    <col min="1" max="1" width="12.28515625" customWidth="1"/>
    <col min="2" max="2" width="7.85546875" style="2" customWidth="1"/>
    <col min="3" max="3" width="8" style="2" customWidth="1"/>
    <col min="4" max="4" width="8.42578125" style="2" customWidth="1"/>
    <col min="5" max="6" width="8.28515625" style="2" customWidth="1"/>
    <col min="7" max="15" width="6.7109375" style="2" customWidth="1"/>
    <col min="16" max="33" width="6.7109375" customWidth="1"/>
    <col min="34" max="34" width="7" customWidth="1"/>
    <col min="35" max="35" width="7.42578125" customWidth="1"/>
    <col min="36" max="36" width="7.28515625" customWidth="1"/>
    <col min="37" max="37" width="7.5703125" customWidth="1"/>
  </cols>
  <sheetData>
    <row r="1" spans="1:37" ht="23.25" customHeight="1">
      <c r="A1" s="33" t="s">
        <v>1048</v>
      </c>
      <c r="B1" s="35"/>
      <c r="C1" s="35"/>
      <c r="D1" s="35"/>
      <c r="E1" s="35"/>
      <c r="F1" s="35"/>
      <c r="G1" s="35"/>
      <c r="H1" s="35"/>
      <c r="I1" s="35"/>
      <c r="J1" s="35"/>
      <c r="K1" s="35"/>
      <c r="L1" s="35"/>
      <c r="M1" s="812" t="s">
        <v>549</v>
      </c>
      <c r="N1" s="812"/>
      <c r="O1" s="35"/>
      <c r="P1" s="34"/>
      <c r="Q1" s="34"/>
      <c r="R1" s="34"/>
      <c r="S1" s="34"/>
      <c r="T1" s="34"/>
      <c r="U1" s="34"/>
    </row>
    <row r="2" spans="1:37" s="246" customFormat="1" ht="11.25">
      <c r="B2" s="558" t="s">
        <v>46</v>
      </c>
      <c r="C2" s="319"/>
      <c r="D2" s="319"/>
      <c r="E2" s="319"/>
      <c r="F2" s="319"/>
      <c r="G2" s="319"/>
      <c r="H2" s="319"/>
      <c r="I2" s="319"/>
      <c r="J2" s="319"/>
      <c r="K2" s="319"/>
      <c r="L2" s="319"/>
      <c r="M2" s="319"/>
      <c r="N2" s="319"/>
      <c r="O2" s="319"/>
    </row>
    <row r="3" spans="1:37" s="246" customFormat="1" ht="22.5">
      <c r="A3" s="559" t="s">
        <v>38</v>
      </c>
      <c r="B3" s="245" t="s">
        <v>47</v>
      </c>
      <c r="C3" s="245" t="s">
        <v>48</v>
      </c>
      <c r="D3" s="245" t="s">
        <v>49</v>
      </c>
      <c r="E3" s="245" t="s">
        <v>50</v>
      </c>
      <c r="F3" s="245" t="s">
        <v>51</v>
      </c>
      <c r="G3" s="245" t="s">
        <v>52</v>
      </c>
      <c r="H3" s="245" t="s">
        <v>53</v>
      </c>
      <c r="I3" s="245" t="s">
        <v>54</v>
      </c>
      <c r="J3" s="245" t="s">
        <v>55</v>
      </c>
      <c r="K3" s="245" t="s">
        <v>56</v>
      </c>
      <c r="L3" s="245" t="s">
        <v>57</v>
      </c>
      <c r="M3" s="245" t="s">
        <v>58</v>
      </c>
      <c r="N3" s="245" t="s">
        <v>59</v>
      </c>
      <c r="O3" s="245" t="s">
        <v>60</v>
      </c>
      <c r="P3" s="245" t="s">
        <v>101</v>
      </c>
      <c r="Q3" s="245" t="s">
        <v>102</v>
      </c>
      <c r="R3" s="245" t="s">
        <v>590</v>
      </c>
      <c r="S3" s="245" t="s">
        <v>591</v>
      </c>
      <c r="T3" s="245" t="s">
        <v>632</v>
      </c>
      <c r="U3" s="245" t="s">
        <v>633</v>
      </c>
      <c r="V3" s="245" t="s">
        <v>705</v>
      </c>
      <c r="W3" s="245" t="s">
        <v>706</v>
      </c>
      <c r="X3" s="245" t="s">
        <v>741</v>
      </c>
      <c r="Y3" s="245" t="s">
        <v>742</v>
      </c>
      <c r="Z3" s="245" t="s">
        <v>797</v>
      </c>
      <c r="AA3" s="245" t="s">
        <v>798</v>
      </c>
      <c r="AB3" s="245" t="s">
        <v>893</v>
      </c>
      <c r="AC3" s="245" t="s">
        <v>894</v>
      </c>
      <c r="AD3" s="245" t="s">
        <v>1046</v>
      </c>
      <c r="AE3" s="245" t="s">
        <v>1047</v>
      </c>
      <c r="AF3" s="245" t="s">
        <v>1102</v>
      </c>
      <c r="AG3" s="245" t="s">
        <v>1103</v>
      </c>
      <c r="AH3" s="245" t="s">
        <v>1142</v>
      </c>
      <c r="AI3" s="245" t="s">
        <v>1143</v>
      </c>
      <c r="AJ3" s="245" t="s">
        <v>1221</v>
      </c>
      <c r="AK3" s="245" t="s">
        <v>1220</v>
      </c>
    </row>
    <row r="4" spans="1:37" s="246" customFormat="1" ht="11.25">
      <c r="A4" s="560" t="s">
        <v>37</v>
      </c>
      <c r="B4" s="246">
        <v>0</v>
      </c>
      <c r="C4" s="246">
        <v>0</v>
      </c>
      <c r="D4" s="246">
        <v>0</v>
      </c>
      <c r="E4" s="246">
        <v>0</v>
      </c>
      <c r="F4" s="246">
        <v>0</v>
      </c>
      <c r="G4" s="246">
        <v>0</v>
      </c>
      <c r="H4" s="246">
        <v>0</v>
      </c>
      <c r="I4" s="246">
        <v>0</v>
      </c>
      <c r="J4" s="246">
        <v>0</v>
      </c>
      <c r="K4" s="246">
        <v>0</v>
      </c>
      <c r="L4" s="246">
        <v>0</v>
      </c>
      <c r="M4" s="246">
        <v>0</v>
      </c>
      <c r="N4" s="246">
        <v>0</v>
      </c>
      <c r="O4" s="246">
        <v>0</v>
      </c>
      <c r="P4" s="246">
        <v>0</v>
      </c>
      <c r="Q4" s="246">
        <v>1</v>
      </c>
      <c r="R4" s="246">
        <v>0</v>
      </c>
      <c r="S4" s="246">
        <v>0</v>
      </c>
      <c r="T4" s="246">
        <v>0</v>
      </c>
      <c r="U4" s="246">
        <v>0</v>
      </c>
      <c r="V4" s="246">
        <v>0</v>
      </c>
      <c r="W4" s="246">
        <v>0</v>
      </c>
      <c r="X4" s="318">
        <v>0</v>
      </c>
      <c r="Y4" s="246">
        <v>0</v>
      </c>
      <c r="Z4" s="318">
        <v>0</v>
      </c>
      <c r="AA4" s="246">
        <v>0</v>
      </c>
      <c r="AB4" s="318">
        <v>0</v>
      </c>
      <c r="AC4" s="246">
        <v>0</v>
      </c>
      <c r="AD4" s="318">
        <v>0</v>
      </c>
      <c r="AE4" s="246">
        <v>0</v>
      </c>
      <c r="AF4" s="246">
        <v>0</v>
      </c>
      <c r="AG4" s="246">
        <v>0</v>
      </c>
      <c r="AH4" s="246">
        <v>0</v>
      </c>
      <c r="AI4" s="246">
        <v>0</v>
      </c>
      <c r="AJ4" s="246">
        <v>0</v>
      </c>
      <c r="AK4" s="246">
        <v>0</v>
      </c>
    </row>
    <row r="5" spans="1:37" s="246" customFormat="1" ht="11.25">
      <c r="A5" s="561" t="s">
        <v>39</v>
      </c>
      <c r="B5" s="246">
        <v>1018</v>
      </c>
      <c r="C5" s="246">
        <v>3133</v>
      </c>
      <c r="D5" s="246">
        <v>559</v>
      </c>
      <c r="E5" s="246">
        <v>1519</v>
      </c>
      <c r="F5" s="246">
        <v>321</v>
      </c>
      <c r="G5" s="246">
        <v>868</v>
      </c>
      <c r="H5" s="246">
        <v>213</v>
      </c>
      <c r="I5" s="246">
        <v>616</v>
      </c>
      <c r="J5" s="246">
        <v>175</v>
      </c>
      <c r="K5" s="246">
        <v>858</v>
      </c>
      <c r="L5" s="246">
        <v>77</v>
      </c>
      <c r="M5" s="246">
        <v>1167</v>
      </c>
      <c r="N5" s="246">
        <v>38</v>
      </c>
      <c r="O5" s="246">
        <v>1293</v>
      </c>
      <c r="P5" s="246">
        <v>45</v>
      </c>
      <c r="Q5" s="246">
        <v>1339</v>
      </c>
      <c r="R5" s="246">
        <v>30</v>
      </c>
      <c r="S5" s="246">
        <v>1617</v>
      </c>
      <c r="T5" s="246">
        <v>10</v>
      </c>
      <c r="U5" s="246">
        <v>1082</v>
      </c>
      <c r="V5" s="246">
        <v>22</v>
      </c>
      <c r="W5" s="246">
        <v>1207</v>
      </c>
      <c r="X5" s="318">
        <v>22</v>
      </c>
      <c r="Y5" s="246">
        <v>1086</v>
      </c>
      <c r="Z5" s="318">
        <v>7</v>
      </c>
      <c r="AA5" s="246">
        <v>1074</v>
      </c>
      <c r="AB5" s="318">
        <v>18</v>
      </c>
      <c r="AC5" s="246">
        <v>1082</v>
      </c>
      <c r="AD5" s="318">
        <v>15</v>
      </c>
      <c r="AE5" s="246">
        <v>1049</v>
      </c>
      <c r="AF5" s="246">
        <v>12</v>
      </c>
      <c r="AG5" s="246">
        <v>1068</v>
      </c>
      <c r="AH5" s="246">
        <v>11</v>
      </c>
      <c r="AI5" s="246">
        <v>1002</v>
      </c>
      <c r="AJ5" s="246">
        <v>13</v>
      </c>
      <c r="AK5" s="246">
        <v>1147</v>
      </c>
    </row>
    <row r="6" spans="1:37" s="246" customFormat="1" ht="11.25">
      <c r="A6" s="561">
        <v>1990</v>
      </c>
      <c r="B6" s="246">
        <v>1416</v>
      </c>
      <c r="C6" s="246">
        <v>6555</v>
      </c>
      <c r="D6" s="246">
        <v>1073</v>
      </c>
      <c r="E6" s="246">
        <v>4353</v>
      </c>
      <c r="F6" s="246">
        <v>603</v>
      </c>
      <c r="G6" s="246">
        <v>1645</v>
      </c>
      <c r="H6" s="246">
        <v>497</v>
      </c>
      <c r="I6" s="246">
        <v>339</v>
      </c>
      <c r="J6" s="246">
        <v>343</v>
      </c>
      <c r="K6" s="246">
        <v>156</v>
      </c>
      <c r="L6" s="246">
        <v>124</v>
      </c>
      <c r="M6" s="246">
        <v>77</v>
      </c>
      <c r="N6" s="246">
        <v>51</v>
      </c>
      <c r="O6" s="246">
        <v>45</v>
      </c>
      <c r="P6" s="246">
        <v>21</v>
      </c>
      <c r="Q6" s="246">
        <v>39</v>
      </c>
      <c r="R6" s="246">
        <v>19</v>
      </c>
      <c r="S6" s="246">
        <v>18</v>
      </c>
      <c r="T6" s="246">
        <v>2</v>
      </c>
      <c r="U6" s="246">
        <v>20</v>
      </c>
      <c r="V6" s="246">
        <v>3</v>
      </c>
      <c r="W6" s="246">
        <v>48</v>
      </c>
      <c r="X6" s="318">
        <v>1</v>
      </c>
      <c r="Y6" s="246">
        <v>43</v>
      </c>
      <c r="Z6" s="318">
        <v>4</v>
      </c>
      <c r="AA6" s="246">
        <v>25</v>
      </c>
      <c r="AB6" s="318">
        <v>7</v>
      </c>
      <c r="AC6" s="246">
        <v>57</v>
      </c>
      <c r="AD6" s="318">
        <v>8</v>
      </c>
      <c r="AE6" s="246">
        <v>95</v>
      </c>
      <c r="AF6" s="246">
        <v>8</v>
      </c>
      <c r="AG6" s="246">
        <v>72</v>
      </c>
      <c r="AH6" s="246">
        <v>10</v>
      </c>
      <c r="AI6" s="246">
        <v>48</v>
      </c>
      <c r="AJ6" s="246">
        <v>10</v>
      </c>
      <c r="AK6" s="246">
        <v>44</v>
      </c>
    </row>
    <row r="7" spans="1:37" s="246" customFormat="1" ht="11.25">
      <c r="A7" s="561">
        <v>1991</v>
      </c>
      <c r="B7" s="246">
        <v>3034</v>
      </c>
      <c r="C7" s="246">
        <v>16599</v>
      </c>
      <c r="D7" s="246">
        <v>1600</v>
      </c>
      <c r="E7" s="246">
        <v>8995</v>
      </c>
      <c r="F7" s="246">
        <v>1653</v>
      </c>
      <c r="G7" s="246">
        <v>3543</v>
      </c>
      <c r="H7" s="246">
        <v>1253</v>
      </c>
      <c r="I7" s="246">
        <v>702</v>
      </c>
      <c r="J7" s="246">
        <v>740</v>
      </c>
      <c r="K7" s="246">
        <v>297</v>
      </c>
      <c r="L7" s="246">
        <v>358</v>
      </c>
      <c r="M7" s="246">
        <v>171</v>
      </c>
      <c r="N7" s="246">
        <v>121</v>
      </c>
      <c r="O7" s="246">
        <v>75</v>
      </c>
      <c r="P7" s="246">
        <v>61</v>
      </c>
      <c r="Q7" s="246">
        <v>41</v>
      </c>
      <c r="R7" s="246">
        <v>18</v>
      </c>
      <c r="S7" s="246">
        <v>33</v>
      </c>
      <c r="T7" s="246">
        <v>3</v>
      </c>
      <c r="U7" s="246">
        <v>12</v>
      </c>
      <c r="V7" s="246">
        <v>0</v>
      </c>
      <c r="W7" s="246">
        <v>24</v>
      </c>
      <c r="X7" s="318">
        <v>4</v>
      </c>
      <c r="Y7" s="246">
        <v>37</v>
      </c>
      <c r="Z7" s="318">
        <v>1</v>
      </c>
      <c r="AA7" s="246">
        <v>21</v>
      </c>
      <c r="AB7" s="318">
        <v>14</v>
      </c>
      <c r="AC7" s="246">
        <v>91</v>
      </c>
      <c r="AD7" s="318">
        <v>21</v>
      </c>
      <c r="AE7" s="246">
        <v>137</v>
      </c>
      <c r="AF7" s="246">
        <v>16</v>
      </c>
      <c r="AG7" s="246">
        <v>130</v>
      </c>
      <c r="AH7" s="246">
        <v>21</v>
      </c>
      <c r="AI7" s="246">
        <v>80</v>
      </c>
      <c r="AJ7" s="246">
        <v>13</v>
      </c>
      <c r="AK7" s="246">
        <v>57</v>
      </c>
    </row>
    <row r="8" spans="1:37" s="246" customFormat="1" ht="11.25">
      <c r="A8" s="561">
        <v>1992</v>
      </c>
      <c r="B8" s="246">
        <v>2685</v>
      </c>
      <c r="C8" s="246">
        <v>15509</v>
      </c>
      <c r="D8" s="246">
        <v>3387</v>
      </c>
      <c r="E8" s="246">
        <v>22567</v>
      </c>
      <c r="F8" s="246">
        <v>2371</v>
      </c>
      <c r="G8" s="246">
        <v>8441</v>
      </c>
      <c r="H8" s="246">
        <v>2919</v>
      </c>
      <c r="I8" s="246">
        <v>2480</v>
      </c>
      <c r="J8" s="246">
        <v>1431</v>
      </c>
      <c r="K8" s="246">
        <v>1010</v>
      </c>
      <c r="L8" s="246">
        <v>882</v>
      </c>
      <c r="M8" s="246">
        <v>501</v>
      </c>
      <c r="N8" s="246">
        <v>269</v>
      </c>
      <c r="O8" s="246">
        <v>147</v>
      </c>
      <c r="P8" s="246">
        <v>104</v>
      </c>
      <c r="Q8" s="246">
        <v>78</v>
      </c>
      <c r="R8" s="246">
        <v>27</v>
      </c>
      <c r="S8" s="246">
        <v>32</v>
      </c>
      <c r="T8" s="246">
        <v>4</v>
      </c>
      <c r="U8" s="246">
        <v>19</v>
      </c>
      <c r="V8" s="246">
        <v>2</v>
      </c>
      <c r="W8" s="246">
        <v>16</v>
      </c>
      <c r="X8" s="318">
        <v>3</v>
      </c>
      <c r="Y8" s="246">
        <v>16</v>
      </c>
      <c r="Z8" s="318">
        <v>1</v>
      </c>
      <c r="AA8" s="246">
        <v>18</v>
      </c>
      <c r="AB8" s="318">
        <v>19</v>
      </c>
      <c r="AC8" s="246">
        <v>117</v>
      </c>
      <c r="AD8" s="318">
        <v>28</v>
      </c>
      <c r="AE8" s="246">
        <v>187</v>
      </c>
      <c r="AF8" s="246">
        <v>49</v>
      </c>
      <c r="AG8" s="246">
        <v>181</v>
      </c>
      <c r="AH8" s="246">
        <v>37</v>
      </c>
      <c r="AI8" s="246">
        <v>121</v>
      </c>
      <c r="AJ8" s="246">
        <v>30</v>
      </c>
      <c r="AK8" s="246">
        <v>77</v>
      </c>
    </row>
    <row r="9" spans="1:37" s="246" customFormat="1" ht="11.25">
      <c r="A9" s="561">
        <v>1993</v>
      </c>
      <c r="B9" s="246">
        <v>2790</v>
      </c>
      <c r="C9" s="246">
        <v>23766</v>
      </c>
      <c r="D9" s="246">
        <v>1838</v>
      </c>
      <c r="E9" s="246">
        <v>15582</v>
      </c>
      <c r="F9" s="246">
        <v>2991</v>
      </c>
      <c r="G9" s="246">
        <v>10847</v>
      </c>
      <c r="H9" s="246">
        <v>2816</v>
      </c>
      <c r="I9" s="246">
        <v>3573</v>
      </c>
      <c r="J9" s="246">
        <v>2454</v>
      </c>
      <c r="K9" s="246">
        <v>2308</v>
      </c>
      <c r="L9" s="246">
        <v>1364</v>
      </c>
      <c r="M9" s="246">
        <v>1094</v>
      </c>
      <c r="N9" s="246">
        <v>434</v>
      </c>
      <c r="O9" s="246">
        <v>275</v>
      </c>
      <c r="P9" s="246">
        <v>191</v>
      </c>
      <c r="Q9" s="246">
        <v>90</v>
      </c>
      <c r="R9" s="246">
        <v>61</v>
      </c>
      <c r="S9" s="246">
        <v>40</v>
      </c>
      <c r="T9" s="246">
        <v>14</v>
      </c>
      <c r="U9" s="246">
        <v>22</v>
      </c>
      <c r="V9" s="246">
        <v>2</v>
      </c>
      <c r="W9" s="246">
        <v>23</v>
      </c>
      <c r="X9" s="318">
        <v>2</v>
      </c>
      <c r="Y9" s="246">
        <v>11</v>
      </c>
      <c r="Z9" s="318">
        <v>2</v>
      </c>
      <c r="AA9" s="246">
        <v>18</v>
      </c>
      <c r="AB9" s="318">
        <v>14</v>
      </c>
      <c r="AC9" s="246">
        <v>98</v>
      </c>
      <c r="AD9" s="318">
        <v>50</v>
      </c>
      <c r="AE9" s="246">
        <v>218</v>
      </c>
      <c r="AF9" s="246">
        <v>69</v>
      </c>
      <c r="AG9" s="246">
        <v>189</v>
      </c>
      <c r="AH9" s="246">
        <v>53</v>
      </c>
      <c r="AI9" s="246">
        <v>176</v>
      </c>
      <c r="AJ9" s="246">
        <v>60</v>
      </c>
      <c r="AK9" s="246">
        <v>112</v>
      </c>
    </row>
    <row r="10" spans="1:37" s="246" customFormat="1" ht="11.25">
      <c r="A10" s="561">
        <v>1994</v>
      </c>
      <c r="B10" s="246">
        <v>1993</v>
      </c>
      <c r="C10" s="246">
        <v>14170</v>
      </c>
      <c r="D10" s="246">
        <v>2630</v>
      </c>
      <c r="E10" s="246">
        <v>28174</v>
      </c>
      <c r="F10" s="246">
        <v>2667</v>
      </c>
      <c r="G10" s="246">
        <v>15337</v>
      </c>
      <c r="H10" s="246">
        <v>5202</v>
      </c>
      <c r="I10" s="246">
        <v>14978</v>
      </c>
      <c r="J10" s="246">
        <v>3301</v>
      </c>
      <c r="K10" s="246">
        <v>7024</v>
      </c>
      <c r="L10" s="246">
        <v>3089</v>
      </c>
      <c r="M10" s="246">
        <v>4347</v>
      </c>
      <c r="N10" s="246">
        <v>1066</v>
      </c>
      <c r="O10" s="246">
        <v>1359</v>
      </c>
      <c r="P10" s="246">
        <v>502</v>
      </c>
      <c r="Q10" s="246">
        <v>375</v>
      </c>
      <c r="R10" s="246">
        <v>176</v>
      </c>
      <c r="S10" s="246">
        <v>122</v>
      </c>
      <c r="T10" s="246">
        <v>30</v>
      </c>
      <c r="U10" s="246">
        <v>49</v>
      </c>
      <c r="V10" s="246">
        <v>9</v>
      </c>
      <c r="W10" s="246">
        <v>39</v>
      </c>
      <c r="X10" s="318">
        <v>2</v>
      </c>
      <c r="Y10" s="246">
        <v>21</v>
      </c>
      <c r="Z10" s="318">
        <v>5</v>
      </c>
      <c r="AA10" s="246">
        <v>17</v>
      </c>
      <c r="AB10" s="318">
        <v>3</v>
      </c>
      <c r="AC10" s="246">
        <v>20</v>
      </c>
      <c r="AD10" s="318">
        <v>42</v>
      </c>
      <c r="AE10" s="246">
        <v>172</v>
      </c>
      <c r="AF10" s="246">
        <v>146</v>
      </c>
      <c r="AG10" s="246">
        <v>314</v>
      </c>
      <c r="AH10" s="246">
        <v>172</v>
      </c>
      <c r="AI10" s="246">
        <v>258</v>
      </c>
      <c r="AJ10" s="246">
        <v>149</v>
      </c>
      <c r="AK10" s="246">
        <v>190</v>
      </c>
    </row>
    <row r="11" spans="1:37" s="246" customFormat="1" ht="11.25">
      <c r="A11" s="561">
        <v>1995</v>
      </c>
      <c r="B11" s="246">
        <v>1848</v>
      </c>
      <c r="C11" s="246">
        <v>14192</v>
      </c>
      <c r="D11" s="246">
        <v>1791</v>
      </c>
      <c r="E11" s="246">
        <v>13610</v>
      </c>
      <c r="F11" s="246">
        <v>3810</v>
      </c>
      <c r="G11" s="246">
        <v>28891</v>
      </c>
      <c r="H11" s="246">
        <v>4436</v>
      </c>
      <c r="I11" s="246">
        <v>21183</v>
      </c>
      <c r="J11" s="246">
        <v>5589</v>
      </c>
      <c r="K11" s="246">
        <v>25218</v>
      </c>
      <c r="L11" s="246">
        <v>3636</v>
      </c>
      <c r="M11" s="246">
        <v>12340</v>
      </c>
      <c r="N11" s="246">
        <v>2210</v>
      </c>
      <c r="O11" s="246">
        <v>5680</v>
      </c>
      <c r="P11" s="246">
        <v>813</v>
      </c>
      <c r="Q11" s="246">
        <v>2005</v>
      </c>
      <c r="R11" s="246">
        <v>256</v>
      </c>
      <c r="S11" s="246">
        <v>372</v>
      </c>
      <c r="T11" s="246">
        <v>51</v>
      </c>
      <c r="U11" s="246">
        <v>108</v>
      </c>
      <c r="V11" s="246">
        <v>10</v>
      </c>
      <c r="W11" s="246">
        <v>54</v>
      </c>
      <c r="X11" s="318">
        <v>8</v>
      </c>
      <c r="Y11" s="246">
        <v>38</v>
      </c>
      <c r="Z11" s="318">
        <v>3</v>
      </c>
      <c r="AA11" s="246">
        <v>30</v>
      </c>
      <c r="AB11" s="318">
        <v>5</v>
      </c>
      <c r="AC11" s="246">
        <v>26</v>
      </c>
      <c r="AD11" s="318">
        <v>3</v>
      </c>
      <c r="AE11" s="246">
        <v>21</v>
      </c>
      <c r="AF11" s="246">
        <v>100</v>
      </c>
      <c r="AG11" s="246">
        <v>247</v>
      </c>
      <c r="AH11" s="246">
        <v>275</v>
      </c>
      <c r="AI11" s="246">
        <v>371</v>
      </c>
      <c r="AJ11" s="246">
        <v>214</v>
      </c>
      <c r="AK11" s="246">
        <v>291</v>
      </c>
    </row>
    <row r="12" spans="1:37" s="246" customFormat="1" ht="11.25">
      <c r="A12" s="561">
        <v>1996</v>
      </c>
      <c r="B12" s="246">
        <v>1294</v>
      </c>
      <c r="C12" s="246">
        <v>5114</v>
      </c>
      <c r="D12" s="246">
        <v>1806</v>
      </c>
      <c r="E12" s="246">
        <v>13837</v>
      </c>
      <c r="F12" s="246">
        <v>3488</v>
      </c>
      <c r="G12" s="246">
        <v>20746</v>
      </c>
      <c r="H12" s="246">
        <v>6706</v>
      </c>
      <c r="I12" s="246">
        <v>44629</v>
      </c>
      <c r="J12" s="246">
        <v>5609</v>
      </c>
      <c r="K12" s="246">
        <v>28825</v>
      </c>
      <c r="L12" s="246">
        <v>7851</v>
      </c>
      <c r="M12" s="246">
        <v>37485</v>
      </c>
      <c r="N12" s="246">
        <v>3404</v>
      </c>
      <c r="O12" s="246">
        <v>16081</v>
      </c>
      <c r="P12" s="246">
        <v>2055</v>
      </c>
      <c r="Q12" s="246">
        <v>11362</v>
      </c>
      <c r="R12" s="246">
        <v>705</v>
      </c>
      <c r="S12" s="246">
        <v>3509</v>
      </c>
      <c r="T12" s="246">
        <v>131</v>
      </c>
      <c r="U12" s="246">
        <v>701</v>
      </c>
      <c r="V12" s="246">
        <v>13</v>
      </c>
      <c r="W12" s="246">
        <v>168</v>
      </c>
      <c r="X12" s="318">
        <v>6</v>
      </c>
      <c r="Y12" s="246">
        <v>49</v>
      </c>
      <c r="Z12" s="318">
        <v>5</v>
      </c>
      <c r="AA12" s="246">
        <v>30</v>
      </c>
      <c r="AB12" s="318">
        <v>3</v>
      </c>
      <c r="AC12" s="246">
        <v>35</v>
      </c>
      <c r="AD12" s="318">
        <v>5</v>
      </c>
      <c r="AE12" s="246">
        <v>29</v>
      </c>
      <c r="AF12" s="246">
        <v>5</v>
      </c>
      <c r="AG12" s="246">
        <v>24</v>
      </c>
      <c r="AH12" s="246">
        <v>237</v>
      </c>
      <c r="AI12" s="246">
        <v>331</v>
      </c>
      <c r="AJ12" s="246">
        <v>522</v>
      </c>
      <c r="AK12" s="246">
        <v>600</v>
      </c>
    </row>
    <row r="13" spans="1:37" s="246" customFormat="1" ht="11.25">
      <c r="A13" s="561">
        <v>1997</v>
      </c>
      <c r="B13" s="246">
        <v>702</v>
      </c>
      <c r="C13" s="246">
        <v>3128</v>
      </c>
      <c r="D13" s="246">
        <v>733</v>
      </c>
      <c r="E13" s="246">
        <v>4101</v>
      </c>
      <c r="F13" s="246">
        <v>2041</v>
      </c>
      <c r="G13" s="246">
        <v>19468</v>
      </c>
      <c r="H13" s="246">
        <v>2845</v>
      </c>
      <c r="I13" s="246">
        <v>19043</v>
      </c>
      <c r="J13" s="246">
        <v>4363</v>
      </c>
      <c r="K13" s="246">
        <v>31810</v>
      </c>
      <c r="L13" s="246">
        <v>3503</v>
      </c>
      <c r="M13" s="246">
        <v>22424</v>
      </c>
      <c r="N13" s="246">
        <v>4095</v>
      </c>
      <c r="O13" s="246">
        <v>29067</v>
      </c>
      <c r="P13" s="246">
        <v>2068</v>
      </c>
      <c r="Q13" s="246">
        <v>15444</v>
      </c>
      <c r="R13" s="246">
        <v>652</v>
      </c>
      <c r="S13" s="246">
        <v>4932</v>
      </c>
      <c r="T13" s="246">
        <v>159</v>
      </c>
      <c r="U13" s="246">
        <v>1011</v>
      </c>
      <c r="V13" s="246">
        <v>14</v>
      </c>
      <c r="W13" s="246">
        <v>230</v>
      </c>
      <c r="X13" s="318">
        <v>8</v>
      </c>
      <c r="Y13" s="246">
        <v>60</v>
      </c>
      <c r="Z13" s="318">
        <v>6</v>
      </c>
      <c r="AA13" s="246">
        <v>36</v>
      </c>
      <c r="AB13" s="318">
        <v>4</v>
      </c>
      <c r="AC13" s="246">
        <v>40</v>
      </c>
      <c r="AD13" s="318">
        <v>1</v>
      </c>
      <c r="AE13" s="246">
        <v>35</v>
      </c>
      <c r="AF13" s="246">
        <v>7</v>
      </c>
      <c r="AG13" s="246">
        <v>40</v>
      </c>
      <c r="AH13" s="246">
        <v>7</v>
      </c>
      <c r="AI13" s="246">
        <v>28</v>
      </c>
      <c r="AJ13" s="246">
        <v>240</v>
      </c>
      <c r="AK13" s="246">
        <v>391</v>
      </c>
    </row>
    <row r="14" spans="1:37" s="246" customFormat="1" ht="11.25">
      <c r="A14" s="561">
        <v>1998</v>
      </c>
      <c r="B14" s="246">
        <v>134</v>
      </c>
      <c r="C14" s="246">
        <v>829</v>
      </c>
      <c r="D14" s="246">
        <v>386</v>
      </c>
      <c r="E14" s="246">
        <v>2737</v>
      </c>
      <c r="F14" s="246">
        <v>780</v>
      </c>
      <c r="G14" s="246">
        <v>5093</v>
      </c>
      <c r="H14" s="246">
        <v>1226</v>
      </c>
      <c r="I14" s="246">
        <v>14995</v>
      </c>
      <c r="J14" s="246">
        <v>1498</v>
      </c>
      <c r="K14" s="246">
        <v>12704</v>
      </c>
      <c r="L14" s="246">
        <v>1834</v>
      </c>
      <c r="M14" s="246">
        <v>22702</v>
      </c>
      <c r="N14" s="246">
        <v>1722</v>
      </c>
      <c r="O14" s="246">
        <v>16676</v>
      </c>
      <c r="P14" s="246">
        <v>2359</v>
      </c>
      <c r="Q14" s="246">
        <v>25355</v>
      </c>
      <c r="R14" s="246">
        <v>740</v>
      </c>
      <c r="S14" s="246">
        <v>10592</v>
      </c>
      <c r="T14" s="246">
        <v>172</v>
      </c>
      <c r="U14" s="246">
        <v>2102</v>
      </c>
      <c r="V14" s="246">
        <v>21</v>
      </c>
      <c r="W14" s="246">
        <v>332</v>
      </c>
      <c r="X14" s="318">
        <v>9</v>
      </c>
      <c r="Y14" s="246">
        <v>67</v>
      </c>
      <c r="Z14" s="318">
        <v>4</v>
      </c>
      <c r="AA14" s="246">
        <v>36</v>
      </c>
      <c r="AB14" s="318">
        <v>5</v>
      </c>
      <c r="AC14" s="246">
        <v>40</v>
      </c>
      <c r="AD14" s="318">
        <v>8</v>
      </c>
      <c r="AE14" s="246">
        <v>48</v>
      </c>
      <c r="AF14" s="246">
        <v>1</v>
      </c>
      <c r="AG14" s="246">
        <v>27</v>
      </c>
      <c r="AH14" s="246">
        <v>6</v>
      </c>
      <c r="AI14" s="246">
        <v>37</v>
      </c>
      <c r="AJ14" s="246">
        <v>5</v>
      </c>
      <c r="AK14" s="246">
        <v>16</v>
      </c>
    </row>
    <row r="15" spans="1:37" s="246" customFormat="1" ht="11.25">
      <c r="A15" s="658">
        <v>1999</v>
      </c>
      <c r="B15" s="291">
        <v>59</v>
      </c>
      <c r="C15" s="291">
        <v>367</v>
      </c>
      <c r="D15" s="291">
        <v>101</v>
      </c>
      <c r="E15" s="291">
        <v>736</v>
      </c>
      <c r="F15" s="291">
        <v>604</v>
      </c>
      <c r="G15" s="291">
        <v>3995</v>
      </c>
      <c r="H15" s="291">
        <v>728</v>
      </c>
      <c r="I15" s="291">
        <v>5718</v>
      </c>
      <c r="J15" s="291">
        <v>1182</v>
      </c>
      <c r="K15" s="291">
        <v>11981</v>
      </c>
      <c r="L15" s="291">
        <v>1114</v>
      </c>
      <c r="M15" s="291">
        <v>8823</v>
      </c>
      <c r="N15" s="291">
        <v>914</v>
      </c>
      <c r="O15" s="291">
        <v>15598</v>
      </c>
      <c r="P15" s="291">
        <v>1405</v>
      </c>
      <c r="Q15" s="291">
        <v>14171</v>
      </c>
      <c r="R15" s="291">
        <v>689</v>
      </c>
      <c r="S15" s="291">
        <v>19782</v>
      </c>
      <c r="T15" s="291">
        <v>175</v>
      </c>
      <c r="U15" s="291">
        <v>5922</v>
      </c>
      <c r="V15" s="291">
        <v>26</v>
      </c>
      <c r="W15" s="291">
        <v>1079</v>
      </c>
      <c r="X15" s="659">
        <v>9</v>
      </c>
      <c r="Y15" s="291">
        <v>478</v>
      </c>
      <c r="Z15" s="659">
        <v>4</v>
      </c>
      <c r="AA15" s="291">
        <v>87</v>
      </c>
      <c r="AB15" s="659">
        <v>2</v>
      </c>
      <c r="AC15" s="291">
        <v>64</v>
      </c>
      <c r="AD15" s="659">
        <v>3</v>
      </c>
      <c r="AE15" s="291">
        <v>45</v>
      </c>
      <c r="AF15" s="291">
        <v>2</v>
      </c>
      <c r="AG15" s="291">
        <v>56</v>
      </c>
      <c r="AH15" s="291">
        <v>2</v>
      </c>
      <c r="AI15" s="291">
        <v>56</v>
      </c>
      <c r="AJ15" s="291">
        <v>6</v>
      </c>
      <c r="AK15" s="291">
        <v>29</v>
      </c>
    </row>
    <row r="16" spans="1:37" s="246" customFormat="1" ht="11.25">
      <c r="A16" s="561">
        <v>2000</v>
      </c>
      <c r="B16" s="500">
        <v>8</v>
      </c>
      <c r="C16" s="500">
        <v>52</v>
      </c>
      <c r="D16" s="500">
        <v>35</v>
      </c>
      <c r="E16" s="500">
        <v>499</v>
      </c>
      <c r="F16" s="500">
        <v>153</v>
      </c>
      <c r="G16" s="500">
        <v>1024</v>
      </c>
      <c r="H16" s="500">
        <v>462</v>
      </c>
      <c r="I16" s="500">
        <v>4172</v>
      </c>
      <c r="J16" s="500">
        <v>600</v>
      </c>
      <c r="K16" s="500">
        <v>5687</v>
      </c>
      <c r="L16" s="500">
        <v>928</v>
      </c>
      <c r="M16" s="500">
        <v>10470</v>
      </c>
      <c r="N16" s="500">
        <v>782</v>
      </c>
      <c r="O16" s="500">
        <v>7604</v>
      </c>
      <c r="P16" s="500">
        <v>741</v>
      </c>
      <c r="Q16" s="500">
        <v>14907</v>
      </c>
      <c r="R16" s="500">
        <v>354</v>
      </c>
      <c r="S16" s="500">
        <v>13355</v>
      </c>
      <c r="T16" s="500">
        <v>93</v>
      </c>
      <c r="U16" s="500">
        <v>11616</v>
      </c>
      <c r="V16" s="500">
        <v>18</v>
      </c>
      <c r="W16" s="500">
        <v>7941</v>
      </c>
      <c r="X16" s="660">
        <v>5</v>
      </c>
      <c r="Y16" s="500">
        <v>8103</v>
      </c>
      <c r="Z16" s="660">
        <v>2</v>
      </c>
      <c r="AA16" s="500">
        <v>3057</v>
      </c>
      <c r="AB16" s="660">
        <v>9</v>
      </c>
      <c r="AC16" s="500">
        <v>390</v>
      </c>
      <c r="AD16" s="660">
        <v>8</v>
      </c>
      <c r="AE16" s="500">
        <v>83</v>
      </c>
      <c r="AF16" s="500">
        <v>8</v>
      </c>
      <c r="AG16" s="500">
        <v>67</v>
      </c>
      <c r="AH16" s="500">
        <v>8</v>
      </c>
      <c r="AI16" s="500">
        <v>43</v>
      </c>
      <c r="AJ16" s="500">
        <v>6</v>
      </c>
      <c r="AK16" s="500">
        <v>46</v>
      </c>
    </row>
    <row r="17" spans="1:37" s="246" customFormat="1" ht="11.25">
      <c r="A17" s="341">
        <v>2001</v>
      </c>
      <c r="B17" s="296">
        <v>0</v>
      </c>
      <c r="C17" s="500">
        <v>0</v>
      </c>
      <c r="D17" s="500">
        <v>10</v>
      </c>
      <c r="E17" s="500">
        <v>128</v>
      </c>
      <c r="F17" s="500">
        <v>38</v>
      </c>
      <c r="G17" s="500">
        <v>785</v>
      </c>
      <c r="H17" s="500">
        <v>109</v>
      </c>
      <c r="I17" s="500">
        <v>1358</v>
      </c>
      <c r="J17" s="500">
        <v>295</v>
      </c>
      <c r="K17" s="500">
        <v>3859</v>
      </c>
      <c r="L17" s="500">
        <v>498</v>
      </c>
      <c r="M17" s="500">
        <v>5109</v>
      </c>
      <c r="N17" s="500">
        <v>523</v>
      </c>
      <c r="O17" s="500">
        <v>8461</v>
      </c>
      <c r="P17" s="500">
        <v>692</v>
      </c>
      <c r="Q17" s="500">
        <v>7125</v>
      </c>
      <c r="R17" s="500">
        <v>239</v>
      </c>
      <c r="S17" s="500">
        <v>12095</v>
      </c>
      <c r="T17" s="500">
        <v>51</v>
      </c>
      <c r="U17" s="500">
        <v>11345</v>
      </c>
      <c r="V17" s="500">
        <v>17</v>
      </c>
      <c r="W17" s="500">
        <v>21833</v>
      </c>
      <c r="X17" s="660">
        <v>7</v>
      </c>
      <c r="Y17" s="500">
        <v>12170</v>
      </c>
      <c r="Z17" s="660">
        <v>9</v>
      </c>
      <c r="AA17" s="500">
        <v>3509</v>
      </c>
      <c r="AB17" s="660">
        <v>7</v>
      </c>
      <c r="AC17" s="500">
        <v>425</v>
      </c>
      <c r="AD17" s="660">
        <v>4</v>
      </c>
      <c r="AE17" s="500">
        <v>92</v>
      </c>
      <c r="AF17" s="500">
        <v>10</v>
      </c>
      <c r="AG17" s="500">
        <v>65</v>
      </c>
      <c r="AH17" s="500">
        <v>5</v>
      </c>
      <c r="AI17" s="500">
        <v>53</v>
      </c>
      <c r="AJ17" s="500">
        <v>3</v>
      </c>
      <c r="AK17" s="500">
        <v>49</v>
      </c>
    </row>
    <row r="18" spans="1:37" s="246" customFormat="1" ht="11.25">
      <c r="A18" s="561">
        <v>2002</v>
      </c>
      <c r="B18" s="246">
        <v>0</v>
      </c>
      <c r="C18" s="246">
        <v>0</v>
      </c>
      <c r="D18" s="246">
        <v>0</v>
      </c>
      <c r="E18" s="246">
        <v>0</v>
      </c>
      <c r="F18" s="246">
        <v>27</v>
      </c>
      <c r="G18" s="246">
        <v>182</v>
      </c>
      <c r="H18" s="246">
        <v>41</v>
      </c>
      <c r="I18" s="246">
        <v>821</v>
      </c>
      <c r="J18" s="246">
        <v>75</v>
      </c>
      <c r="K18" s="246">
        <v>1389</v>
      </c>
      <c r="L18" s="246">
        <v>217</v>
      </c>
      <c r="M18" s="246">
        <v>4169</v>
      </c>
      <c r="N18" s="246">
        <v>221</v>
      </c>
      <c r="O18" s="246">
        <v>4304</v>
      </c>
      <c r="P18" s="246">
        <v>577</v>
      </c>
      <c r="Q18" s="246">
        <v>7993</v>
      </c>
      <c r="R18" s="246">
        <v>219</v>
      </c>
      <c r="S18" s="246">
        <v>5806</v>
      </c>
      <c r="T18" s="246">
        <v>61</v>
      </c>
      <c r="U18" s="246">
        <v>12536</v>
      </c>
      <c r="V18" s="246">
        <v>20</v>
      </c>
      <c r="W18" s="246">
        <v>14516</v>
      </c>
      <c r="X18" s="318">
        <v>13</v>
      </c>
      <c r="Y18" s="246">
        <v>20239</v>
      </c>
      <c r="Z18" s="318">
        <v>14</v>
      </c>
      <c r="AA18" s="246">
        <v>6901</v>
      </c>
      <c r="AB18" s="318">
        <v>14</v>
      </c>
      <c r="AC18" s="246">
        <v>952</v>
      </c>
      <c r="AD18" s="318">
        <v>10</v>
      </c>
      <c r="AE18" s="246">
        <v>163</v>
      </c>
      <c r="AF18" s="246">
        <v>14</v>
      </c>
      <c r="AG18" s="246">
        <v>101</v>
      </c>
      <c r="AH18" s="246">
        <v>8</v>
      </c>
      <c r="AI18" s="246">
        <v>83</v>
      </c>
      <c r="AJ18" s="246">
        <v>6</v>
      </c>
      <c r="AK18" s="246">
        <v>68</v>
      </c>
    </row>
    <row r="19" spans="1:37" s="246" customFormat="1" ht="11.25">
      <c r="A19" s="561">
        <v>2003</v>
      </c>
      <c r="B19" s="246">
        <v>0</v>
      </c>
      <c r="C19" s="246">
        <v>0</v>
      </c>
      <c r="D19" s="246">
        <v>0</v>
      </c>
      <c r="E19" s="246">
        <v>0</v>
      </c>
      <c r="F19" s="246">
        <v>0</v>
      </c>
      <c r="G19" s="246">
        <v>0</v>
      </c>
      <c r="H19" s="246">
        <v>17</v>
      </c>
      <c r="I19" s="246">
        <v>186</v>
      </c>
      <c r="J19" s="246">
        <v>48</v>
      </c>
      <c r="K19" s="246">
        <v>1445</v>
      </c>
      <c r="L19" s="246">
        <v>59</v>
      </c>
      <c r="M19" s="246">
        <v>1918</v>
      </c>
      <c r="N19" s="246">
        <v>100</v>
      </c>
      <c r="O19" s="246">
        <v>3467</v>
      </c>
      <c r="P19" s="246">
        <v>172</v>
      </c>
      <c r="Q19" s="246">
        <v>4327</v>
      </c>
      <c r="R19" s="246">
        <v>114</v>
      </c>
      <c r="S19" s="246">
        <v>6316</v>
      </c>
      <c r="T19" s="246">
        <v>21</v>
      </c>
      <c r="U19" s="246">
        <v>7687</v>
      </c>
      <c r="V19" s="246">
        <v>30</v>
      </c>
      <c r="W19" s="246">
        <v>17531</v>
      </c>
      <c r="X19" s="318">
        <v>22</v>
      </c>
      <c r="Y19" s="246">
        <v>12565</v>
      </c>
      <c r="Z19" s="318">
        <v>22</v>
      </c>
      <c r="AA19" s="246">
        <v>4731</v>
      </c>
      <c r="AB19" s="318">
        <v>11</v>
      </c>
      <c r="AC19" s="246">
        <v>1163</v>
      </c>
      <c r="AD19" s="318">
        <v>9</v>
      </c>
      <c r="AE19" s="246">
        <v>665</v>
      </c>
      <c r="AF19" s="246">
        <v>12</v>
      </c>
      <c r="AG19" s="246">
        <v>390</v>
      </c>
      <c r="AH19" s="246">
        <v>14</v>
      </c>
      <c r="AI19" s="246">
        <v>232</v>
      </c>
      <c r="AJ19" s="246">
        <v>12</v>
      </c>
      <c r="AK19" s="246">
        <v>145</v>
      </c>
    </row>
    <row r="20" spans="1:37" s="246" customFormat="1" ht="11.25">
      <c r="A20" s="658">
        <v>2004</v>
      </c>
      <c r="B20" s="291">
        <v>0</v>
      </c>
      <c r="C20" s="291">
        <v>0</v>
      </c>
      <c r="D20" s="291">
        <v>0</v>
      </c>
      <c r="E20" s="291">
        <v>0</v>
      </c>
      <c r="F20" s="291">
        <v>0</v>
      </c>
      <c r="G20" s="291">
        <v>0</v>
      </c>
      <c r="H20" s="291">
        <v>0</v>
      </c>
      <c r="I20" s="291">
        <v>0</v>
      </c>
      <c r="J20" s="291">
        <v>22</v>
      </c>
      <c r="K20" s="291">
        <v>244</v>
      </c>
      <c r="L20" s="291">
        <v>66</v>
      </c>
      <c r="M20" s="291">
        <v>1504</v>
      </c>
      <c r="N20" s="291">
        <v>78</v>
      </c>
      <c r="O20" s="291">
        <v>1605</v>
      </c>
      <c r="P20" s="291">
        <v>220</v>
      </c>
      <c r="Q20" s="291">
        <v>4147</v>
      </c>
      <c r="R20" s="291">
        <v>151</v>
      </c>
      <c r="S20" s="291">
        <v>3528</v>
      </c>
      <c r="T20" s="291">
        <v>117</v>
      </c>
      <c r="U20" s="291">
        <v>9723</v>
      </c>
      <c r="V20" s="291">
        <v>120</v>
      </c>
      <c r="W20" s="291">
        <v>11251</v>
      </c>
      <c r="X20" s="659">
        <v>30</v>
      </c>
      <c r="Y20" s="291">
        <v>12819</v>
      </c>
      <c r="Z20" s="659">
        <v>23</v>
      </c>
      <c r="AA20" s="291">
        <v>15394</v>
      </c>
      <c r="AB20" s="659">
        <v>20</v>
      </c>
      <c r="AC20" s="291">
        <v>27248</v>
      </c>
      <c r="AD20" s="659">
        <v>27</v>
      </c>
      <c r="AE20" s="291">
        <v>20112</v>
      </c>
      <c r="AF20" s="291">
        <v>16</v>
      </c>
      <c r="AG20" s="291">
        <v>22123</v>
      </c>
      <c r="AH20" s="291">
        <v>10</v>
      </c>
      <c r="AI20" s="291">
        <v>13610</v>
      </c>
      <c r="AJ20" s="291">
        <v>18</v>
      </c>
      <c r="AK20" s="291">
        <v>11949</v>
      </c>
    </row>
    <row r="21" spans="1:37" s="246" customFormat="1" ht="11.25">
      <c r="A21" s="561">
        <v>2005</v>
      </c>
      <c r="B21" s="246">
        <v>0</v>
      </c>
      <c r="C21" s="246">
        <v>0</v>
      </c>
      <c r="D21" s="246">
        <v>0</v>
      </c>
      <c r="E21" s="246">
        <v>0</v>
      </c>
      <c r="F21" s="246">
        <v>0</v>
      </c>
      <c r="G21" s="246">
        <v>0</v>
      </c>
      <c r="H21" s="246">
        <v>0</v>
      </c>
      <c r="I21" s="246">
        <v>0</v>
      </c>
      <c r="J21" s="246">
        <v>0</v>
      </c>
      <c r="K21" s="246">
        <v>0</v>
      </c>
      <c r="L21" s="246">
        <v>52</v>
      </c>
      <c r="M21" s="246">
        <v>566</v>
      </c>
      <c r="N21" s="246">
        <v>114</v>
      </c>
      <c r="O21" s="246">
        <v>1731</v>
      </c>
      <c r="P21" s="246">
        <v>196</v>
      </c>
      <c r="Q21" s="246">
        <v>2681</v>
      </c>
      <c r="R21" s="246">
        <v>276</v>
      </c>
      <c r="S21" s="246">
        <v>3359</v>
      </c>
      <c r="T21" s="246">
        <v>272</v>
      </c>
      <c r="U21" s="246">
        <v>2291</v>
      </c>
      <c r="V21" s="246">
        <v>124</v>
      </c>
      <c r="W21" s="246">
        <v>9058</v>
      </c>
      <c r="X21" s="318">
        <v>53</v>
      </c>
      <c r="Y21" s="246">
        <v>7690</v>
      </c>
      <c r="Z21" s="318">
        <v>40</v>
      </c>
      <c r="AA21" s="246">
        <v>21739</v>
      </c>
      <c r="AB21" s="318">
        <v>44</v>
      </c>
      <c r="AC21" s="246">
        <v>21370</v>
      </c>
      <c r="AD21" s="318">
        <v>28</v>
      </c>
      <c r="AE21" s="246">
        <v>40258</v>
      </c>
      <c r="AF21" s="246">
        <v>23</v>
      </c>
      <c r="AG21" s="246">
        <v>24628</v>
      </c>
      <c r="AH21" s="246">
        <v>32</v>
      </c>
      <c r="AI21" s="246">
        <v>35365</v>
      </c>
      <c r="AJ21" s="246">
        <v>27</v>
      </c>
      <c r="AK21" s="246">
        <v>19968</v>
      </c>
    </row>
    <row r="22" spans="1:37" s="246" customFormat="1" ht="11.25">
      <c r="A22" s="561">
        <v>2006</v>
      </c>
      <c r="B22" s="246">
        <v>0</v>
      </c>
      <c r="C22" s="246">
        <v>0</v>
      </c>
      <c r="D22" s="246">
        <v>0</v>
      </c>
      <c r="E22" s="246">
        <v>0</v>
      </c>
      <c r="F22" s="246">
        <v>0</v>
      </c>
      <c r="G22" s="246">
        <v>0</v>
      </c>
      <c r="H22" s="246">
        <v>0</v>
      </c>
      <c r="I22" s="246">
        <v>0</v>
      </c>
      <c r="J22" s="246">
        <v>0</v>
      </c>
      <c r="K22" s="246">
        <v>0</v>
      </c>
      <c r="L22" s="246">
        <v>0</v>
      </c>
      <c r="M22" s="246">
        <v>0</v>
      </c>
      <c r="N22" s="246">
        <v>61</v>
      </c>
      <c r="O22" s="246">
        <v>614</v>
      </c>
      <c r="P22" s="246">
        <v>198</v>
      </c>
      <c r="Q22" s="246">
        <v>2739</v>
      </c>
      <c r="R22" s="246">
        <v>172</v>
      </c>
      <c r="S22" s="246">
        <v>2458</v>
      </c>
      <c r="T22" s="246">
        <v>161</v>
      </c>
      <c r="U22" s="246">
        <v>1714</v>
      </c>
      <c r="V22" s="246">
        <v>114</v>
      </c>
      <c r="W22" s="246">
        <v>1722</v>
      </c>
      <c r="X22" s="318">
        <v>79</v>
      </c>
      <c r="Y22" s="246">
        <v>4375</v>
      </c>
      <c r="Z22" s="318">
        <v>81</v>
      </c>
      <c r="AA22" s="246">
        <v>10264</v>
      </c>
      <c r="AB22" s="318">
        <v>80</v>
      </c>
      <c r="AC22" s="246">
        <v>20863</v>
      </c>
      <c r="AD22" s="318">
        <v>80</v>
      </c>
      <c r="AE22" s="246">
        <v>21328</v>
      </c>
      <c r="AF22" s="246">
        <v>40</v>
      </c>
      <c r="AG22" s="246">
        <v>34984</v>
      </c>
      <c r="AH22" s="246">
        <v>41</v>
      </c>
      <c r="AI22" s="246">
        <v>23793</v>
      </c>
      <c r="AJ22" s="246">
        <v>33</v>
      </c>
      <c r="AK22" s="246">
        <v>33572</v>
      </c>
    </row>
    <row r="23" spans="1:37" s="246" customFormat="1" ht="11.25">
      <c r="A23" s="561">
        <v>2007</v>
      </c>
      <c r="B23" s="246">
        <v>0</v>
      </c>
      <c r="C23" s="246">
        <v>0</v>
      </c>
      <c r="D23" s="246">
        <v>0</v>
      </c>
      <c r="E23" s="246">
        <v>0</v>
      </c>
      <c r="F23" s="246">
        <v>0</v>
      </c>
      <c r="G23" s="246">
        <v>0</v>
      </c>
      <c r="H23" s="246">
        <v>0</v>
      </c>
      <c r="I23" s="246">
        <v>0</v>
      </c>
      <c r="J23" s="246">
        <v>0</v>
      </c>
      <c r="K23" s="246">
        <v>0</v>
      </c>
      <c r="L23" s="246">
        <v>0</v>
      </c>
      <c r="M23" s="246">
        <v>0</v>
      </c>
      <c r="N23" s="246">
        <v>1</v>
      </c>
      <c r="O23" s="246">
        <v>2</v>
      </c>
      <c r="P23" s="246">
        <v>278</v>
      </c>
      <c r="Q23" s="246">
        <v>671</v>
      </c>
      <c r="R23" s="246">
        <v>209</v>
      </c>
      <c r="S23" s="246">
        <v>2268</v>
      </c>
      <c r="T23" s="246">
        <v>95</v>
      </c>
      <c r="U23" s="246">
        <v>774</v>
      </c>
      <c r="V23" s="246">
        <v>128</v>
      </c>
      <c r="W23" s="246">
        <v>1753</v>
      </c>
      <c r="X23" s="318">
        <v>174</v>
      </c>
      <c r="Y23" s="246">
        <v>1125</v>
      </c>
      <c r="Z23" s="318">
        <v>297</v>
      </c>
      <c r="AA23" s="246">
        <v>7502</v>
      </c>
      <c r="AB23" s="318">
        <v>469</v>
      </c>
      <c r="AC23" s="246">
        <v>11514</v>
      </c>
      <c r="AD23" s="318">
        <v>264</v>
      </c>
      <c r="AE23" s="246">
        <v>21023</v>
      </c>
      <c r="AF23" s="246">
        <v>268</v>
      </c>
      <c r="AG23" s="246">
        <v>19084</v>
      </c>
      <c r="AH23" s="246">
        <v>248</v>
      </c>
      <c r="AI23" s="246">
        <v>31580</v>
      </c>
      <c r="AJ23" s="246">
        <v>195</v>
      </c>
      <c r="AK23" s="246">
        <v>24453</v>
      </c>
    </row>
    <row r="24" spans="1:37" s="246" customFormat="1" ht="11.25">
      <c r="A24" s="561">
        <v>2008</v>
      </c>
      <c r="B24" s="246">
        <v>0</v>
      </c>
      <c r="C24" s="246">
        <v>0</v>
      </c>
      <c r="D24" s="246">
        <v>0</v>
      </c>
      <c r="E24" s="246">
        <v>0</v>
      </c>
      <c r="F24" s="246">
        <v>0</v>
      </c>
      <c r="G24" s="246">
        <v>0</v>
      </c>
      <c r="H24" s="246">
        <v>0</v>
      </c>
      <c r="I24" s="246">
        <v>0</v>
      </c>
      <c r="J24" s="246">
        <v>0</v>
      </c>
      <c r="K24" s="246">
        <v>0</v>
      </c>
      <c r="L24" s="246">
        <v>0</v>
      </c>
      <c r="M24" s="246">
        <v>0</v>
      </c>
      <c r="N24" s="246">
        <v>0</v>
      </c>
      <c r="O24" s="246">
        <v>0</v>
      </c>
      <c r="P24" s="246">
        <v>0</v>
      </c>
      <c r="Q24" s="246">
        <v>0</v>
      </c>
      <c r="R24" s="246">
        <v>62</v>
      </c>
      <c r="S24" s="246">
        <v>226</v>
      </c>
      <c r="T24" s="246">
        <v>44</v>
      </c>
      <c r="U24" s="246">
        <v>517</v>
      </c>
      <c r="V24" s="246">
        <v>113</v>
      </c>
      <c r="W24" s="246">
        <v>666</v>
      </c>
      <c r="X24" s="318">
        <v>233</v>
      </c>
      <c r="Y24" s="246">
        <v>709</v>
      </c>
      <c r="Z24" s="318">
        <v>547</v>
      </c>
      <c r="AA24" s="246">
        <v>1933</v>
      </c>
      <c r="AB24" s="318">
        <v>1020</v>
      </c>
      <c r="AC24" s="246">
        <v>8464</v>
      </c>
      <c r="AD24" s="318">
        <v>1022</v>
      </c>
      <c r="AE24" s="246">
        <v>11054</v>
      </c>
      <c r="AF24" s="246">
        <v>388</v>
      </c>
      <c r="AG24" s="246">
        <v>15526</v>
      </c>
      <c r="AH24" s="246">
        <v>684</v>
      </c>
      <c r="AI24" s="246">
        <v>13784</v>
      </c>
      <c r="AJ24" s="246">
        <v>744</v>
      </c>
      <c r="AK24" s="246">
        <v>27906</v>
      </c>
    </row>
    <row r="25" spans="1:37" s="246" customFormat="1" ht="11.25">
      <c r="A25" s="561">
        <v>2009</v>
      </c>
      <c r="B25" s="246">
        <v>0</v>
      </c>
      <c r="C25" s="246">
        <v>0</v>
      </c>
      <c r="D25" s="246">
        <v>0</v>
      </c>
      <c r="E25" s="246">
        <v>0</v>
      </c>
      <c r="F25" s="246">
        <v>0</v>
      </c>
      <c r="G25" s="246">
        <v>0</v>
      </c>
      <c r="H25" s="246">
        <v>0</v>
      </c>
      <c r="I25" s="246">
        <v>0</v>
      </c>
      <c r="J25" s="246">
        <v>0</v>
      </c>
      <c r="K25" s="246">
        <v>0</v>
      </c>
      <c r="L25" s="246">
        <v>0</v>
      </c>
      <c r="M25" s="246">
        <v>0</v>
      </c>
      <c r="N25" s="246">
        <v>0</v>
      </c>
      <c r="O25" s="246">
        <v>0</v>
      </c>
      <c r="P25" s="246">
        <v>0</v>
      </c>
      <c r="Q25" s="246">
        <v>0</v>
      </c>
      <c r="R25" s="246">
        <v>0</v>
      </c>
      <c r="S25" s="246">
        <v>0</v>
      </c>
      <c r="T25" s="246">
        <v>13</v>
      </c>
      <c r="U25" s="246">
        <v>105</v>
      </c>
      <c r="V25" s="246">
        <v>37</v>
      </c>
      <c r="W25" s="246">
        <v>296</v>
      </c>
      <c r="X25" s="318">
        <v>96</v>
      </c>
      <c r="Y25" s="246">
        <v>284</v>
      </c>
      <c r="Z25" s="318">
        <v>382</v>
      </c>
      <c r="AA25" s="246">
        <v>1319</v>
      </c>
      <c r="AB25" s="318">
        <v>557</v>
      </c>
      <c r="AC25" s="246">
        <v>1760</v>
      </c>
      <c r="AD25" s="318">
        <v>675</v>
      </c>
      <c r="AE25" s="246">
        <v>7303</v>
      </c>
      <c r="AF25" s="246">
        <v>495</v>
      </c>
      <c r="AG25" s="246">
        <v>8219</v>
      </c>
      <c r="AH25" s="246">
        <v>211</v>
      </c>
      <c r="AI25" s="246">
        <v>9509</v>
      </c>
      <c r="AJ25" s="246">
        <v>464</v>
      </c>
      <c r="AK25" s="246">
        <v>10540</v>
      </c>
    </row>
    <row r="26" spans="1:37" s="246" customFormat="1" ht="11.25">
      <c r="A26" s="658">
        <v>2010</v>
      </c>
      <c r="B26" s="291">
        <v>0</v>
      </c>
      <c r="C26" s="291">
        <v>0</v>
      </c>
      <c r="D26" s="291">
        <v>0</v>
      </c>
      <c r="E26" s="291">
        <v>0</v>
      </c>
      <c r="F26" s="291">
        <v>0</v>
      </c>
      <c r="G26" s="291">
        <v>0</v>
      </c>
      <c r="H26" s="291">
        <v>0</v>
      </c>
      <c r="I26" s="291">
        <v>0</v>
      </c>
      <c r="J26" s="291">
        <v>0</v>
      </c>
      <c r="K26" s="291">
        <v>0</v>
      </c>
      <c r="L26" s="291">
        <v>0</v>
      </c>
      <c r="M26" s="291">
        <v>0</v>
      </c>
      <c r="N26" s="291">
        <v>0</v>
      </c>
      <c r="O26" s="291">
        <v>0</v>
      </c>
      <c r="P26" s="291">
        <v>0</v>
      </c>
      <c r="Q26" s="291">
        <v>0</v>
      </c>
      <c r="R26" s="291">
        <v>0</v>
      </c>
      <c r="S26" s="291">
        <v>0</v>
      </c>
      <c r="T26" s="291">
        <v>0</v>
      </c>
      <c r="U26" s="291">
        <v>0</v>
      </c>
      <c r="V26" s="291">
        <v>29</v>
      </c>
      <c r="W26" s="291">
        <v>89</v>
      </c>
      <c r="X26" s="659">
        <v>121</v>
      </c>
      <c r="Y26" s="291">
        <v>287</v>
      </c>
      <c r="Z26" s="659">
        <v>241</v>
      </c>
      <c r="AA26" s="291">
        <v>615</v>
      </c>
      <c r="AB26" s="659">
        <v>501</v>
      </c>
      <c r="AC26" s="291">
        <v>1941</v>
      </c>
      <c r="AD26" s="659">
        <v>514</v>
      </c>
      <c r="AE26" s="291">
        <v>2518</v>
      </c>
      <c r="AF26" s="291">
        <v>713</v>
      </c>
      <c r="AG26" s="291">
        <v>8245</v>
      </c>
      <c r="AH26" s="291">
        <v>631</v>
      </c>
      <c r="AI26" s="291">
        <v>7398</v>
      </c>
      <c r="AJ26" s="291">
        <v>326</v>
      </c>
      <c r="AK26" s="291">
        <v>9808</v>
      </c>
    </row>
    <row r="27" spans="1:37" s="246" customFormat="1" ht="11.25">
      <c r="A27" s="561">
        <v>2011</v>
      </c>
      <c r="B27" s="247">
        <v>0</v>
      </c>
      <c r="C27" s="247">
        <v>0</v>
      </c>
      <c r="D27" s="247">
        <v>0</v>
      </c>
      <c r="E27" s="247">
        <v>0</v>
      </c>
      <c r="F27" s="247">
        <v>0</v>
      </c>
      <c r="G27" s="247">
        <v>0</v>
      </c>
      <c r="H27" s="247">
        <v>0</v>
      </c>
      <c r="I27" s="247">
        <v>0</v>
      </c>
      <c r="J27" s="247">
        <v>0</v>
      </c>
      <c r="K27" s="247">
        <v>0</v>
      </c>
      <c r="L27" s="247">
        <v>0</v>
      </c>
      <c r="M27" s="247">
        <v>0</v>
      </c>
      <c r="N27" s="247">
        <v>0</v>
      </c>
      <c r="O27" s="247">
        <v>0</v>
      </c>
      <c r="P27" s="247">
        <v>0</v>
      </c>
      <c r="Q27" s="247">
        <v>0</v>
      </c>
      <c r="R27" s="247">
        <v>0</v>
      </c>
      <c r="S27" s="247">
        <v>0</v>
      </c>
      <c r="T27" s="246">
        <v>0</v>
      </c>
      <c r="U27" s="246">
        <v>0</v>
      </c>
      <c r="V27" s="246">
        <v>0</v>
      </c>
      <c r="W27" s="246">
        <v>8</v>
      </c>
      <c r="X27" s="318">
        <v>92</v>
      </c>
      <c r="Y27" s="246">
        <v>109</v>
      </c>
      <c r="Z27" s="318">
        <v>278</v>
      </c>
      <c r="AA27" s="246">
        <v>352</v>
      </c>
      <c r="AB27" s="318">
        <v>346</v>
      </c>
      <c r="AC27" s="246">
        <v>953</v>
      </c>
      <c r="AD27" s="318">
        <v>464</v>
      </c>
      <c r="AE27" s="246">
        <v>2252</v>
      </c>
      <c r="AF27" s="246">
        <v>437</v>
      </c>
      <c r="AG27" s="246">
        <v>3518</v>
      </c>
      <c r="AH27" s="246">
        <v>692</v>
      </c>
      <c r="AI27" s="246">
        <v>6891</v>
      </c>
      <c r="AJ27" s="246">
        <v>863</v>
      </c>
      <c r="AK27" s="246">
        <v>8085</v>
      </c>
    </row>
    <row r="28" spans="1:37" s="246" customFormat="1" ht="11.25">
      <c r="A28" s="561">
        <v>2012</v>
      </c>
      <c r="B28" s="247">
        <v>0</v>
      </c>
      <c r="C28" s="247">
        <v>0</v>
      </c>
      <c r="D28" s="247">
        <v>0</v>
      </c>
      <c r="E28" s="247">
        <v>0</v>
      </c>
      <c r="F28" s="247">
        <v>0</v>
      </c>
      <c r="G28" s="247">
        <v>0</v>
      </c>
      <c r="H28" s="247">
        <v>0</v>
      </c>
      <c r="I28" s="247">
        <v>0</v>
      </c>
      <c r="J28" s="247">
        <v>0</v>
      </c>
      <c r="K28" s="247">
        <v>0</v>
      </c>
      <c r="L28" s="247">
        <v>0</v>
      </c>
      <c r="M28" s="247">
        <v>0</v>
      </c>
      <c r="N28" s="247">
        <v>0</v>
      </c>
      <c r="O28" s="247">
        <v>0</v>
      </c>
      <c r="P28" s="247">
        <v>0</v>
      </c>
      <c r="Q28" s="247">
        <v>0</v>
      </c>
      <c r="R28" s="247">
        <v>0</v>
      </c>
      <c r="S28" s="247">
        <v>0</v>
      </c>
      <c r="T28" s="246">
        <v>0</v>
      </c>
      <c r="U28" s="246">
        <v>0</v>
      </c>
      <c r="V28" s="246">
        <v>0</v>
      </c>
      <c r="W28" s="246">
        <v>0</v>
      </c>
      <c r="X28" s="318">
        <v>0</v>
      </c>
      <c r="Y28" s="246">
        <v>2</v>
      </c>
      <c r="Z28" s="318">
        <v>187</v>
      </c>
      <c r="AA28" s="246">
        <v>200</v>
      </c>
      <c r="AB28" s="318">
        <v>538</v>
      </c>
      <c r="AC28" s="246">
        <v>680</v>
      </c>
      <c r="AD28" s="318">
        <v>406</v>
      </c>
      <c r="AE28" s="246">
        <v>1527</v>
      </c>
      <c r="AF28" s="246">
        <v>402</v>
      </c>
      <c r="AG28" s="246">
        <v>3448</v>
      </c>
      <c r="AH28" s="246">
        <v>576</v>
      </c>
      <c r="AI28" s="246">
        <v>2468</v>
      </c>
      <c r="AJ28" s="246">
        <v>1428</v>
      </c>
      <c r="AK28" s="246">
        <v>8765</v>
      </c>
    </row>
    <row r="29" spans="1:37" s="246" customFormat="1" ht="11.25">
      <c r="A29" s="561">
        <v>2013</v>
      </c>
      <c r="B29" s="289">
        <v>0</v>
      </c>
      <c r="C29" s="247">
        <v>0</v>
      </c>
      <c r="D29" s="247">
        <v>0</v>
      </c>
      <c r="E29" s="247">
        <v>0</v>
      </c>
      <c r="F29" s="247">
        <v>0</v>
      </c>
      <c r="G29" s="247">
        <v>0</v>
      </c>
      <c r="H29" s="247">
        <v>0</v>
      </c>
      <c r="I29" s="247">
        <v>0</v>
      </c>
      <c r="J29" s="247">
        <v>0</v>
      </c>
      <c r="K29" s="247">
        <v>0</v>
      </c>
      <c r="L29" s="247">
        <v>0</v>
      </c>
      <c r="M29" s="247">
        <v>0</v>
      </c>
      <c r="N29" s="247">
        <v>0</v>
      </c>
      <c r="O29" s="247">
        <v>0</v>
      </c>
      <c r="P29" s="247">
        <v>0</v>
      </c>
      <c r="Q29" s="247">
        <v>0</v>
      </c>
      <c r="R29" s="247">
        <v>0</v>
      </c>
      <c r="S29" s="247">
        <v>0</v>
      </c>
      <c r="T29" s="246">
        <v>0</v>
      </c>
      <c r="U29" s="246">
        <v>0</v>
      </c>
      <c r="V29" s="246">
        <v>0</v>
      </c>
      <c r="W29" s="246">
        <v>0</v>
      </c>
      <c r="X29" s="318">
        <v>0</v>
      </c>
      <c r="Y29" s="246">
        <v>0</v>
      </c>
      <c r="Z29" s="318">
        <v>0</v>
      </c>
      <c r="AA29" s="246">
        <v>9</v>
      </c>
      <c r="AB29" s="318">
        <v>299</v>
      </c>
      <c r="AC29" s="246">
        <v>350</v>
      </c>
      <c r="AD29" s="318">
        <v>526</v>
      </c>
      <c r="AE29" s="246">
        <v>1117</v>
      </c>
      <c r="AF29" s="246">
        <v>404</v>
      </c>
      <c r="AG29" s="246">
        <v>1913</v>
      </c>
      <c r="AH29" s="246">
        <v>568</v>
      </c>
      <c r="AI29" s="246">
        <v>2257</v>
      </c>
      <c r="AJ29" s="246">
        <v>816</v>
      </c>
      <c r="AK29" s="246">
        <v>2886</v>
      </c>
    </row>
    <row r="30" spans="1:37" s="246" customFormat="1" ht="11.25">
      <c r="A30" s="561">
        <v>2014</v>
      </c>
      <c r="B30" s="376">
        <v>0</v>
      </c>
      <c r="C30" s="247">
        <v>0</v>
      </c>
      <c r="D30" s="247">
        <v>0</v>
      </c>
      <c r="E30" s="247">
        <v>0</v>
      </c>
      <c r="F30" s="247">
        <v>0</v>
      </c>
      <c r="G30" s="247">
        <v>0</v>
      </c>
      <c r="H30" s="247">
        <v>0</v>
      </c>
      <c r="I30" s="247">
        <v>0</v>
      </c>
      <c r="J30" s="247">
        <v>0</v>
      </c>
      <c r="K30" s="247">
        <v>0</v>
      </c>
      <c r="L30" s="247">
        <v>0</v>
      </c>
      <c r="M30" s="247">
        <v>0</v>
      </c>
      <c r="N30" s="247">
        <v>0</v>
      </c>
      <c r="O30" s="247">
        <v>0</v>
      </c>
      <c r="P30" s="247">
        <v>0</v>
      </c>
      <c r="Q30" s="247">
        <v>0</v>
      </c>
      <c r="R30" s="247">
        <v>0</v>
      </c>
      <c r="S30" s="247">
        <v>0</v>
      </c>
      <c r="T30" s="246">
        <v>0</v>
      </c>
      <c r="U30" s="246">
        <v>0</v>
      </c>
      <c r="V30" s="246">
        <v>0</v>
      </c>
      <c r="W30" s="246">
        <v>0</v>
      </c>
      <c r="X30" s="318">
        <v>0</v>
      </c>
      <c r="Y30" s="246">
        <v>0</v>
      </c>
      <c r="Z30" s="318">
        <v>0</v>
      </c>
      <c r="AA30" s="246">
        <v>0</v>
      </c>
      <c r="AB30" s="318">
        <v>4</v>
      </c>
      <c r="AC30" s="246">
        <v>6</v>
      </c>
      <c r="AD30" s="318">
        <v>298</v>
      </c>
      <c r="AE30" s="246">
        <v>342</v>
      </c>
      <c r="AF30" s="246">
        <v>422</v>
      </c>
      <c r="AG30" s="246">
        <v>1334</v>
      </c>
      <c r="AH30" s="246">
        <v>515</v>
      </c>
      <c r="AI30" s="246">
        <v>1559</v>
      </c>
      <c r="AJ30" s="246">
        <v>636</v>
      </c>
      <c r="AK30" s="246">
        <v>2594</v>
      </c>
    </row>
    <row r="31" spans="1:37" s="246" customFormat="1" ht="11.25">
      <c r="A31" s="341">
        <v>2015</v>
      </c>
      <c r="B31" s="289">
        <v>0</v>
      </c>
      <c r="C31" s="247">
        <v>0</v>
      </c>
      <c r="D31" s="247">
        <v>0</v>
      </c>
      <c r="E31" s="247">
        <v>0</v>
      </c>
      <c r="F31" s="247">
        <v>0</v>
      </c>
      <c r="G31" s="247">
        <v>0</v>
      </c>
      <c r="H31" s="247">
        <v>0</v>
      </c>
      <c r="I31" s="247">
        <v>0</v>
      </c>
      <c r="J31" s="247">
        <v>0</v>
      </c>
      <c r="K31" s="247">
        <v>0</v>
      </c>
      <c r="L31" s="247">
        <v>0</v>
      </c>
      <c r="M31" s="247">
        <v>0</v>
      </c>
      <c r="N31" s="247">
        <v>0</v>
      </c>
      <c r="O31" s="247">
        <v>0</v>
      </c>
      <c r="P31" s="247">
        <v>0</v>
      </c>
      <c r="Q31" s="247">
        <v>0</v>
      </c>
      <c r="R31" s="247">
        <v>0</v>
      </c>
      <c r="S31" s="247">
        <v>0</v>
      </c>
      <c r="T31" s="246">
        <v>0</v>
      </c>
      <c r="U31" s="246">
        <v>0</v>
      </c>
      <c r="V31" s="246">
        <v>0</v>
      </c>
      <c r="W31" s="246">
        <v>0</v>
      </c>
      <c r="X31" s="318">
        <v>0</v>
      </c>
      <c r="Y31" s="246">
        <v>0</v>
      </c>
      <c r="Z31" s="318">
        <v>0</v>
      </c>
      <c r="AA31" s="246">
        <v>0</v>
      </c>
      <c r="AB31" s="318">
        <v>0</v>
      </c>
      <c r="AC31" s="246">
        <v>0</v>
      </c>
      <c r="AD31" s="318">
        <v>0</v>
      </c>
      <c r="AE31" s="246">
        <v>1</v>
      </c>
      <c r="AF31" s="246">
        <v>286</v>
      </c>
      <c r="AG31" s="246">
        <v>350</v>
      </c>
      <c r="AH31" s="246">
        <v>494</v>
      </c>
      <c r="AI31" s="246">
        <v>1223</v>
      </c>
      <c r="AJ31" s="246">
        <v>573</v>
      </c>
      <c r="AK31" s="246">
        <v>1951</v>
      </c>
    </row>
    <row r="32" spans="1:37" s="246" customFormat="1" ht="11.25">
      <c r="A32" s="341">
        <v>2016</v>
      </c>
      <c r="B32" s="289">
        <v>0</v>
      </c>
      <c r="C32" s="247">
        <v>0</v>
      </c>
      <c r="D32" s="247">
        <v>0</v>
      </c>
      <c r="E32" s="247">
        <v>0</v>
      </c>
      <c r="F32" s="247">
        <v>0</v>
      </c>
      <c r="G32" s="247">
        <v>0</v>
      </c>
      <c r="H32" s="247">
        <v>0</v>
      </c>
      <c r="I32" s="247">
        <v>0</v>
      </c>
      <c r="J32" s="247">
        <v>0</v>
      </c>
      <c r="K32" s="247">
        <v>0</v>
      </c>
      <c r="L32" s="247">
        <v>0</v>
      </c>
      <c r="M32" s="247">
        <v>0</v>
      </c>
      <c r="N32" s="247">
        <v>0</v>
      </c>
      <c r="O32" s="247">
        <v>0</v>
      </c>
      <c r="P32" s="247">
        <v>0</v>
      </c>
      <c r="Q32" s="247">
        <v>0</v>
      </c>
      <c r="R32" s="247">
        <v>0</v>
      </c>
      <c r="S32" s="247">
        <v>0</v>
      </c>
      <c r="T32" s="246">
        <v>0</v>
      </c>
      <c r="U32" s="246">
        <v>0</v>
      </c>
      <c r="V32" s="246">
        <v>0</v>
      </c>
      <c r="W32" s="246">
        <v>0</v>
      </c>
      <c r="X32" s="318">
        <v>0</v>
      </c>
      <c r="Y32" s="246">
        <v>0</v>
      </c>
      <c r="Z32" s="318">
        <v>0</v>
      </c>
      <c r="AA32" s="246">
        <v>0</v>
      </c>
      <c r="AB32" s="318">
        <v>0</v>
      </c>
      <c r="AC32" s="246">
        <v>0</v>
      </c>
      <c r="AD32" s="318">
        <v>0</v>
      </c>
      <c r="AE32" s="246">
        <v>0</v>
      </c>
      <c r="AF32" s="246">
        <v>0</v>
      </c>
      <c r="AG32" s="246">
        <v>1</v>
      </c>
      <c r="AH32" s="246">
        <v>357</v>
      </c>
      <c r="AI32" s="246">
        <v>345</v>
      </c>
      <c r="AJ32" s="246">
        <v>695</v>
      </c>
      <c r="AK32" s="246">
        <v>1524</v>
      </c>
    </row>
    <row r="33" spans="1:37" s="246" customFormat="1" ht="11.25">
      <c r="A33" s="341">
        <v>2017</v>
      </c>
      <c r="B33" s="289">
        <v>0</v>
      </c>
      <c r="C33" s="247">
        <v>0</v>
      </c>
      <c r="D33" s="247">
        <v>0</v>
      </c>
      <c r="E33" s="247">
        <v>0</v>
      </c>
      <c r="F33" s="247">
        <v>0</v>
      </c>
      <c r="G33" s="247">
        <v>0</v>
      </c>
      <c r="H33" s="247">
        <v>0</v>
      </c>
      <c r="I33" s="247">
        <v>0</v>
      </c>
      <c r="J33" s="247">
        <v>0</v>
      </c>
      <c r="K33" s="247">
        <v>0</v>
      </c>
      <c r="L33" s="247">
        <v>0</v>
      </c>
      <c r="M33" s="247">
        <v>0</v>
      </c>
      <c r="N33" s="247">
        <v>0</v>
      </c>
      <c r="O33" s="247">
        <v>0</v>
      </c>
      <c r="P33" s="247">
        <v>0</v>
      </c>
      <c r="Q33" s="247">
        <v>0</v>
      </c>
      <c r="R33" s="247">
        <v>0</v>
      </c>
      <c r="S33" s="247">
        <v>0</v>
      </c>
      <c r="T33" s="246">
        <v>0</v>
      </c>
      <c r="U33" s="246">
        <v>0</v>
      </c>
      <c r="V33" s="246">
        <v>0</v>
      </c>
      <c r="W33" s="246">
        <v>0</v>
      </c>
      <c r="X33" s="318">
        <v>0</v>
      </c>
      <c r="Y33" s="246">
        <v>0</v>
      </c>
      <c r="Z33" s="318">
        <v>0</v>
      </c>
      <c r="AA33" s="246">
        <v>0</v>
      </c>
      <c r="AB33" s="318">
        <v>0</v>
      </c>
      <c r="AC33" s="246">
        <v>0</v>
      </c>
      <c r="AD33" s="318">
        <v>0</v>
      </c>
      <c r="AE33" s="246">
        <v>0</v>
      </c>
      <c r="AF33" s="246">
        <v>0</v>
      </c>
      <c r="AG33" s="246">
        <v>0</v>
      </c>
      <c r="AH33" s="246">
        <v>0</v>
      </c>
      <c r="AI33" s="246">
        <v>0</v>
      </c>
      <c r="AJ33" s="246">
        <v>515</v>
      </c>
      <c r="AK33" s="246">
        <v>499</v>
      </c>
    </row>
    <row r="34" spans="1:37" s="246" customFormat="1" ht="11.25">
      <c r="A34" s="341" t="s">
        <v>460</v>
      </c>
      <c r="B34" s="289">
        <f>SUM(B4:B33)</f>
        <v>16981</v>
      </c>
      <c r="C34" s="376">
        <f t="shared" ref="C34:AK34" si="0">SUM(C4:C33)</f>
        <v>103414</v>
      </c>
      <c r="D34" s="376">
        <f t="shared" si="0"/>
        <v>15949</v>
      </c>
      <c r="E34" s="376">
        <f t="shared" si="0"/>
        <v>116838</v>
      </c>
      <c r="F34" s="376">
        <f t="shared" si="0"/>
        <v>21547</v>
      </c>
      <c r="G34" s="376">
        <f t="shared" si="0"/>
        <v>120865</v>
      </c>
      <c r="H34" s="376">
        <f t="shared" si="0"/>
        <v>29470</v>
      </c>
      <c r="I34" s="376">
        <f t="shared" si="0"/>
        <v>134793</v>
      </c>
      <c r="J34" s="376">
        <f t="shared" si="0"/>
        <v>27725</v>
      </c>
      <c r="K34" s="376">
        <f t="shared" si="0"/>
        <v>134815</v>
      </c>
      <c r="L34" s="376">
        <f t="shared" si="0"/>
        <v>25652</v>
      </c>
      <c r="M34" s="376">
        <f t="shared" si="0"/>
        <v>134867</v>
      </c>
      <c r="N34" s="376">
        <f t="shared" si="0"/>
        <v>16204</v>
      </c>
      <c r="O34" s="376">
        <f t="shared" si="0"/>
        <v>114084</v>
      </c>
      <c r="P34" s="376">
        <f t="shared" si="0"/>
        <v>12698</v>
      </c>
      <c r="Q34" s="376">
        <f t="shared" si="0"/>
        <v>114890</v>
      </c>
      <c r="R34" s="376">
        <f t="shared" si="0"/>
        <v>5169</v>
      </c>
      <c r="S34" s="376">
        <f t="shared" si="0"/>
        <v>90460</v>
      </c>
      <c r="T34" s="376">
        <f t="shared" si="0"/>
        <v>1679</v>
      </c>
      <c r="U34" s="376">
        <f t="shared" si="0"/>
        <v>69356</v>
      </c>
      <c r="V34" s="376">
        <f t="shared" si="0"/>
        <v>872</v>
      </c>
      <c r="W34" s="376">
        <f t="shared" si="0"/>
        <v>89884</v>
      </c>
      <c r="X34" s="376">
        <f t="shared" si="0"/>
        <v>999</v>
      </c>
      <c r="Y34" s="376">
        <f t="shared" si="0"/>
        <v>82383</v>
      </c>
      <c r="Z34" s="376">
        <f t="shared" si="0"/>
        <v>2165</v>
      </c>
      <c r="AA34" s="376">
        <f t="shared" si="0"/>
        <v>78917</v>
      </c>
      <c r="AB34" s="376">
        <f t="shared" si="0"/>
        <v>4013</v>
      </c>
      <c r="AC34" s="376">
        <f t="shared" si="0"/>
        <v>99749</v>
      </c>
      <c r="AD34" s="376">
        <f t="shared" si="0"/>
        <v>4519</v>
      </c>
      <c r="AE34" s="376">
        <f t="shared" si="0"/>
        <v>131874</v>
      </c>
      <c r="AF34" s="376">
        <f t="shared" si="0"/>
        <v>4353</v>
      </c>
      <c r="AG34" s="376">
        <f t="shared" si="0"/>
        <v>146344</v>
      </c>
      <c r="AH34" s="376">
        <f t="shared" si="0"/>
        <v>5925</v>
      </c>
      <c r="AI34" s="376">
        <f t="shared" si="0"/>
        <v>152701</v>
      </c>
      <c r="AJ34" s="376">
        <f t="shared" si="0"/>
        <v>8622</v>
      </c>
      <c r="AK34" s="376">
        <f t="shared" si="0"/>
        <v>167762</v>
      </c>
    </row>
    <row r="35" spans="1:37" s="246" customFormat="1" ht="11.25">
      <c r="A35" s="341"/>
      <c r="B35" s="247"/>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row>
    <row r="36" spans="1:37">
      <c r="AB36" s="246"/>
      <c r="AC36" s="246"/>
    </row>
    <row r="37" spans="1:37">
      <c r="A37" s="250" t="s">
        <v>1222</v>
      </c>
      <c r="B37" s="251"/>
      <c r="C37" s="251"/>
      <c r="D37" s="250"/>
      <c r="E37" s="17"/>
      <c r="F37" s="17"/>
    </row>
    <row r="38" spans="1:37" ht="17.25" customHeight="1">
      <c r="A38" s="252" t="s">
        <v>424</v>
      </c>
      <c r="B38" s="249" t="s">
        <v>437</v>
      </c>
      <c r="C38" s="252" t="s">
        <v>462</v>
      </c>
      <c r="D38" s="248"/>
    </row>
    <row r="39" spans="1:37">
      <c r="A39" s="474" t="s">
        <v>799</v>
      </c>
      <c r="B39" s="475">
        <f>SUM(AJ4:AJ15)</f>
        <v>1262</v>
      </c>
      <c r="C39" s="475">
        <f>SUM(AK4:AK15)</f>
        <v>2954</v>
      </c>
      <c r="D39" s="248"/>
    </row>
    <row r="40" spans="1:37">
      <c r="A40" s="474" t="s">
        <v>1144</v>
      </c>
      <c r="B40" s="475">
        <f>SUM(AJ16:AJ20)</f>
        <v>45</v>
      </c>
      <c r="C40" s="475">
        <f>SUM(AK16:AK20)</f>
        <v>12257</v>
      </c>
      <c r="D40" s="248"/>
    </row>
    <row r="41" spans="1:37">
      <c r="A41" s="474">
        <v>2005</v>
      </c>
      <c r="B41" s="475">
        <f t="shared" ref="B41:C47" si="1">AJ21</f>
        <v>27</v>
      </c>
      <c r="C41" s="475">
        <f t="shared" si="1"/>
        <v>19968</v>
      </c>
      <c r="D41" s="248"/>
      <c r="U41" t="s">
        <v>114</v>
      </c>
    </row>
    <row r="42" spans="1:37">
      <c r="A42" s="474">
        <v>2006</v>
      </c>
      <c r="B42" s="475">
        <f t="shared" si="1"/>
        <v>33</v>
      </c>
      <c r="C42" s="475">
        <f t="shared" si="1"/>
        <v>33572</v>
      </c>
      <c r="D42" s="248"/>
    </row>
    <row r="43" spans="1:37">
      <c r="A43" s="474">
        <v>2007</v>
      </c>
      <c r="B43" s="475">
        <f t="shared" si="1"/>
        <v>195</v>
      </c>
      <c r="C43" s="475">
        <f t="shared" si="1"/>
        <v>24453</v>
      </c>
      <c r="D43" s="248"/>
    </row>
    <row r="44" spans="1:37">
      <c r="A44" s="473">
        <v>2008</v>
      </c>
      <c r="B44" s="475">
        <f t="shared" si="1"/>
        <v>744</v>
      </c>
      <c r="C44" s="475">
        <f t="shared" si="1"/>
        <v>27906</v>
      </c>
      <c r="D44" s="248"/>
    </row>
    <row r="45" spans="1:37">
      <c r="A45" s="474">
        <v>2009</v>
      </c>
      <c r="B45" s="475">
        <f t="shared" si="1"/>
        <v>464</v>
      </c>
      <c r="C45" s="475">
        <f t="shared" si="1"/>
        <v>10540</v>
      </c>
      <c r="D45" s="254"/>
    </row>
    <row r="46" spans="1:37">
      <c r="A46" s="473">
        <v>2010</v>
      </c>
      <c r="B46" s="475">
        <f t="shared" si="1"/>
        <v>326</v>
      </c>
      <c r="C46" s="475">
        <f t="shared" si="1"/>
        <v>9808</v>
      </c>
      <c r="D46" s="254"/>
    </row>
    <row r="47" spans="1:37">
      <c r="A47" s="473">
        <v>2011</v>
      </c>
      <c r="B47" s="475">
        <f t="shared" si="1"/>
        <v>863</v>
      </c>
      <c r="C47" s="475">
        <f t="shared" si="1"/>
        <v>8085</v>
      </c>
      <c r="D47" s="254"/>
    </row>
    <row r="48" spans="1:37">
      <c r="A48" s="473">
        <v>2012</v>
      </c>
      <c r="B48" s="475">
        <f t="shared" ref="B48:B53" si="2">AJ28</f>
        <v>1428</v>
      </c>
      <c r="C48" s="475">
        <f t="shared" ref="C48:C53" si="3">AK28</f>
        <v>8765</v>
      </c>
      <c r="D48" s="254"/>
    </row>
    <row r="49" spans="1:6">
      <c r="A49" s="473">
        <v>2013</v>
      </c>
      <c r="B49" s="475">
        <f t="shared" si="2"/>
        <v>816</v>
      </c>
      <c r="C49" s="475">
        <f t="shared" si="3"/>
        <v>2886</v>
      </c>
      <c r="D49" s="254"/>
    </row>
    <row r="50" spans="1:6">
      <c r="A50" s="473">
        <v>2014</v>
      </c>
      <c r="B50" s="475">
        <f t="shared" si="2"/>
        <v>636</v>
      </c>
      <c r="C50" s="475">
        <f t="shared" si="3"/>
        <v>2594</v>
      </c>
      <c r="D50" s="254"/>
    </row>
    <row r="51" spans="1:6">
      <c r="A51" s="473">
        <v>2015</v>
      </c>
      <c r="B51" s="475">
        <f t="shared" si="2"/>
        <v>573</v>
      </c>
      <c r="C51" s="475">
        <f t="shared" si="3"/>
        <v>1951</v>
      </c>
      <c r="D51" s="254"/>
    </row>
    <row r="52" spans="1:6">
      <c r="A52" s="473">
        <v>2016</v>
      </c>
      <c r="B52" s="475">
        <f t="shared" si="2"/>
        <v>695</v>
      </c>
      <c r="C52" s="475">
        <f t="shared" si="3"/>
        <v>1524</v>
      </c>
      <c r="D52" s="254"/>
    </row>
    <row r="53" spans="1:6">
      <c r="A53" s="473">
        <v>2017</v>
      </c>
      <c r="B53" s="475">
        <f t="shared" si="2"/>
        <v>515</v>
      </c>
      <c r="C53" s="475">
        <f t="shared" si="3"/>
        <v>499</v>
      </c>
      <c r="D53" s="254"/>
    </row>
    <row r="54" spans="1:6">
      <c r="E54" s="57"/>
      <c r="F54" s="57"/>
    </row>
    <row r="55" spans="1:6">
      <c r="E55" s="57"/>
      <c r="F55" s="57"/>
    </row>
    <row r="56" spans="1:6">
      <c r="E56" s="509"/>
      <c r="F56" s="509"/>
    </row>
    <row r="57" spans="1:6">
      <c r="E57" s="57"/>
      <c r="F57" s="57"/>
    </row>
    <row r="59" spans="1:6" ht="15">
      <c r="A59" s="479" t="s">
        <v>800</v>
      </c>
      <c r="B59" s="480"/>
      <c r="C59" s="480"/>
      <c r="D59" s="480"/>
      <c r="E59" s="481"/>
      <c r="F59" s="481"/>
    </row>
  </sheetData>
  <mergeCells count="1">
    <mergeCell ref="M1:N1"/>
  </mergeCells>
  <phoneticPr fontId="6" type="noConversion"/>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V29"/>
  <sheetViews>
    <sheetView workbookViewId="0">
      <selection activeCell="O25" sqref="O25"/>
    </sheetView>
  </sheetViews>
  <sheetFormatPr defaultColWidth="8.85546875" defaultRowHeight="12.75"/>
  <sheetData>
    <row r="1" spans="1:22" ht="25.5" customHeight="1">
      <c r="A1" s="33" t="s">
        <v>375</v>
      </c>
      <c r="B1" s="34"/>
      <c r="C1" s="34"/>
      <c r="D1" s="34"/>
      <c r="E1" s="34"/>
      <c r="F1" s="34"/>
      <c r="G1" s="34"/>
      <c r="H1" s="34"/>
      <c r="I1" s="34"/>
      <c r="J1" s="34"/>
      <c r="K1" s="34"/>
      <c r="L1" s="34"/>
      <c r="M1" s="793" t="s">
        <v>549</v>
      </c>
      <c r="N1" s="793"/>
      <c r="O1" s="34"/>
      <c r="P1" s="34"/>
      <c r="Q1" s="34"/>
      <c r="R1" s="34"/>
      <c r="S1" s="34"/>
      <c r="T1" s="34"/>
      <c r="U1" s="34"/>
      <c r="V1" s="34"/>
    </row>
    <row r="2" spans="1:22">
      <c r="A2" s="7" t="s">
        <v>516</v>
      </c>
      <c r="B2" t="s">
        <v>462</v>
      </c>
      <c r="C2" t="s">
        <v>437</v>
      </c>
    </row>
    <row r="3" spans="1:22">
      <c r="A3" s="246">
        <v>2000</v>
      </c>
      <c r="B3" s="416">
        <v>2151.1647987000001</v>
      </c>
      <c r="C3" s="416">
        <v>2728.2480178999999</v>
      </c>
    </row>
    <row r="4" spans="1:22">
      <c r="A4" s="246">
        <v>2001</v>
      </c>
      <c r="B4" s="416">
        <v>2175.4645746000001</v>
      </c>
      <c r="C4" s="416">
        <v>2728.8372565</v>
      </c>
    </row>
    <row r="5" spans="1:22">
      <c r="A5" s="246">
        <v>2002</v>
      </c>
      <c r="B5" s="416">
        <v>2212.8965856</v>
      </c>
      <c r="C5" s="416">
        <v>2796.6905001999999</v>
      </c>
    </row>
    <row r="6" spans="1:22">
      <c r="A6" s="246">
        <v>2003</v>
      </c>
      <c r="B6" s="416">
        <v>2243.7641048999999</v>
      </c>
      <c r="C6" s="416">
        <v>2834.9184276999999</v>
      </c>
    </row>
    <row r="7" spans="1:22">
      <c r="A7" s="246">
        <v>2004</v>
      </c>
      <c r="B7" s="416">
        <v>2283.7746659999998</v>
      </c>
      <c r="C7" s="416">
        <v>2833.4503252999998</v>
      </c>
    </row>
    <row r="8" spans="1:22">
      <c r="A8" s="246">
        <v>2005</v>
      </c>
      <c r="B8" s="416">
        <v>2236.9193756</v>
      </c>
      <c r="C8" s="416">
        <v>2816.8604071999998</v>
      </c>
    </row>
    <row r="9" spans="1:22">
      <c r="A9" s="246">
        <v>2006</v>
      </c>
      <c r="B9" s="416">
        <v>2210.0086497000002</v>
      </c>
      <c r="C9" s="416">
        <v>2768.3332731</v>
      </c>
    </row>
    <row r="10" spans="1:22">
      <c r="A10" s="246">
        <v>2007</v>
      </c>
      <c r="B10" s="416">
        <v>2233.0211803000002</v>
      </c>
      <c r="C10" s="416">
        <v>2794.7364241999999</v>
      </c>
    </row>
    <row r="11" spans="1:22">
      <c r="A11" s="246">
        <v>2008</v>
      </c>
      <c r="B11" s="416">
        <v>2194.1887290999998</v>
      </c>
      <c r="C11" s="416">
        <v>2694.6891036000002</v>
      </c>
    </row>
    <row r="12" spans="1:22">
      <c r="A12" s="246">
        <v>2009</v>
      </c>
      <c r="B12" s="416">
        <v>2127.3541369999998</v>
      </c>
      <c r="C12" s="416">
        <v>2598.0094678999999</v>
      </c>
    </row>
    <row r="13" spans="1:22">
      <c r="A13" s="246">
        <v>2010</v>
      </c>
      <c r="B13" s="416">
        <v>2135.8993747</v>
      </c>
      <c r="C13" s="416">
        <v>2613.7327498999998</v>
      </c>
    </row>
    <row r="14" spans="1:22">
      <c r="A14" s="246">
        <v>2011</v>
      </c>
      <c r="B14" s="416">
        <v>2122.1480628999998</v>
      </c>
      <c r="C14" s="416">
        <v>2621.8557418999999</v>
      </c>
    </row>
    <row r="15" spans="1:22">
      <c r="A15" s="246">
        <v>2012</v>
      </c>
      <c r="B15" s="416">
        <v>2063.4093168999998</v>
      </c>
      <c r="C15" s="416">
        <v>2617.3220494000002</v>
      </c>
    </row>
    <row r="16" spans="1:22">
      <c r="A16" s="246">
        <v>2013</v>
      </c>
      <c r="B16" s="416">
        <v>2048.3868765000002</v>
      </c>
      <c r="C16" s="416">
        <v>2654.4677824999999</v>
      </c>
    </row>
    <row r="17" spans="1:11">
      <c r="A17" s="246">
        <v>2014</v>
      </c>
      <c r="B17" s="416">
        <v>2055.3179507999998</v>
      </c>
      <c r="C17" s="416">
        <v>2701.6695015999999</v>
      </c>
    </row>
    <row r="18" spans="1:11">
      <c r="A18" s="246">
        <v>2015</v>
      </c>
      <c r="B18" s="416">
        <v>2067.9627796999998</v>
      </c>
      <c r="C18" s="416">
        <v>2699.8455657999998</v>
      </c>
    </row>
    <row r="19" spans="1:11">
      <c r="A19" s="246">
        <v>2016</v>
      </c>
      <c r="B19" s="416">
        <v>2066.7830267999998</v>
      </c>
      <c r="C19" s="416">
        <v>2694.9196959999999</v>
      </c>
    </row>
    <row r="20" spans="1:11">
      <c r="A20" s="246">
        <v>2017</v>
      </c>
      <c r="B20" s="416">
        <v>2061.7648886000002</v>
      </c>
      <c r="C20" s="416">
        <v>2721.2548253999998</v>
      </c>
    </row>
    <row r="28" spans="1:11">
      <c r="D28" s="17"/>
      <c r="E28" s="17"/>
      <c r="F28" s="17"/>
      <c r="G28" s="17"/>
      <c r="H28" s="17"/>
      <c r="I28" s="17"/>
      <c r="J28" s="17"/>
      <c r="K28" s="53"/>
    </row>
    <row r="29" spans="1:11">
      <c r="D29" s="17"/>
      <c r="E29" s="17"/>
      <c r="F29" s="17"/>
      <c r="G29" s="17"/>
      <c r="H29" s="17"/>
      <c r="I29" s="17"/>
      <c r="J29" s="17"/>
      <c r="K29" s="53"/>
    </row>
  </sheetData>
  <mergeCells count="1">
    <mergeCell ref="M1:N1"/>
  </mergeCells>
  <phoneticPr fontId="6" type="noConversion"/>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39"/>
  <sheetViews>
    <sheetView workbookViewId="0">
      <selection activeCell="R21" sqref="R21"/>
    </sheetView>
  </sheetViews>
  <sheetFormatPr defaultColWidth="8.85546875" defaultRowHeight="12.75"/>
  <sheetData>
    <row r="1" spans="1:24" ht="26.25" customHeight="1">
      <c r="A1" s="33" t="s">
        <v>61</v>
      </c>
      <c r="B1" s="29"/>
      <c r="C1" s="29"/>
      <c r="D1" s="29"/>
      <c r="E1" s="29"/>
      <c r="F1" s="29"/>
      <c r="G1" s="29"/>
      <c r="H1" s="29"/>
      <c r="I1" s="29"/>
      <c r="J1" s="29"/>
      <c r="K1" s="29"/>
      <c r="L1" s="184"/>
      <c r="M1" s="808" t="s">
        <v>549</v>
      </c>
      <c r="N1" s="808"/>
      <c r="O1" s="184"/>
      <c r="P1" s="184"/>
      <c r="Q1" s="184"/>
      <c r="R1" s="184"/>
      <c r="S1" s="184"/>
      <c r="T1" s="184"/>
      <c r="U1" s="184"/>
      <c r="V1" s="184"/>
      <c r="W1" s="184"/>
      <c r="X1" s="184"/>
    </row>
    <row r="2" spans="1:24" ht="33.75">
      <c r="A2" s="361" t="s">
        <v>440</v>
      </c>
      <c r="B2" s="384" t="s">
        <v>276</v>
      </c>
      <c r="C2" s="384" t="s">
        <v>277</v>
      </c>
      <c r="D2" s="384" t="s">
        <v>278</v>
      </c>
      <c r="E2" s="384" t="s">
        <v>279</v>
      </c>
      <c r="F2" s="384" t="s">
        <v>280</v>
      </c>
      <c r="G2" s="384" t="s">
        <v>281</v>
      </c>
      <c r="H2" s="385" t="s">
        <v>270</v>
      </c>
      <c r="I2" s="384" t="s">
        <v>271</v>
      </c>
      <c r="J2" s="384" t="s">
        <v>272</v>
      </c>
      <c r="K2" s="384" t="s">
        <v>273</v>
      </c>
      <c r="L2" s="384" t="s">
        <v>274</v>
      </c>
      <c r="M2" s="384" t="s">
        <v>275</v>
      </c>
    </row>
    <row r="3" spans="1:24" ht="12" customHeight="1">
      <c r="A3" s="246">
        <v>2000</v>
      </c>
      <c r="B3" s="246">
        <v>4886</v>
      </c>
      <c r="C3" s="246">
        <v>11656</v>
      </c>
      <c r="D3" s="246">
        <v>16778</v>
      </c>
      <c r="E3" s="246">
        <v>24977</v>
      </c>
      <c r="F3" s="246">
        <v>12471</v>
      </c>
      <c r="G3" s="246">
        <v>4351</v>
      </c>
      <c r="H3" s="296">
        <v>4696</v>
      </c>
      <c r="I3" s="246">
        <v>26274</v>
      </c>
      <c r="J3" s="246">
        <v>56116</v>
      </c>
      <c r="K3" s="246">
        <v>28990</v>
      </c>
      <c r="L3" s="246">
        <v>4539</v>
      </c>
      <c r="M3" s="246">
        <v>1858</v>
      </c>
    </row>
    <row r="4" spans="1:24" ht="12" customHeight="1">
      <c r="A4" s="246">
        <v>2001</v>
      </c>
      <c r="B4" s="246">
        <v>3575</v>
      </c>
      <c r="C4" s="246">
        <v>8992</v>
      </c>
      <c r="D4" s="246">
        <v>18502</v>
      </c>
      <c r="E4" s="246">
        <v>27256</v>
      </c>
      <c r="F4" s="246">
        <v>13061</v>
      </c>
      <c r="G4" s="246">
        <v>4922</v>
      </c>
      <c r="H4" s="296">
        <v>6188</v>
      </c>
      <c r="I4" s="246">
        <v>29053</v>
      </c>
      <c r="J4" s="246">
        <v>61278</v>
      </c>
      <c r="K4" s="246">
        <v>31520</v>
      </c>
      <c r="L4" s="246">
        <v>5438</v>
      </c>
      <c r="M4" s="246">
        <v>1650</v>
      </c>
    </row>
    <row r="5" spans="1:24" ht="12" customHeight="1">
      <c r="A5" s="246">
        <v>2002</v>
      </c>
      <c r="B5" s="246">
        <v>4515</v>
      </c>
      <c r="C5" s="246">
        <v>5910</v>
      </c>
      <c r="D5" s="246">
        <v>22259</v>
      </c>
      <c r="E5" s="246">
        <v>31461</v>
      </c>
      <c r="F5" s="246">
        <v>13788</v>
      </c>
      <c r="G5" s="246">
        <v>6227</v>
      </c>
      <c r="H5" s="296">
        <v>7751</v>
      </c>
      <c r="I5" s="246">
        <v>29594</v>
      </c>
      <c r="J5" s="246">
        <v>57537</v>
      </c>
      <c r="K5" s="246">
        <v>39959</v>
      </c>
      <c r="L5" s="246">
        <v>7780</v>
      </c>
      <c r="M5" s="246">
        <v>2370</v>
      </c>
    </row>
    <row r="6" spans="1:24" ht="12" customHeight="1">
      <c r="A6" s="246">
        <v>2003</v>
      </c>
      <c r="B6" s="246">
        <v>5723</v>
      </c>
      <c r="C6" s="246">
        <v>6170</v>
      </c>
      <c r="D6" s="246">
        <v>22144</v>
      </c>
      <c r="E6" s="246">
        <v>32503</v>
      </c>
      <c r="F6" s="246">
        <v>17949</v>
      </c>
      <c r="G6" s="246">
        <v>7046</v>
      </c>
      <c r="H6" s="296">
        <v>9501</v>
      </c>
      <c r="I6" s="246">
        <v>29857</v>
      </c>
      <c r="J6" s="246">
        <v>64018</v>
      </c>
      <c r="K6" s="246">
        <v>50797</v>
      </c>
      <c r="L6" s="246">
        <v>9426</v>
      </c>
      <c r="M6" s="246">
        <v>3497</v>
      </c>
    </row>
    <row r="7" spans="1:24" ht="12" customHeight="1">
      <c r="A7" s="246">
        <v>2004</v>
      </c>
      <c r="B7" s="246">
        <v>6143</v>
      </c>
      <c r="C7" s="246">
        <v>6624</v>
      </c>
      <c r="D7" s="246">
        <v>21885</v>
      </c>
      <c r="E7" s="246">
        <v>34463</v>
      </c>
      <c r="F7" s="246">
        <v>21521</v>
      </c>
      <c r="G7" s="246">
        <v>6823</v>
      </c>
      <c r="H7" s="296">
        <v>9288</v>
      </c>
      <c r="I7" s="246">
        <v>27053</v>
      </c>
      <c r="J7" s="246">
        <v>61184</v>
      </c>
      <c r="K7" s="246">
        <v>54357</v>
      </c>
      <c r="L7" s="246">
        <v>9902</v>
      </c>
      <c r="M7" s="246">
        <v>3670</v>
      </c>
    </row>
    <row r="8" spans="1:24" ht="12" customHeight="1">
      <c r="A8" s="246">
        <v>2005</v>
      </c>
      <c r="B8" s="246">
        <v>6083</v>
      </c>
      <c r="C8" s="246">
        <v>8492</v>
      </c>
      <c r="D8" s="246">
        <v>24097</v>
      </c>
      <c r="E8" s="246">
        <v>36702</v>
      </c>
      <c r="F8" s="246">
        <v>20475</v>
      </c>
      <c r="G8" s="246">
        <v>5773</v>
      </c>
      <c r="H8" s="296">
        <v>10229</v>
      </c>
      <c r="I8" s="246">
        <v>26764</v>
      </c>
      <c r="J8" s="246">
        <v>64076</v>
      </c>
      <c r="K8" s="246">
        <v>50618</v>
      </c>
      <c r="L8" s="246">
        <v>8607</v>
      </c>
      <c r="M8" s="246">
        <v>3346</v>
      </c>
    </row>
    <row r="9" spans="1:24">
      <c r="A9" s="246">
        <v>2006</v>
      </c>
      <c r="B9" s="246">
        <v>5633</v>
      </c>
      <c r="C9" s="246">
        <v>9291</v>
      </c>
      <c r="D9" s="246">
        <v>24749</v>
      </c>
      <c r="E9" s="246">
        <v>36473</v>
      </c>
      <c r="F9" s="246">
        <v>18358</v>
      </c>
      <c r="G9" s="246">
        <v>4681</v>
      </c>
      <c r="H9" s="296">
        <v>11744</v>
      </c>
      <c r="I9" s="246">
        <v>23477</v>
      </c>
      <c r="J9" s="246">
        <v>51930</v>
      </c>
      <c r="K9" s="246">
        <v>38185</v>
      </c>
      <c r="L9" s="246">
        <v>5863</v>
      </c>
      <c r="M9" s="246">
        <v>2728</v>
      </c>
    </row>
    <row r="10" spans="1:24">
      <c r="A10" s="246">
        <v>2007</v>
      </c>
      <c r="B10" s="246">
        <v>4767</v>
      </c>
      <c r="C10" s="246">
        <v>11303</v>
      </c>
      <c r="D10" s="246">
        <v>23191</v>
      </c>
      <c r="E10" s="246">
        <v>38896</v>
      </c>
      <c r="F10" s="246">
        <v>18302</v>
      </c>
      <c r="G10" s="246">
        <v>4989</v>
      </c>
      <c r="H10" s="296">
        <v>12888</v>
      </c>
      <c r="I10" s="246">
        <v>21332</v>
      </c>
      <c r="J10" s="246">
        <v>50262</v>
      </c>
      <c r="K10" s="246">
        <v>37900</v>
      </c>
      <c r="L10" s="246">
        <v>5795</v>
      </c>
      <c r="M10" s="246">
        <v>3498</v>
      </c>
    </row>
    <row r="11" spans="1:24">
      <c r="A11" s="246">
        <v>2008</v>
      </c>
      <c r="B11" s="246">
        <v>4475</v>
      </c>
      <c r="C11" s="246">
        <v>15672</v>
      </c>
      <c r="D11" s="246">
        <v>22113</v>
      </c>
      <c r="E11" s="246">
        <v>35186</v>
      </c>
      <c r="F11" s="246">
        <v>14460</v>
      </c>
      <c r="G11" s="246">
        <v>3688</v>
      </c>
      <c r="H11" s="296">
        <v>10992</v>
      </c>
      <c r="I11" s="246">
        <v>17671</v>
      </c>
      <c r="J11" s="246">
        <v>37845</v>
      </c>
      <c r="K11" s="246">
        <v>25999</v>
      </c>
      <c r="L11" s="246">
        <v>4036</v>
      </c>
      <c r="M11" s="246">
        <v>3145</v>
      </c>
    </row>
    <row r="12" spans="1:24">
      <c r="A12" s="246">
        <v>2009</v>
      </c>
      <c r="B12" s="246">
        <v>2949</v>
      </c>
      <c r="C12" s="246">
        <v>12257</v>
      </c>
      <c r="D12" s="246">
        <v>17846</v>
      </c>
      <c r="E12" s="246">
        <v>25433</v>
      </c>
      <c r="F12" s="246">
        <v>9978</v>
      </c>
      <c r="G12" s="246">
        <v>2107</v>
      </c>
      <c r="H12" s="296">
        <v>10595</v>
      </c>
      <c r="I12" s="246">
        <v>15161</v>
      </c>
      <c r="J12" s="246">
        <v>27329</v>
      </c>
      <c r="K12" s="246">
        <v>18883</v>
      </c>
      <c r="L12" s="246">
        <v>2196</v>
      </c>
      <c r="M12" s="246">
        <v>1609</v>
      </c>
    </row>
    <row r="13" spans="1:24">
      <c r="A13" s="246">
        <v>2010</v>
      </c>
      <c r="B13" s="246">
        <v>3212</v>
      </c>
      <c r="C13" s="246">
        <v>12673</v>
      </c>
      <c r="D13" s="246">
        <v>20475</v>
      </c>
      <c r="E13" s="246">
        <v>33086</v>
      </c>
      <c r="F13" s="246">
        <v>9359</v>
      </c>
      <c r="G13" s="246">
        <v>2387</v>
      </c>
      <c r="H13" s="296">
        <v>11510</v>
      </c>
      <c r="I13" s="246">
        <v>19172</v>
      </c>
      <c r="J13" s="246">
        <v>34524</v>
      </c>
      <c r="K13" s="246">
        <v>24486</v>
      </c>
      <c r="L13" s="246">
        <v>3288</v>
      </c>
      <c r="M13" s="246">
        <v>2164</v>
      </c>
    </row>
    <row r="14" spans="1:24">
      <c r="A14" s="246">
        <v>2011</v>
      </c>
      <c r="B14" s="246">
        <v>4674</v>
      </c>
      <c r="C14" s="246">
        <v>14152</v>
      </c>
      <c r="D14" s="246">
        <v>19597</v>
      </c>
      <c r="E14" s="246">
        <v>35449</v>
      </c>
      <c r="F14" s="246">
        <v>8653</v>
      </c>
      <c r="G14" s="246">
        <v>2278</v>
      </c>
      <c r="H14" s="296">
        <v>10911</v>
      </c>
      <c r="I14" s="246">
        <v>16611</v>
      </c>
      <c r="J14" s="246">
        <v>30673</v>
      </c>
      <c r="K14" s="246">
        <v>23309</v>
      </c>
      <c r="L14" s="246">
        <v>3248</v>
      </c>
      <c r="M14" s="246">
        <v>2320</v>
      </c>
    </row>
    <row r="15" spans="1:24">
      <c r="A15" s="246">
        <v>2012</v>
      </c>
      <c r="B15" s="246">
        <v>4694</v>
      </c>
      <c r="C15" s="246">
        <v>17870</v>
      </c>
      <c r="D15" s="246">
        <v>27638</v>
      </c>
      <c r="E15" s="246">
        <v>36218</v>
      </c>
      <c r="F15" s="246">
        <v>12457</v>
      </c>
      <c r="G15" s="246">
        <v>2024</v>
      </c>
      <c r="H15" s="296">
        <v>13129</v>
      </c>
      <c r="I15" s="246">
        <v>19649</v>
      </c>
      <c r="J15" s="246">
        <v>26571</v>
      </c>
      <c r="K15" s="246">
        <v>20596</v>
      </c>
      <c r="L15" s="246">
        <v>2660</v>
      </c>
      <c r="M15" s="246">
        <v>2365</v>
      </c>
    </row>
    <row r="16" spans="1:24">
      <c r="A16" s="246">
        <v>2013</v>
      </c>
      <c r="B16" s="246">
        <v>6200</v>
      </c>
      <c r="C16" s="246">
        <v>17908</v>
      </c>
      <c r="D16" s="246">
        <v>30667</v>
      </c>
      <c r="E16" s="246">
        <v>41272</v>
      </c>
      <c r="F16" s="246">
        <v>14064</v>
      </c>
      <c r="G16" s="246">
        <v>2404</v>
      </c>
      <c r="H16" s="296">
        <v>17738</v>
      </c>
      <c r="I16" s="246">
        <v>24409</v>
      </c>
      <c r="J16" s="246">
        <v>30713</v>
      </c>
      <c r="K16" s="246">
        <v>27523</v>
      </c>
      <c r="L16" s="246">
        <v>3957</v>
      </c>
      <c r="M16" s="246">
        <v>3073</v>
      </c>
    </row>
    <row r="17" spans="1:13">
      <c r="A17" s="361">
        <v>2014</v>
      </c>
      <c r="B17" s="361">
        <v>6532</v>
      </c>
      <c r="C17" s="361">
        <v>20128</v>
      </c>
      <c r="D17" s="361">
        <v>34358</v>
      </c>
      <c r="E17" s="361">
        <v>45184</v>
      </c>
      <c r="F17" s="361">
        <v>16687</v>
      </c>
      <c r="G17" s="361">
        <v>2557</v>
      </c>
      <c r="H17" s="386">
        <v>21309</v>
      </c>
      <c r="I17" s="361">
        <v>31881</v>
      </c>
      <c r="J17" s="361">
        <v>39561</v>
      </c>
      <c r="K17" s="361">
        <v>36420</v>
      </c>
      <c r="L17" s="361">
        <v>6658</v>
      </c>
      <c r="M17" s="361">
        <v>3816</v>
      </c>
    </row>
    <row r="18" spans="1:13">
      <c r="A18" s="246">
        <v>2015</v>
      </c>
      <c r="B18" s="361">
        <v>6540</v>
      </c>
      <c r="C18" s="361">
        <v>19708</v>
      </c>
      <c r="D18" s="361">
        <v>36076</v>
      </c>
      <c r="E18" s="361">
        <v>50010</v>
      </c>
      <c r="F18" s="361">
        <v>17484</v>
      </c>
      <c r="G18" s="361">
        <v>2701</v>
      </c>
      <c r="H18" s="386">
        <v>23301</v>
      </c>
      <c r="I18" s="361">
        <v>33721</v>
      </c>
      <c r="J18" s="361">
        <v>43673</v>
      </c>
      <c r="K18" s="361">
        <v>41171</v>
      </c>
      <c r="L18" s="361">
        <v>7642</v>
      </c>
      <c r="M18" s="361">
        <v>4410</v>
      </c>
    </row>
    <row r="19" spans="1:13">
      <c r="A19" s="246">
        <v>2016</v>
      </c>
      <c r="B19" s="361">
        <v>6396</v>
      </c>
      <c r="C19" s="361">
        <v>21502</v>
      </c>
      <c r="D19" s="361">
        <v>40228</v>
      </c>
      <c r="E19" s="361">
        <v>55517</v>
      </c>
      <c r="F19" s="361">
        <v>18388</v>
      </c>
      <c r="G19" s="361">
        <v>3646</v>
      </c>
      <c r="H19" s="386">
        <v>23331</v>
      </c>
      <c r="I19" s="361">
        <v>36559</v>
      </c>
      <c r="J19" s="361">
        <v>46645</v>
      </c>
      <c r="K19" s="361">
        <v>43016</v>
      </c>
      <c r="L19" s="361">
        <v>8007</v>
      </c>
      <c r="M19" s="361">
        <v>4557</v>
      </c>
    </row>
    <row r="20" spans="1:13">
      <c r="A20" s="246">
        <v>2017</v>
      </c>
      <c r="B20" s="361">
        <v>8976</v>
      </c>
      <c r="C20" s="361">
        <v>22641</v>
      </c>
      <c r="D20" s="361">
        <v>42503</v>
      </c>
      <c r="E20" s="361">
        <v>60480</v>
      </c>
      <c r="F20" s="361">
        <v>19622</v>
      </c>
      <c r="G20" s="361">
        <v>3487</v>
      </c>
      <c r="H20" s="386">
        <v>25679</v>
      </c>
      <c r="I20" s="361">
        <v>38373</v>
      </c>
      <c r="J20" s="361">
        <v>51351</v>
      </c>
      <c r="K20" s="361">
        <v>49901</v>
      </c>
      <c r="L20" s="361">
        <v>9213</v>
      </c>
      <c r="M20" s="361">
        <v>5143</v>
      </c>
    </row>
    <row r="21" spans="1:13">
      <c r="A21" s="9"/>
      <c r="B21" s="9"/>
      <c r="C21" s="9"/>
      <c r="D21" s="9"/>
      <c r="E21" s="9"/>
      <c r="F21" s="9"/>
      <c r="G21" s="9"/>
      <c r="H21" s="9"/>
      <c r="I21" s="9"/>
      <c r="J21" s="9"/>
      <c r="K21" s="9"/>
      <c r="L21" s="9"/>
      <c r="M21" s="9"/>
    </row>
    <row r="38" spans="2:8">
      <c r="B38" s="17"/>
      <c r="C38" s="17"/>
      <c r="D38" s="17"/>
      <c r="E38" s="17"/>
      <c r="F38" s="17"/>
      <c r="G38" s="17"/>
      <c r="H38" s="17"/>
    </row>
    <row r="39" spans="2:8">
      <c r="B39" s="17"/>
      <c r="C39" s="17"/>
      <c r="D39" s="17"/>
      <c r="E39" s="17"/>
      <c r="F39" s="17"/>
      <c r="G39" s="17"/>
      <c r="H39" s="17"/>
    </row>
  </sheetData>
  <mergeCells count="1">
    <mergeCell ref="M1:N1"/>
  </mergeCells>
  <phoneticPr fontId="0" type="noConversion"/>
  <hyperlinks>
    <hyperlink ref="M1:N1" location="Contents!A1" display="Back to Contents"/>
  </hyperlinks>
  <pageMargins left="0.75" right="0.75" top="1" bottom="1" header="0.5" footer="0.5"/>
  <pageSetup paperSize="9" scale="60" orientation="landscape" horizontalDpi="4294967292" verticalDpi="4294967292"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42"/>
  <sheetViews>
    <sheetView workbookViewId="0">
      <selection activeCell="M16" sqref="M16"/>
    </sheetView>
  </sheetViews>
  <sheetFormatPr defaultColWidth="8.85546875" defaultRowHeight="12.75"/>
  <sheetData>
    <row r="1" spans="1:24" ht="24" customHeight="1">
      <c r="A1" s="33" t="s">
        <v>117</v>
      </c>
      <c r="B1" s="29"/>
      <c r="C1" s="29"/>
      <c r="D1" s="29"/>
      <c r="E1" s="29"/>
      <c r="F1" s="29"/>
      <c r="G1" s="29"/>
      <c r="H1" s="29"/>
      <c r="I1" s="29"/>
      <c r="J1" s="29"/>
      <c r="K1" s="29"/>
      <c r="L1" s="29"/>
      <c r="M1" s="793" t="s">
        <v>549</v>
      </c>
      <c r="N1" s="793"/>
      <c r="O1" s="185"/>
      <c r="P1" s="185"/>
      <c r="Q1" s="185"/>
      <c r="R1" s="185"/>
      <c r="S1" s="185"/>
      <c r="T1" s="185"/>
      <c r="U1" s="185"/>
      <c r="V1" s="185"/>
      <c r="W1" s="185"/>
      <c r="X1" s="185"/>
    </row>
    <row r="3" spans="1:24">
      <c r="B3" s="813" t="s">
        <v>283</v>
      </c>
      <c r="C3" s="813"/>
      <c r="D3" s="813"/>
      <c r="E3" s="813"/>
      <c r="F3" s="813"/>
      <c r="G3" s="813"/>
      <c r="H3" s="814" t="s">
        <v>282</v>
      </c>
      <c r="I3" s="815"/>
      <c r="J3" s="815"/>
      <c r="K3" s="815"/>
      <c r="L3" s="815"/>
      <c r="M3" s="815"/>
    </row>
    <row r="4" spans="1:24" ht="25.5">
      <c r="A4" s="22" t="s">
        <v>440</v>
      </c>
      <c r="B4" s="201" t="s">
        <v>1070</v>
      </c>
      <c r="C4" s="201" t="s">
        <v>1071</v>
      </c>
      <c r="D4" s="201" t="s">
        <v>1072</v>
      </c>
      <c r="E4" s="201" t="s">
        <v>1073</v>
      </c>
      <c r="F4" s="201" t="s">
        <v>1074</v>
      </c>
      <c r="G4" s="345" t="s">
        <v>1075</v>
      </c>
      <c r="H4" s="387" t="s">
        <v>1070</v>
      </c>
      <c r="I4" s="201" t="s">
        <v>1071</v>
      </c>
      <c r="J4" s="201" t="s">
        <v>1072</v>
      </c>
      <c r="K4" s="201" t="s">
        <v>1073</v>
      </c>
      <c r="L4" s="201" t="s">
        <v>1074</v>
      </c>
      <c r="M4" s="345" t="s">
        <v>1075</v>
      </c>
    </row>
    <row r="5" spans="1:24" ht="20.25" customHeight="1">
      <c r="A5" s="246">
        <v>2000</v>
      </c>
      <c r="B5" s="246">
        <v>691</v>
      </c>
      <c r="C5" s="246">
        <v>456</v>
      </c>
      <c r="D5" s="246">
        <v>1019</v>
      </c>
      <c r="E5" s="246">
        <v>791</v>
      </c>
      <c r="F5" s="246">
        <v>1134</v>
      </c>
      <c r="G5" s="246">
        <v>823</v>
      </c>
      <c r="H5" s="296">
        <v>752</v>
      </c>
      <c r="I5" s="246">
        <v>35</v>
      </c>
      <c r="J5" s="246">
        <v>531</v>
      </c>
      <c r="K5" s="246">
        <v>350</v>
      </c>
      <c r="L5" s="246">
        <v>414</v>
      </c>
      <c r="M5" s="246">
        <v>168</v>
      </c>
    </row>
    <row r="6" spans="1:24">
      <c r="A6" s="246">
        <v>2001</v>
      </c>
      <c r="B6" s="246">
        <v>841</v>
      </c>
      <c r="C6" s="246">
        <v>307</v>
      </c>
      <c r="D6" s="246">
        <v>989</v>
      </c>
      <c r="E6" s="246">
        <v>783</v>
      </c>
      <c r="F6" s="246">
        <v>1116</v>
      </c>
      <c r="G6" s="246">
        <v>942</v>
      </c>
      <c r="H6" s="296">
        <v>760</v>
      </c>
      <c r="I6" s="246">
        <v>55</v>
      </c>
      <c r="J6" s="246">
        <v>520</v>
      </c>
      <c r="K6" s="246">
        <v>371</v>
      </c>
      <c r="L6" s="246">
        <v>395</v>
      </c>
      <c r="M6" s="246">
        <v>177</v>
      </c>
    </row>
    <row r="7" spans="1:24">
      <c r="A7" s="246">
        <v>2002</v>
      </c>
      <c r="B7" s="246">
        <v>945</v>
      </c>
      <c r="C7" s="246">
        <v>345</v>
      </c>
      <c r="D7" s="246">
        <v>847</v>
      </c>
      <c r="E7" s="246">
        <v>819</v>
      </c>
      <c r="F7" s="246">
        <v>1185</v>
      </c>
      <c r="G7" s="246">
        <v>954</v>
      </c>
      <c r="H7" s="296">
        <v>821</v>
      </c>
      <c r="I7" s="246">
        <v>58</v>
      </c>
      <c r="J7" s="246">
        <v>551</v>
      </c>
      <c r="K7" s="246">
        <v>378</v>
      </c>
      <c r="L7" s="246">
        <v>522</v>
      </c>
      <c r="M7" s="246">
        <v>252</v>
      </c>
    </row>
    <row r="8" spans="1:24">
      <c r="A8" s="246">
        <v>2003</v>
      </c>
      <c r="B8" s="246">
        <v>1390</v>
      </c>
      <c r="C8" s="246">
        <v>451</v>
      </c>
      <c r="D8" s="246">
        <v>851</v>
      </c>
      <c r="E8" s="246">
        <v>851</v>
      </c>
      <c r="F8" s="246">
        <v>1415</v>
      </c>
      <c r="G8" s="246">
        <v>1079</v>
      </c>
      <c r="H8" s="296">
        <v>943</v>
      </c>
      <c r="I8" s="246">
        <v>54</v>
      </c>
      <c r="J8" s="246">
        <v>542</v>
      </c>
      <c r="K8" s="246">
        <v>410</v>
      </c>
      <c r="L8" s="246">
        <v>647</v>
      </c>
      <c r="M8" s="246">
        <v>386</v>
      </c>
    </row>
    <row r="9" spans="1:24">
      <c r="A9" s="246">
        <v>2004</v>
      </c>
      <c r="B9" s="246">
        <v>2185</v>
      </c>
      <c r="C9" s="246">
        <v>474</v>
      </c>
      <c r="D9" s="246">
        <v>1559</v>
      </c>
      <c r="E9" s="246">
        <v>851</v>
      </c>
      <c r="F9" s="246">
        <v>1738</v>
      </c>
      <c r="G9" s="246">
        <v>1199</v>
      </c>
      <c r="H9" s="296">
        <v>801</v>
      </c>
      <c r="I9" s="246">
        <v>35</v>
      </c>
      <c r="J9" s="246">
        <v>544</v>
      </c>
      <c r="K9" s="246">
        <v>498</v>
      </c>
      <c r="L9" s="246">
        <v>847</v>
      </c>
      <c r="M9" s="246">
        <v>476</v>
      </c>
    </row>
    <row r="10" spans="1:24">
      <c r="A10" s="246">
        <v>2005</v>
      </c>
      <c r="B10" s="246">
        <v>4889</v>
      </c>
      <c r="C10" s="246">
        <v>571</v>
      </c>
      <c r="D10" s="246">
        <v>1775</v>
      </c>
      <c r="E10" s="246">
        <v>978</v>
      </c>
      <c r="F10" s="246">
        <v>1963</v>
      </c>
      <c r="G10" s="246">
        <v>1494</v>
      </c>
      <c r="H10" s="296">
        <v>886</v>
      </c>
      <c r="I10" s="246">
        <v>52</v>
      </c>
      <c r="J10" s="246">
        <v>687</v>
      </c>
      <c r="K10" s="246">
        <v>477</v>
      </c>
      <c r="L10" s="246">
        <v>979</v>
      </c>
      <c r="M10" s="246">
        <v>814</v>
      </c>
    </row>
    <row r="11" spans="1:24">
      <c r="A11" s="246">
        <v>2006</v>
      </c>
      <c r="B11" s="246">
        <v>5186</v>
      </c>
      <c r="C11" s="246">
        <v>656</v>
      </c>
      <c r="D11" s="246">
        <v>2577</v>
      </c>
      <c r="E11" s="246">
        <v>1171</v>
      </c>
      <c r="F11" s="246">
        <v>2516</v>
      </c>
      <c r="G11" s="246">
        <v>1818</v>
      </c>
      <c r="H11" s="296">
        <v>1089</v>
      </c>
      <c r="I11" s="246">
        <v>58</v>
      </c>
      <c r="J11" s="246">
        <v>834</v>
      </c>
      <c r="K11" s="246">
        <v>600</v>
      </c>
      <c r="L11" s="246">
        <v>1026</v>
      </c>
      <c r="M11" s="246">
        <v>987</v>
      </c>
    </row>
    <row r="12" spans="1:24">
      <c r="A12" s="246">
        <v>2007</v>
      </c>
      <c r="B12" s="246">
        <v>4954</v>
      </c>
      <c r="C12" s="246">
        <v>776</v>
      </c>
      <c r="D12" s="246">
        <v>2635</v>
      </c>
      <c r="E12" s="246">
        <v>1252</v>
      </c>
      <c r="F12" s="246">
        <v>2965</v>
      </c>
      <c r="G12" s="246">
        <v>2342</v>
      </c>
      <c r="H12" s="296">
        <v>999</v>
      </c>
      <c r="I12" s="246">
        <v>52</v>
      </c>
      <c r="J12" s="246">
        <v>927</v>
      </c>
      <c r="K12" s="246">
        <v>414</v>
      </c>
      <c r="L12" s="246">
        <v>1154</v>
      </c>
      <c r="M12" s="246">
        <v>1164</v>
      </c>
    </row>
    <row r="13" spans="1:24">
      <c r="A13" s="246">
        <v>2008</v>
      </c>
      <c r="B13" s="246">
        <v>6268</v>
      </c>
      <c r="C13" s="246">
        <v>1293</v>
      </c>
      <c r="D13" s="246">
        <v>3153</v>
      </c>
      <c r="E13" s="246">
        <v>1316</v>
      </c>
      <c r="F13" s="246">
        <v>2746</v>
      </c>
      <c r="G13" s="246">
        <v>2165</v>
      </c>
      <c r="H13" s="296">
        <v>1316</v>
      </c>
      <c r="I13" s="246">
        <v>41</v>
      </c>
      <c r="J13" s="246">
        <v>926</v>
      </c>
      <c r="K13" s="246">
        <v>459</v>
      </c>
      <c r="L13" s="246">
        <v>1219</v>
      </c>
      <c r="M13" s="246">
        <v>1323</v>
      </c>
    </row>
    <row r="14" spans="1:24">
      <c r="A14" s="246">
        <v>2009</v>
      </c>
      <c r="B14" s="246">
        <v>3149</v>
      </c>
      <c r="C14" s="246">
        <v>630</v>
      </c>
      <c r="D14" s="246">
        <v>1569</v>
      </c>
      <c r="E14" s="246">
        <v>900</v>
      </c>
      <c r="F14" s="246">
        <v>2051</v>
      </c>
      <c r="G14" s="246">
        <v>1855</v>
      </c>
      <c r="H14" s="296">
        <v>1061</v>
      </c>
      <c r="I14" s="246">
        <v>52</v>
      </c>
      <c r="J14" s="246">
        <v>533</v>
      </c>
      <c r="K14" s="246">
        <v>527</v>
      </c>
      <c r="L14" s="246">
        <v>769</v>
      </c>
      <c r="M14" s="246">
        <v>684</v>
      </c>
    </row>
    <row r="15" spans="1:24">
      <c r="A15" s="246">
        <v>2010</v>
      </c>
      <c r="B15" s="246">
        <v>2427</v>
      </c>
      <c r="C15" s="246">
        <v>499</v>
      </c>
      <c r="D15" s="246">
        <v>1148</v>
      </c>
      <c r="E15" s="246">
        <v>767</v>
      </c>
      <c r="F15" s="246">
        <v>1613</v>
      </c>
      <c r="G15" s="246">
        <v>1526</v>
      </c>
      <c r="H15" s="296">
        <v>1046</v>
      </c>
      <c r="I15" s="246">
        <v>64</v>
      </c>
      <c r="J15" s="246">
        <v>340</v>
      </c>
      <c r="K15" s="246">
        <v>428</v>
      </c>
      <c r="L15" s="246">
        <v>666</v>
      </c>
      <c r="M15" s="246">
        <v>687</v>
      </c>
    </row>
    <row r="16" spans="1:24">
      <c r="A16" s="246">
        <v>2011</v>
      </c>
      <c r="B16" s="246">
        <v>2638</v>
      </c>
      <c r="C16" s="246">
        <v>777</v>
      </c>
      <c r="D16" s="246">
        <v>1175</v>
      </c>
      <c r="E16" s="246">
        <v>711</v>
      </c>
      <c r="F16" s="246">
        <v>1363</v>
      </c>
      <c r="G16" s="246">
        <v>1314</v>
      </c>
      <c r="H16" s="296">
        <v>966</v>
      </c>
      <c r="I16" s="246">
        <v>70</v>
      </c>
      <c r="J16" s="246">
        <v>335</v>
      </c>
      <c r="K16" s="246">
        <v>368</v>
      </c>
      <c r="L16" s="246">
        <v>473</v>
      </c>
      <c r="M16" s="246">
        <v>657</v>
      </c>
    </row>
    <row r="17" spans="1:13">
      <c r="A17" s="246">
        <v>2012</v>
      </c>
      <c r="B17" s="246">
        <v>1843</v>
      </c>
      <c r="C17" s="246">
        <v>691</v>
      </c>
      <c r="D17" s="246">
        <v>1092</v>
      </c>
      <c r="E17" s="246">
        <v>858</v>
      </c>
      <c r="F17" s="246">
        <v>1640</v>
      </c>
      <c r="G17" s="246">
        <v>1284</v>
      </c>
      <c r="H17" s="296">
        <v>532</v>
      </c>
      <c r="I17" s="246">
        <v>93</v>
      </c>
      <c r="J17" s="246">
        <v>269</v>
      </c>
      <c r="K17" s="246">
        <v>427</v>
      </c>
      <c r="L17" s="246">
        <v>469</v>
      </c>
      <c r="M17" s="246">
        <v>718</v>
      </c>
    </row>
    <row r="18" spans="1:13">
      <c r="A18" s="246">
        <v>2013</v>
      </c>
      <c r="B18" s="246">
        <v>2365</v>
      </c>
      <c r="C18" s="246">
        <v>833</v>
      </c>
      <c r="D18" s="246">
        <v>1145</v>
      </c>
      <c r="E18" s="246">
        <v>1017</v>
      </c>
      <c r="F18" s="246">
        <v>1845</v>
      </c>
      <c r="G18" s="246">
        <v>1419</v>
      </c>
      <c r="H18" s="296">
        <v>704</v>
      </c>
      <c r="I18" s="246">
        <v>49</v>
      </c>
      <c r="J18" s="246">
        <v>237</v>
      </c>
      <c r="K18" s="246">
        <v>491</v>
      </c>
      <c r="L18" s="246">
        <v>581</v>
      </c>
      <c r="M18" s="246">
        <v>836</v>
      </c>
    </row>
    <row r="19" spans="1:13">
      <c r="A19" s="246">
        <v>2014</v>
      </c>
      <c r="B19" s="246">
        <v>2430</v>
      </c>
      <c r="C19" s="246">
        <v>702</v>
      </c>
      <c r="D19" s="246">
        <v>1103</v>
      </c>
      <c r="E19" s="246">
        <v>1361</v>
      </c>
      <c r="F19" s="246">
        <v>2343</v>
      </c>
      <c r="G19" s="246">
        <v>1557</v>
      </c>
      <c r="H19" s="296">
        <v>861</v>
      </c>
      <c r="I19" s="246">
        <v>54</v>
      </c>
      <c r="J19" s="246">
        <v>258</v>
      </c>
      <c r="K19" s="246">
        <v>577</v>
      </c>
      <c r="L19" s="246">
        <v>684</v>
      </c>
      <c r="M19" s="246">
        <v>988</v>
      </c>
    </row>
    <row r="20" spans="1:13">
      <c r="A20" s="246">
        <v>2015</v>
      </c>
      <c r="B20" s="246">
        <v>2392</v>
      </c>
      <c r="C20" s="246">
        <v>954</v>
      </c>
      <c r="D20" s="246">
        <v>1267</v>
      </c>
      <c r="E20" s="246">
        <v>1712</v>
      </c>
      <c r="F20" s="246">
        <v>2553</v>
      </c>
      <c r="G20" s="246">
        <v>1653</v>
      </c>
      <c r="H20" s="296">
        <v>790</v>
      </c>
      <c r="I20" s="246">
        <v>50</v>
      </c>
      <c r="J20" s="246">
        <v>247</v>
      </c>
      <c r="K20" s="246">
        <v>635</v>
      </c>
      <c r="L20" s="246">
        <v>826</v>
      </c>
      <c r="M20" s="246">
        <v>1259</v>
      </c>
    </row>
    <row r="21" spans="1:13">
      <c r="A21" s="246">
        <v>2016</v>
      </c>
      <c r="B21" s="246">
        <v>2203</v>
      </c>
      <c r="C21" s="246">
        <v>651</v>
      </c>
      <c r="D21" s="246">
        <v>1132</v>
      </c>
      <c r="E21" s="246">
        <v>1916</v>
      </c>
      <c r="F21" s="246">
        <v>2671</v>
      </c>
      <c r="G21" s="246">
        <v>1757</v>
      </c>
      <c r="H21" s="296">
        <v>782</v>
      </c>
      <c r="I21" s="246">
        <v>53</v>
      </c>
      <c r="J21" s="246">
        <v>255</v>
      </c>
      <c r="K21" s="246">
        <v>607</v>
      </c>
      <c r="L21" s="246">
        <v>833</v>
      </c>
      <c r="M21" s="246">
        <v>1138</v>
      </c>
    </row>
    <row r="22" spans="1:13">
      <c r="A22" s="246">
        <v>2017</v>
      </c>
      <c r="B22" s="246">
        <v>2184</v>
      </c>
      <c r="C22" s="246">
        <v>646</v>
      </c>
      <c r="D22" s="246">
        <v>1116</v>
      </c>
      <c r="E22" s="246">
        <v>2061</v>
      </c>
      <c r="F22" s="246">
        <v>2519</v>
      </c>
      <c r="G22" s="246">
        <v>1900</v>
      </c>
      <c r="H22" s="296">
        <v>710</v>
      </c>
      <c r="I22" s="246">
        <v>54</v>
      </c>
      <c r="J22" s="246">
        <v>286</v>
      </c>
      <c r="K22" s="246">
        <v>640</v>
      </c>
      <c r="L22" s="246">
        <v>899</v>
      </c>
      <c r="M22" s="246">
        <v>1572</v>
      </c>
    </row>
    <row r="24" spans="1:13" ht="22.5">
      <c r="A24" s="410" t="s">
        <v>440</v>
      </c>
      <c r="B24" s="410" t="s">
        <v>118</v>
      </c>
      <c r="C24" s="410" t="s">
        <v>119</v>
      </c>
    </row>
    <row r="25" spans="1:13">
      <c r="A25" s="246">
        <v>2000</v>
      </c>
      <c r="B25" s="416">
        <v>491</v>
      </c>
      <c r="C25" s="246">
        <v>7164</v>
      </c>
    </row>
    <row r="26" spans="1:13">
      <c r="A26" s="246">
        <v>2001</v>
      </c>
      <c r="B26" s="416">
        <v>534</v>
      </c>
      <c r="C26" s="246">
        <v>7256</v>
      </c>
    </row>
    <row r="27" spans="1:13">
      <c r="A27" s="246">
        <v>2002</v>
      </c>
      <c r="B27" s="416">
        <v>520</v>
      </c>
      <c r="C27" s="246">
        <v>7677</v>
      </c>
    </row>
    <row r="28" spans="1:13">
      <c r="A28" s="246">
        <v>2003</v>
      </c>
      <c r="B28" s="416">
        <v>526</v>
      </c>
      <c r="C28" s="246">
        <v>9019</v>
      </c>
    </row>
    <row r="29" spans="1:13">
      <c r="A29" s="246">
        <v>2004</v>
      </c>
      <c r="B29" s="416">
        <v>517</v>
      </c>
      <c r="C29" s="246">
        <v>11207</v>
      </c>
    </row>
    <row r="30" spans="1:13">
      <c r="A30" s="246">
        <v>2005</v>
      </c>
      <c r="B30" s="416">
        <v>476</v>
      </c>
      <c r="C30" s="246">
        <v>15565</v>
      </c>
    </row>
    <row r="31" spans="1:13">
      <c r="A31" s="246">
        <v>2006</v>
      </c>
      <c r="B31" s="416">
        <v>480</v>
      </c>
      <c r="C31" s="246">
        <v>18518</v>
      </c>
    </row>
    <row r="32" spans="1:13">
      <c r="A32" s="246">
        <v>2007</v>
      </c>
      <c r="B32" s="416">
        <v>539</v>
      </c>
      <c r="C32" s="246">
        <v>19634</v>
      </c>
    </row>
    <row r="33" spans="1:3">
      <c r="A33" s="246">
        <v>2008</v>
      </c>
      <c r="B33" s="416">
        <v>486</v>
      </c>
      <c r="C33" s="246">
        <v>22225</v>
      </c>
    </row>
    <row r="34" spans="1:3">
      <c r="A34" s="246">
        <v>2009</v>
      </c>
      <c r="B34" s="416">
        <v>532</v>
      </c>
      <c r="C34" s="246">
        <v>13780</v>
      </c>
    </row>
    <row r="35" spans="1:3">
      <c r="A35" s="246">
        <v>2010</v>
      </c>
      <c r="B35" s="416">
        <v>547</v>
      </c>
      <c r="C35" s="246">
        <v>11211</v>
      </c>
    </row>
    <row r="36" spans="1:3">
      <c r="A36" s="246">
        <v>2011</v>
      </c>
      <c r="B36" s="416">
        <v>499</v>
      </c>
      <c r="C36" s="246">
        <v>10847</v>
      </c>
    </row>
    <row r="37" spans="1:3">
      <c r="A37" s="246">
        <v>2012</v>
      </c>
      <c r="B37" s="416">
        <v>572</v>
      </c>
      <c r="C37" s="246">
        <v>9916</v>
      </c>
    </row>
    <row r="38" spans="1:3">
      <c r="A38" s="246">
        <v>2013</v>
      </c>
      <c r="B38" s="416">
        <v>550</v>
      </c>
      <c r="C38" s="246">
        <v>11522</v>
      </c>
    </row>
    <row r="39" spans="1:3">
      <c r="A39" s="246">
        <v>2014</v>
      </c>
      <c r="B39" s="416">
        <v>575</v>
      </c>
      <c r="C39" s="246">
        <v>12918</v>
      </c>
    </row>
    <row r="40" spans="1:3">
      <c r="A40" s="246">
        <v>2015</v>
      </c>
      <c r="B40" s="416">
        <v>587</v>
      </c>
      <c r="C40" s="246">
        <v>14338</v>
      </c>
    </row>
    <row r="41" spans="1:3">
      <c r="A41" s="246">
        <v>2016</v>
      </c>
      <c r="B41" s="416">
        <v>607</v>
      </c>
      <c r="C41" s="246">
        <v>13998</v>
      </c>
    </row>
    <row r="42" spans="1:3">
      <c r="A42" s="246">
        <v>2017</v>
      </c>
      <c r="B42" s="416">
        <v>638</v>
      </c>
      <c r="C42" s="246">
        <v>14587</v>
      </c>
    </row>
  </sheetData>
  <mergeCells count="3">
    <mergeCell ref="M1:N1"/>
    <mergeCell ref="B3:G3"/>
    <mergeCell ref="H3:M3"/>
  </mergeCells>
  <phoneticPr fontId="6" type="noConversion"/>
  <hyperlinks>
    <hyperlink ref="M1:N1" location="Contents!A1" display="Back to Contents"/>
  </hyperlinks>
  <pageMargins left="0.7" right="0.7" top="0.75" bottom="0.75" header="0.3" footer="0.3"/>
  <pageSetup paperSize="9" scale="8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V133"/>
  <sheetViews>
    <sheetView workbookViewId="0">
      <selection activeCell="U26" sqref="U26"/>
    </sheetView>
  </sheetViews>
  <sheetFormatPr defaultColWidth="8.85546875" defaultRowHeight="12.75"/>
  <sheetData>
    <row r="1" spans="1:22" ht="25.5" customHeight="1">
      <c r="A1" s="31" t="s">
        <v>1205</v>
      </c>
      <c r="B1" s="29"/>
      <c r="C1" s="29"/>
      <c r="D1" s="29"/>
      <c r="E1" s="29"/>
      <c r="F1" s="29"/>
      <c r="G1" s="29"/>
      <c r="H1" s="29"/>
      <c r="I1" s="29"/>
      <c r="J1" s="29"/>
      <c r="K1" s="808" t="s">
        <v>549</v>
      </c>
      <c r="L1" s="808"/>
      <c r="M1" s="184"/>
      <c r="N1" s="184"/>
      <c r="O1" s="184"/>
      <c r="P1" s="184"/>
      <c r="Q1" s="184"/>
      <c r="R1" s="184"/>
      <c r="S1" s="184"/>
      <c r="T1" s="184"/>
      <c r="U1" s="184"/>
      <c r="V1" s="184"/>
    </row>
    <row r="2" spans="1:22" s="203" customFormat="1" ht="25.5" customHeight="1">
      <c r="A2" s="734" t="s">
        <v>1204</v>
      </c>
      <c r="K2" s="733"/>
      <c r="L2" s="733"/>
    </row>
    <row r="3" spans="1:22" ht="22.5">
      <c r="A3" s="361" t="s">
        <v>92</v>
      </c>
      <c r="B3" s="361" t="s">
        <v>93</v>
      </c>
      <c r="C3" s="361" t="s">
        <v>553</v>
      </c>
      <c r="D3" s="361" t="s">
        <v>552</v>
      </c>
      <c r="E3" s="361" t="s">
        <v>25</v>
      </c>
      <c r="F3" s="361" t="s">
        <v>24</v>
      </c>
      <c r="G3" s="361" t="s">
        <v>23</v>
      </c>
      <c r="H3" s="361" t="s">
        <v>554</v>
      </c>
      <c r="I3" s="361" t="s">
        <v>21</v>
      </c>
      <c r="J3" s="361" t="s">
        <v>22</v>
      </c>
    </row>
    <row r="4" spans="1:22">
      <c r="A4" s="246" t="s">
        <v>94</v>
      </c>
      <c r="B4" s="246">
        <v>2000</v>
      </c>
      <c r="C4" s="246">
        <v>56</v>
      </c>
      <c r="D4" s="246">
        <v>11</v>
      </c>
      <c r="E4" s="246">
        <v>5</v>
      </c>
      <c r="F4" s="246">
        <v>33</v>
      </c>
      <c r="G4" s="246">
        <v>19</v>
      </c>
      <c r="H4" s="246">
        <v>138</v>
      </c>
      <c r="I4" s="246">
        <v>6</v>
      </c>
      <c r="J4" s="246">
        <v>0</v>
      </c>
    </row>
    <row r="5" spans="1:22">
      <c r="A5" s="246" t="s">
        <v>94</v>
      </c>
      <c r="B5" s="246">
        <v>2001</v>
      </c>
      <c r="C5" s="246">
        <v>103</v>
      </c>
      <c r="D5" s="246">
        <v>13</v>
      </c>
      <c r="E5" s="246">
        <v>12</v>
      </c>
      <c r="F5" s="246">
        <v>41</v>
      </c>
      <c r="G5" s="246">
        <v>18</v>
      </c>
      <c r="H5" s="246">
        <v>188</v>
      </c>
      <c r="I5" s="246">
        <v>9</v>
      </c>
      <c r="J5" s="246">
        <v>0</v>
      </c>
    </row>
    <row r="6" spans="1:22">
      <c r="A6" s="246" t="s">
        <v>94</v>
      </c>
      <c r="B6" s="246">
        <v>2002</v>
      </c>
      <c r="C6" s="246">
        <v>126</v>
      </c>
      <c r="D6" s="246">
        <v>13</v>
      </c>
      <c r="E6" s="246">
        <v>8</v>
      </c>
      <c r="F6" s="246">
        <v>13</v>
      </c>
      <c r="G6" s="246">
        <v>29</v>
      </c>
      <c r="H6" s="246">
        <v>332</v>
      </c>
      <c r="I6" s="246">
        <v>26</v>
      </c>
      <c r="J6" s="246">
        <v>0</v>
      </c>
    </row>
    <row r="7" spans="1:22">
      <c r="A7" s="246" t="s">
        <v>94</v>
      </c>
      <c r="B7" s="246">
        <v>2003</v>
      </c>
      <c r="C7" s="246">
        <v>177</v>
      </c>
      <c r="D7" s="246">
        <v>13</v>
      </c>
      <c r="E7" s="246">
        <v>12</v>
      </c>
      <c r="F7" s="246">
        <v>19</v>
      </c>
      <c r="G7" s="246">
        <v>28</v>
      </c>
      <c r="H7" s="246">
        <v>278</v>
      </c>
      <c r="I7" s="246">
        <v>6</v>
      </c>
      <c r="J7" s="246">
        <v>0</v>
      </c>
    </row>
    <row r="8" spans="1:22">
      <c r="A8" s="246" t="s">
        <v>94</v>
      </c>
      <c r="B8" s="246">
        <v>2004</v>
      </c>
      <c r="C8" s="246">
        <v>210</v>
      </c>
      <c r="D8" s="246">
        <v>32</v>
      </c>
      <c r="E8" s="246">
        <v>13</v>
      </c>
      <c r="F8" s="246">
        <v>24</v>
      </c>
      <c r="G8" s="246">
        <v>16</v>
      </c>
      <c r="H8" s="246">
        <v>278</v>
      </c>
      <c r="I8" s="246">
        <v>9</v>
      </c>
      <c r="J8" s="246">
        <v>0</v>
      </c>
    </row>
    <row r="9" spans="1:22">
      <c r="A9" s="246" t="s">
        <v>94</v>
      </c>
      <c r="B9" s="246">
        <v>2005</v>
      </c>
      <c r="C9" s="246">
        <v>171</v>
      </c>
      <c r="D9" s="246">
        <v>25</v>
      </c>
      <c r="E9" s="246">
        <v>7</v>
      </c>
      <c r="F9" s="246">
        <v>8</v>
      </c>
      <c r="G9" s="246">
        <v>54</v>
      </c>
      <c r="H9" s="246">
        <v>219</v>
      </c>
      <c r="I9" s="246">
        <v>6</v>
      </c>
      <c r="J9" s="246">
        <v>0</v>
      </c>
    </row>
    <row r="10" spans="1:22">
      <c r="A10" s="246" t="s">
        <v>94</v>
      </c>
      <c r="B10" s="246">
        <v>2006</v>
      </c>
      <c r="C10" s="246">
        <v>94</v>
      </c>
      <c r="D10" s="246">
        <v>38</v>
      </c>
      <c r="E10" s="246">
        <v>5</v>
      </c>
      <c r="F10" s="246">
        <v>9</v>
      </c>
      <c r="G10" s="246">
        <v>20</v>
      </c>
      <c r="H10" s="246">
        <v>255</v>
      </c>
      <c r="I10" s="246">
        <v>1</v>
      </c>
      <c r="J10" s="246">
        <v>0</v>
      </c>
    </row>
    <row r="11" spans="1:22">
      <c r="A11" s="246" t="s">
        <v>94</v>
      </c>
      <c r="B11" s="246">
        <v>2007</v>
      </c>
      <c r="C11" s="246">
        <v>114</v>
      </c>
      <c r="D11" s="246">
        <v>61</v>
      </c>
      <c r="E11" s="246">
        <v>7</v>
      </c>
      <c r="F11" s="246">
        <v>17</v>
      </c>
      <c r="G11" s="246">
        <v>26</v>
      </c>
      <c r="H11" s="246">
        <v>428</v>
      </c>
      <c r="I11" s="246">
        <v>0</v>
      </c>
      <c r="J11" s="246">
        <v>1</v>
      </c>
    </row>
    <row r="12" spans="1:22">
      <c r="A12" s="246" t="s">
        <v>94</v>
      </c>
      <c r="B12" s="246">
        <v>2008</v>
      </c>
      <c r="C12" s="246">
        <v>145</v>
      </c>
      <c r="D12" s="246">
        <v>112</v>
      </c>
      <c r="E12" s="246">
        <v>8</v>
      </c>
      <c r="F12" s="246">
        <v>43</v>
      </c>
      <c r="G12" s="246">
        <v>14</v>
      </c>
      <c r="H12" s="246">
        <v>451</v>
      </c>
      <c r="I12" s="246">
        <v>4</v>
      </c>
      <c r="J12" s="246">
        <v>0</v>
      </c>
    </row>
    <row r="13" spans="1:22">
      <c r="A13" s="246" t="s">
        <v>94</v>
      </c>
      <c r="B13" s="246">
        <v>2009</v>
      </c>
      <c r="C13" s="246">
        <v>262</v>
      </c>
      <c r="D13" s="246">
        <v>130</v>
      </c>
      <c r="E13" s="246">
        <v>0</v>
      </c>
      <c r="F13" s="246">
        <v>25</v>
      </c>
      <c r="G13" s="246">
        <v>1</v>
      </c>
      <c r="H13" s="246">
        <v>49</v>
      </c>
      <c r="I13" s="246">
        <v>1</v>
      </c>
      <c r="J13" s="246">
        <v>0</v>
      </c>
    </row>
    <row r="14" spans="1:22">
      <c r="A14" s="246" t="s">
        <v>94</v>
      </c>
      <c r="B14" s="246">
        <v>2010</v>
      </c>
      <c r="C14" s="246">
        <v>109</v>
      </c>
      <c r="D14" s="246">
        <v>136</v>
      </c>
      <c r="E14" s="246">
        <v>0</v>
      </c>
      <c r="F14" s="246">
        <v>2</v>
      </c>
      <c r="G14" s="246">
        <v>2</v>
      </c>
      <c r="H14" s="246">
        <v>49</v>
      </c>
      <c r="I14" s="246">
        <v>0</v>
      </c>
      <c r="J14" s="246">
        <v>0</v>
      </c>
    </row>
    <row r="15" spans="1:22">
      <c r="A15" s="246" t="s">
        <v>94</v>
      </c>
      <c r="B15" s="246">
        <v>2011</v>
      </c>
      <c r="C15" s="246">
        <v>220</v>
      </c>
      <c r="D15" s="246">
        <v>92</v>
      </c>
      <c r="E15" s="246">
        <v>0</v>
      </c>
      <c r="F15" s="246">
        <v>2</v>
      </c>
      <c r="G15" s="246">
        <v>4</v>
      </c>
      <c r="H15" s="246">
        <v>22</v>
      </c>
      <c r="I15" s="246">
        <v>0</v>
      </c>
      <c r="J15" s="246">
        <v>0</v>
      </c>
    </row>
    <row r="16" spans="1:22">
      <c r="A16" s="246" t="s">
        <v>94</v>
      </c>
      <c r="B16" s="246">
        <v>2012</v>
      </c>
      <c r="C16" s="246">
        <v>192</v>
      </c>
      <c r="D16" s="246">
        <v>108</v>
      </c>
      <c r="E16" s="246">
        <v>3</v>
      </c>
      <c r="F16" s="246">
        <v>1</v>
      </c>
      <c r="G16" s="246">
        <v>41</v>
      </c>
      <c r="H16" s="246">
        <v>24</v>
      </c>
      <c r="I16" s="246">
        <v>1</v>
      </c>
      <c r="J16" s="246">
        <v>1</v>
      </c>
    </row>
    <row r="17" spans="1:10">
      <c r="A17" s="246" t="s">
        <v>94</v>
      </c>
      <c r="B17" s="246">
        <v>2013</v>
      </c>
      <c r="C17" s="246">
        <v>199</v>
      </c>
      <c r="D17" s="246">
        <v>121</v>
      </c>
      <c r="E17" s="246">
        <v>0</v>
      </c>
      <c r="F17" s="246">
        <v>5</v>
      </c>
      <c r="G17" s="246">
        <v>96</v>
      </c>
      <c r="H17" s="246">
        <v>31</v>
      </c>
      <c r="I17" s="246">
        <v>0</v>
      </c>
      <c r="J17" s="246">
        <v>0</v>
      </c>
    </row>
    <row r="18" spans="1:10">
      <c r="A18" s="246" t="s">
        <v>94</v>
      </c>
      <c r="B18" s="246">
        <v>2014</v>
      </c>
      <c r="C18" s="246">
        <v>200</v>
      </c>
      <c r="D18" s="246">
        <v>116</v>
      </c>
      <c r="E18" s="246">
        <v>0</v>
      </c>
      <c r="F18" s="246">
        <v>2</v>
      </c>
      <c r="G18" s="246">
        <v>34</v>
      </c>
      <c r="H18" s="246">
        <v>58</v>
      </c>
      <c r="I18" s="246">
        <v>0</v>
      </c>
      <c r="J18" s="246">
        <v>1</v>
      </c>
    </row>
    <row r="19" spans="1:10">
      <c r="A19" s="246" t="s">
        <v>94</v>
      </c>
      <c r="B19" s="246">
        <v>2015</v>
      </c>
      <c r="C19" s="246">
        <v>142</v>
      </c>
      <c r="D19" s="246">
        <v>191</v>
      </c>
      <c r="E19" s="246">
        <v>1</v>
      </c>
      <c r="F19" s="246">
        <v>1</v>
      </c>
      <c r="G19" s="246">
        <v>38</v>
      </c>
      <c r="H19" s="246">
        <v>39</v>
      </c>
      <c r="I19" s="246">
        <v>3</v>
      </c>
      <c r="J19" s="246">
        <v>0</v>
      </c>
    </row>
    <row r="20" spans="1:10">
      <c r="A20" s="246" t="s">
        <v>94</v>
      </c>
      <c r="B20" s="246">
        <v>2016</v>
      </c>
      <c r="C20" s="246">
        <v>361</v>
      </c>
      <c r="D20" s="246">
        <v>292</v>
      </c>
      <c r="E20" s="246">
        <v>7</v>
      </c>
      <c r="F20" s="246">
        <v>13</v>
      </c>
      <c r="G20" s="246">
        <v>22</v>
      </c>
      <c r="H20" s="246">
        <v>57</v>
      </c>
      <c r="I20" s="246">
        <v>8</v>
      </c>
      <c r="J20" s="246">
        <v>0</v>
      </c>
    </row>
    <row r="21" spans="1:10">
      <c r="A21" s="246" t="s">
        <v>94</v>
      </c>
      <c r="B21" s="246">
        <v>2017</v>
      </c>
      <c r="C21" s="246">
        <v>355</v>
      </c>
      <c r="D21" s="246">
        <v>232</v>
      </c>
      <c r="E21" s="246">
        <v>5</v>
      </c>
      <c r="F21" s="246">
        <v>6</v>
      </c>
      <c r="G21" s="246">
        <v>20</v>
      </c>
      <c r="H21" s="246">
        <v>71</v>
      </c>
      <c r="I21" s="246">
        <v>6</v>
      </c>
      <c r="J21" s="246">
        <v>0</v>
      </c>
    </row>
    <row r="22" spans="1:10">
      <c r="A22" s="246" t="s">
        <v>131</v>
      </c>
      <c r="B22" s="246">
        <v>2000</v>
      </c>
      <c r="C22" s="246">
        <v>5066</v>
      </c>
      <c r="D22" s="246">
        <v>8409</v>
      </c>
      <c r="E22" s="246">
        <v>817</v>
      </c>
      <c r="F22" s="246">
        <v>194</v>
      </c>
      <c r="G22" s="246">
        <v>87</v>
      </c>
      <c r="H22" s="246">
        <v>4738</v>
      </c>
      <c r="I22" s="246">
        <v>34</v>
      </c>
      <c r="J22" s="246">
        <v>3</v>
      </c>
    </row>
    <row r="23" spans="1:10">
      <c r="A23" s="246" t="s">
        <v>131</v>
      </c>
      <c r="B23" s="246">
        <v>2001</v>
      </c>
      <c r="C23" s="246">
        <v>3209</v>
      </c>
      <c r="D23" s="246">
        <v>10408</v>
      </c>
      <c r="E23" s="246">
        <v>1282</v>
      </c>
      <c r="F23" s="246">
        <v>152</v>
      </c>
      <c r="G23" s="246">
        <v>98</v>
      </c>
      <c r="H23" s="246">
        <v>4596</v>
      </c>
      <c r="I23" s="246">
        <v>37</v>
      </c>
      <c r="J23" s="246">
        <v>8</v>
      </c>
    </row>
    <row r="24" spans="1:10">
      <c r="A24" s="246" t="s">
        <v>131</v>
      </c>
      <c r="B24" s="246">
        <v>2002</v>
      </c>
      <c r="C24" s="246">
        <v>1201</v>
      </c>
      <c r="D24" s="246">
        <v>14021</v>
      </c>
      <c r="E24" s="246">
        <v>1616</v>
      </c>
      <c r="F24" s="246">
        <v>103</v>
      </c>
      <c r="G24" s="246">
        <v>118</v>
      </c>
      <c r="H24" s="246">
        <v>6452</v>
      </c>
      <c r="I24" s="246">
        <v>47</v>
      </c>
      <c r="J24" s="246">
        <v>14</v>
      </c>
    </row>
    <row r="25" spans="1:10">
      <c r="A25" s="246" t="s">
        <v>131</v>
      </c>
      <c r="B25" s="246">
        <v>2003</v>
      </c>
      <c r="C25" s="246">
        <v>1650</v>
      </c>
      <c r="D25" s="246">
        <v>14605</v>
      </c>
      <c r="E25" s="246">
        <v>2010</v>
      </c>
      <c r="F25" s="246">
        <v>103</v>
      </c>
      <c r="G25" s="246">
        <v>222</v>
      </c>
      <c r="H25" s="246">
        <v>7702</v>
      </c>
      <c r="I25" s="246">
        <v>62</v>
      </c>
      <c r="J25" s="246">
        <v>1</v>
      </c>
    </row>
    <row r="26" spans="1:10">
      <c r="A26" s="246" t="s">
        <v>131</v>
      </c>
      <c r="B26" s="246">
        <v>2004</v>
      </c>
      <c r="C26" s="246">
        <v>1927</v>
      </c>
      <c r="D26" s="246">
        <v>15925</v>
      </c>
      <c r="E26" s="246">
        <v>2430</v>
      </c>
      <c r="F26" s="246">
        <v>119</v>
      </c>
      <c r="G26" s="246">
        <v>398</v>
      </c>
      <c r="H26" s="246">
        <v>8797</v>
      </c>
      <c r="I26" s="246">
        <v>68</v>
      </c>
      <c r="J26" s="246">
        <v>2</v>
      </c>
    </row>
    <row r="27" spans="1:10">
      <c r="A27" s="246" t="s">
        <v>131</v>
      </c>
      <c r="B27" s="246">
        <v>2005</v>
      </c>
      <c r="C27" s="246">
        <v>2102</v>
      </c>
      <c r="D27" s="246">
        <v>17394</v>
      </c>
      <c r="E27" s="246">
        <v>2264</v>
      </c>
      <c r="F27" s="246">
        <v>79</v>
      </c>
      <c r="G27" s="246">
        <v>459</v>
      </c>
      <c r="H27" s="246">
        <v>8232</v>
      </c>
      <c r="I27" s="246">
        <v>100</v>
      </c>
      <c r="J27" s="246">
        <v>2</v>
      </c>
    </row>
    <row r="28" spans="1:10">
      <c r="A28" s="246" t="s">
        <v>131</v>
      </c>
      <c r="B28" s="246">
        <v>2006</v>
      </c>
      <c r="C28" s="246">
        <v>3047</v>
      </c>
      <c r="D28" s="246">
        <v>15859</v>
      </c>
      <c r="E28" s="246">
        <v>1438</v>
      </c>
      <c r="F28" s="246">
        <v>70</v>
      </c>
      <c r="G28" s="246">
        <v>393</v>
      </c>
      <c r="H28" s="246">
        <v>7111</v>
      </c>
      <c r="I28" s="246">
        <v>66</v>
      </c>
      <c r="J28" s="246">
        <v>4</v>
      </c>
    </row>
    <row r="29" spans="1:10">
      <c r="A29" s="246" t="s">
        <v>131</v>
      </c>
      <c r="B29" s="246">
        <v>2007</v>
      </c>
      <c r="C29" s="246">
        <v>3631</v>
      </c>
      <c r="D29" s="246">
        <v>16962</v>
      </c>
      <c r="E29" s="246">
        <v>1092</v>
      </c>
      <c r="F29" s="246">
        <v>59</v>
      </c>
      <c r="G29" s="246">
        <v>347</v>
      </c>
      <c r="H29" s="246">
        <v>7428</v>
      </c>
      <c r="I29" s="246">
        <v>67</v>
      </c>
      <c r="J29" s="246">
        <v>1</v>
      </c>
    </row>
    <row r="30" spans="1:10">
      <c r="A30" s="246" t="s">
        <v>131</v>
      </c>
      <c r="B30" s="246">
        <v>2008</v>
      </c>
      <c r="C30" s="246">
        <v>3167</v>
      </c>
      <c r="D30" s="246">
        <v>16055</v>
      </c>
      <c r="E30" s="246">
        <v>858</v>
      </c>
      <c r="F30" s="246">
        <v>60</v>
      </c>
      <c r="G30" s="246">
        <v>404</v>
      </c>
      <c r="H30" s="246">
        <v>4724</v>
      </c>
      <c r="I30" s="246">
        <v>63</v>
      </c>
      <c r="J30" s="246">
        <v>0</v>
      </c>
    </row>
    <row r="31" spans="1:10">
      <c r="A31" s="246" t="s">
        <v>131</v>
      </c>
      <c r="B31" s="246">
        <v>2009</v>
      </c>
      <c r="C31" s="246">
        <v>1919</v>
      </c>
      <c r="D31" s="246">
        <v>11166</v>
      </c>
      <c r="E31" s="246">
        <v>481</v>
      </c>
      <c r="F31" s="246">
        <v>62</v>
      </c>
      <c r="G31" s="246">
        <v>229</v>
      </c>
      <c r="H31" s="246">
        <v>2318</v>
      </c>
      <c r="I31" s="246">
        <v>70</v>
      </c>
      <c r="J31" s="246">
        <v>1</v>
      </c>
    </row>
    <row r="32" spans="1:10">
      <c r="A32" s="246" t="s">
        <v>131</v>
      </c>
      <c r="B32" s="246">
        <v>2010</v>
      </c>
      <c r="C32" s="246">
        <v>2105</v>
      </c>
      <c r="D32" s="246">
        <v>13988</v>
      </c>
      <c r="E32" s="246">
        <v>536</v>
      </c>
      <c r="F32" s="246">
        <v>56</v>
      </c>
      <c r="G32" s="246">
        <v>254</v>
      </c>
      <c r="H32" s="246">
        <v>2231</v>
      </c>
      <c r="I32" s="246">
        <v>71</v>
      </c>
      <c r="J32" s="246">
        <v>2</v>
      </c>
    </row>
    <row r="33" spans="1:10">
      <c r="A33" s="246" t="s">
        <v>131</v>
      </c>
      <c r="B33" s="246">
        <v>2011</v>
      </c>
      <c r="C33" s="246">
        <v>2583</v>
      </c>
      <c r="D33" s="246">
        <v>15468</v>
      </c>
      <c r="E33" s="246">
        <v>364</v>
      </c>
      <c r="F33" s="246">
        <v>46</v>
      </c>
      <c r="G33" s="246">
        <v>328</v>
      </c>
      <c r="H33" s="246">
        <v>2563</v>
      </c>
      <c r="I33" s="246">
        <v>63</v>
      </c>
      <c r="J33" s="246">
        <v>1</v>
      </c>
    </row>
    <row r="34" spans="1:10">
      <c r="A34" s="246" t="s">
        <v>131</v>
      </c>
      <c r="B34" s="246">
        <v>2012</v>
      </c>
      <c r="C34" s="246">
        <v>3176</v>
      </c>
      <c r="D34" s="246">
        <v>17971</v>
      </c>
      <c r="E34" s="246">
        <v>310</v>
      </c>
      <c r="F34" s="246">
        <v>58</v>
      </c>
      <c r="G34" s="246">
        <v>535</v>
      </c>
      <c r="H34" s="246">
        <v>2488</v>
      </c>
      <c r="I34" s="246">
        <v>66</v>
      </c>
      <c r="J34" s="246">
        <v>1</v>
      </c>
    </row>
    <row r="35" spans="1:10">
      <c r="A35" s="246" t="s">
        <v>131</v>
      </c>
      <c r="B35" s="246">
        <v>2013</v>
      </c>
      <c r="C35" s="246">
        <v>3545</v>
      </c>
      <c r="D35" s="246">
        <v>23548</v>
      </c>
      <c r="E35" s="246">
        <v>340</v>
      </c>
      <c r="F35" s="246">
        <v>40</v>
      </c>
      <c r="G35" s="246">
        <v>638</v>
      </c>
      <c r="H35" s="246">
        <v>4432</v>
      </c>
      <c r="I35" s="246">
        <v>87</v>
      </c>
      <c r="J35" s="246">
        <v>1</v>
      </c>
    </row>
    <row r="36" spans="1:10">
      <c r="A36" s="246" t="s">
        <v>131</v>
      </c>
      <c r="B36" s="246">
        <v>2014</v>
      </c>
      <c r="C36" s="246">
        <v>3779</v>
      </c>
      <c r="D36" s="246">
        <v>28252</v>
      </c>
      <c r="E36" s="246">
        <v>361</v>
      </c>
      <c r="F36" s="246">
        <v>39</v>
      </c>
      <c r="G36" s="246">
        <v>723</v>
      </c>
      <c r="H36" s="246">
        <v>5866</v>
      </c>
      <c r="I36" s="246">
        <v>210</v>
      </c>
      <c r="J36" s="246">
        <v>1</v>
      </c>
    </row>
    <row r="37" spans="1:10">
      <c r="A37" s="246" t="s">
        <v>131</v>
      </c>
      <c r="B37" s="246">
        <v>2015</v>
      </c>
      <c r="C37" s="246">
        <v>4182</v>
      </c>
      <c r="D37" s="246">
        <v>30346</v>
      </c>
      <c r="E37" s="246">
        <v>330</v>
      </c>
      <c r="F37" s="246">
        <v>48</v>
      </c>
      <c r="G37" s="246">
        <v>824</v>
      </c>
      <c r="H37" s="246">
        <v>6307</v>
      </c>
      <c r="I37" s="246">
        <v>282</v>
      </c>
      <c r="J37" s="246">
        <v>1</v>
      </c>
    </row>
    <row r="38" spans="1:10">
      <c r="A38" s="246" t="s">
        <v>131</v>
      </c>
      <c r="B38" s="246">
        <v>2016</v>
      </c>
      <c r="C38" s="246">
        <v>3817</v>
      </c>
      <c r="D38" s="246">
        <v>35990</v>
      </c>
      <c r="E38" s="246">
        <v>364</v>
      </c>
      <c r="F38" s="246">
        <v>45</v>
      </c>
      <c r="G38" s="246">
        <v>840</v>
      </c>
      <c r="H38" s="246">
        <v>8370</v>
      </c>
      <c r="I38" s="246">
        <v>376</v>
      </c>
      <c r="J38" s="246">
        <v>1</v>
      </c>
    </row>
    <row r="39" spans="1:10">
      <c r="A39" s="246" t="s">
        <v>131</v>
      </c>
      <c r="B39" s="246">
        <v>2017</v>
      </c>
      <c r="C39" s="246">
        <v>4241</v>
      </c>
      <c r="D39" s="246">
        <v>41627</v>
      </c>
      <c r="E39" s="246">
        <v>348</v>
      </c>
      <c r="F39" s="246">
        <v>56</v>
      </c>
      <c r="G39" s="246">
        <v>1086</v>
      </c>
      <c r="H39" s="246">
        <v>9672</v>
      </c>
      <c r="I39" s="246">
        <v>405</v>
      </c>
      <c r="J39" s="246">
        <v>1</v>
      </c>
    </row>
    <row r="40" spans="1:10">
      <c r="A40" s="246" t="s">
        <v>132</v>
      </c>
      <c r="B40" s="246">
        <v>2000</v>
      </c>
      <c r="C40" s="246">
        <v>12255</v>
      </c>
      <c r="D40" s="246">
        <v>32645</v>
      </c>
      <c r="E40" s="246">
        <v>14978</v>
      </c>
      <c r="F40" s="246">
        <v>693</v>
      </c>
      <c r="G40" s="246">
        <v>7362</v>
      </c>
      <c r="H40" s="246">
        <v>109953</v>
      </c>
      <c r="I40" s="246">
        <v>265</v>
      </c>
      <c r="J40" s="246">
        <v>12</v>
      </c>
    </row>
    <row r="41" spans="1:10">
      <c r="A41" s="246" t="s">
        <v>132</v>
      </c>
      <c r="B41" s="246">
        <v>2001</v>
      </c>
      <c r="C41" s="246">
        <v>15919</v>
      </c>
      <c r="D41" s="246">
        <v>29379</v>
      </c>
      <c r="E41" s="246">
        <v>15180</v>
      </c>
      <c r="F41" s="246">
        <v>600</v>
      </c>
      <c r="G41" s="246">
        <v>9187</v>
      </c>
      <c r="H41" s="246">
        <v>120843</v>
      </c>
      <c r="I41" s="246">
        <v>317</v>
      </c>
      <c r="J41" s="246">
        <v>16</v>
      </c>
    </row>
    <row r="42" spans="1:10">
      <c r="A42" s="246" t="s">
        <v>132</v>
      </c>
      <c r="B42" s="246">
        <v>2002</v>
      </c>
      <c r="C42" s="246">
        <v>18687</v>
      </c>
      <c r="D42" s="246">
        <v>31414</v>
      </c>
      <c r="E42" s="246">
        <v>16401</v>
      </c>
      <c r="F42" s="246">
        <v>554</v>
      </c>
      <c r="G42" s="246">
        <v>11481</v>
      </c>
      <c r="H42" s="246">
        <v>126515</v>
      </c>
      <c r="I42" s="246">
        <v>308</v>
      </c>
      <c r="J42" s="246">
        <v>15</v>
      </c>
    </row>
    <row r="43" spans="1:10">
      <c r="A43" s="246" t="s">
        <v>132</v>
      </c>
      <c r="B43" s="246">
        <v>2003</v>
      </c>
      <c r="C43" s="246">
        <v>19072</v>
      </c>
      <c r="D43" s="246">
        <v>34624</v>
      </c>
      <c r="E43" s="246">
        <v>18882</v>
      </c>
      <c r="F43" s="246">
        <v>432</v>
      </c>
      <c r="G43" s="246">
        <v>15250</v>
      </c>
      <c r="H43" s="246">
        <v>143429</v>
      </c>
      <c r="I43" s="246">
        <v>374</v>
      </c>
      <c r="J43" s="246">
        <v>10</v>
      </c>
    </row>
    <row r="44" spans="1:10">
      <c r="A44" s="246" t="s">
        <v>132</v>
      </c>
      <c r="B44" s="246">
        <v>2004</v>
      </c>
      <c r="C44" s="246">
        <v>19277</v>
      </c>
      <c r="D44" s="246">
        <v>38139</v>
      </c>
      <c r="E44" s="246">
        <v>19042</v>
      </c>
      <c r="F44" s="246">
        <v>393</v>
      </c>
      <c r="G44" s="246">
        <v>18159</v>
      </c>
      <c r="H44" s="246">
        <v>137580</v>
      </c>
      <c r="I44" s="246">
        <v>410</v>
      </c>
      <c r="J44" s="246">
        <v>10</v>
      </c>
    </row>
    <row r="45" spans="1:10">
      <c r="A45" s="246" t="s">
        <v>132</v>
      </c>
      <c r="B45" s="246">
        <v>2005</v>
      </c>
      <c r="C45" s="246">
        <v>19553</v>
      </c>
      <c r="D45" s="246">
        <v>42022</v>
      </c>
      <c r="E45" s="246">
        <v>17661</v>
      </c>
      <c r="F45" s="246">
        <v>332</v>
      </c>
      <c r="G45" s="246">
        <v>19456</v>
      </c>
      <c r="H45" s="246">
        <v>134924</v>
      </c>
      <c r="I45" s="246">
        <v>422</v>
      </c>
      <c r="J45" s="246">
        <v>7</v>
      </c>
    </row>
    <row r="46" spans="1:10">
      <c r="A46" s="246" t="s">
        <v>132</v>
      </c>
      <c r="B46" s="246">
        <v>2006</v>
      </c>
      <c r="C46" s="246">
        <v>16946</v>
      </c>
      <c r="D46" s="246">
        <v>46349</v>
      </c>
      <c r="E46" s="246">
        <v>14990</v>
      </c>
      <c r="F46" s="246">
        <v>293</v>
      </c>
      <c r="G46" s="246">
        <v>19264</v>
      </c>
      <c r="H46" s="246">
        <v>106651</v>
      </c>
      <c r="I46" s="246">
        <v>392</v>
      </c>
      <c r="J46" s="246">
        <v>5</v>
      </c>
    </row>
    <row r="47" spans="1:10">
      <c r="A47" s="246" t="s">
        <v>132</v>
      </c>
      <c r="B47" s="246">
        <v>2007</v>
      </c>
      <c r="C47" s="246">
        <v>16764</v>
      </c>
      <c r="D47" s="246">
        <v>47537</v>
      </c>
      <c r="E47" s="246">
        <v>14963</v>
      </c>
      <c r="F47" s="246">
        <v>285</v>
      </c>
      <c r="G47" s="246">
        <v>21900</v>
      </c>
      <c r="H47" s="246">
        <v>101463</v>
      </c>
      <c r="I47" s="246">
        <v>417</v>
      </c>
      <c r="J47" s="246">
        <v>4</v>
      </c>
    </row>
    <row r="48" spans="1:10">
      <c r="A48" s="246" t="s">
        <v>132</v>
      </c>
      <c r="B48" s="246">
        <v>2008</v>
      </c>
      <c r="C48" s="246">
        <v>14729</v>
      </c>
      <c r="D48" s="246">
        <v>48615</v>
      </c>
      <c r="E48" s="246">
        <v>11760</v>
      </c>
      <c r="F48" s="246">
        <v>283</v>
      </c>
      <c r="G48" s="246">
        <v>18239</v>
      </c>
      <c r="H48" s="246">
        <v>75892</v>
      </c>
      <c r="I48" s="246">
        <v>328</v>
      </c>
      <c r="J48" s="246">
        <v>5</v>
      </c>
    </row>
    <row r="49" spans="1:10">
      <c r="A49" s="246" t="s">
        <v>132</v>
      </c>
      <c r="B49" s="246">
        <v>2009</v>
      </c>
      <c r="C49" s="246">
        <v>12236</v>
      </c>
      <c r="D49" s="246">
        <v>36316</v>
      </c>
      <c r="E49" s="246">
        <v>8059</v>
      </c>
      <c r="F49" s="246">
        <v>275</v>
      </c>
      <c r="G49" s="246">
        <v>10228</v>
      </c>
      <c r="H49" s="246">
        <v>62597</v>
      </c>
      <c r="I49" s="246">
        <v>297</v>
      </c>
      <c r="J49" s="246">
        <v>6</v>
      </c>
    </row>
    <row r="50" spans="1:10">
      <c r="A50" s="246" t="s">
        <v>132</v>
      </c>
      <c r="B50" s="246">
        <v>2010</v>
      </c>
      <c r="C50" s="246">
        <v>13532</v>
      </c>
      <c r="D50" s="246">
        <v>42080</v>
      </c>
      <c r="E50" s="246">
        <v>8563</v>
      </c>
      <c r="F50" s="246">
        <v>279</v>
      </c>
      <c r="G50" s="246">
        <v>11983</v>
      </c>
      <c r="H50" s="246">
        <v>80255</v>
      </c>
      <c r="I50" s="246">
        <v>299</v>
      </c>
      <c r="J50" s="246">
        <v>7</v>
      </c>
    </row>
    <row r="51" spans="1:10">
      <c r="A51" s="246" t="s">
        <v>132</v>
      </c>
      <c r="B51" s="246">
        <v>2011</v>
      </c>
      <c r="C51" s="246">
        <v>14384</v>
      </c>
      <c r="D51" s="246">
        <v>43454</v>
      </c>
      <c r="E51" s="246">
        <v>8154</v>
      </c>
      <c r="F51" s="246">
        <v>239</v>
      </c>
      <c r="G51" s="246">
        <v>12306</v>
      </c>
      <c r="H51" s="246">
        <v>71493</v>
      </c>
      <c r="I51" s="246">
        <v>281</v>
      </c>
      <c r="J51" s="246">
        <v>5</v>
      </c>
    </row>
    <row r="52" spans="1:10">
      <c r="A52" s="246" t="s">
        <v>132</v>
      </c>
      <c r="B52" s="246">
        <v>2012</v>
      </c>
      <c r="C52" s="246">
        <v>19336</v>
      </c>
      <c r="D52" s="246">
        <v>50230</v>
      </c>
      <c r="E52" s="246">
        <v>9441</v>
      </c>
      <c r="F52" s="246">
        <v>251</v>
      </c>
      <c r="G52" s="246">
        <v>10697</v>
      </c>
      <c r="H52" s="246">
        <v>70876</v>
      </c>
      <c r="I52" s="246">
        <v>257</v>
      </c>
      <c r="J52" s="246">
        <v>7</v>
      </c>
    </row>
    <row r="53" spans="1:10">
      <c r="A53" s="246" t="s">
        <v>132</v>
      </c>
      <c r="B53" s="246">
        <v>2013</v>
      </c>
      <c r="C53" s="246">
        <v>21354</v>
      </c>
      <c r="D53" s="246">
        <v>54172</v>
      </c>
      <c r="E53" s="246">
        <v>9171</v>
      </c>
      <c r="F53" s="246">
        <v>215</v>
      </c>
      <c r="G53" s="246">
        <v>14405</v>
      </c>
      <c r="H53" s="246">
        <v>87345</v>
      </c>
      <c r="I53" s="246">
        <v>442</v>
      </c>
      <c r="J53" s="246">
        <v>12</v>
      </c>
    </row>
    <row r="54" spans="1:10">
      <c r="A54" s="246" t="s">
        <v>132</v>
      </c>
      <c r="B54" s="246">
        <v>2014</v>
      </c>
      <c r="C54" s="246">
        <v>27031</v>
      </c>
      <c r="D54" s="246">
        <v>57653</v>
      </c>
      <c r="E54" s="246">
        <v>8005</v>
      </c>
      <c r="F54" s="246">
        <v>221</v>
      </c>
      <c r="G54" s="246">
        <v>19562</v>
      </c>
      <c r="H54" s="246">
        <v>112600</v>
      </c>
      <c r="I54" s="246">
        <v>617</v>
      </c>
      <c r="J54" s="246">
        <v>12</v>
      </c>
    </row>
    <row r="55" spans="1:10">
      <c r="A55" s="246" t="s">
        <v>132</v>
      </c>
      <c r="B55" s="246">
        <v>2015</v>
      </c>
      <c r="C55" s="246">
        <v>28377</v>
      </c>
      <c r="D55" s="246">
        <v>61724</v>
      </c>
      <c r="E55" s="246">
        <v>7177</v>
      </c>
      <c r="F55" s="246">
        <v>201</v>
      </c>
      <c r="G55" s="246">
        <v>22606</v>
      </c>
      <c r="H55" s="246">
        <v>122919</v>
      </c>
      <c r="I55" s="246">
        <v>856</v>
      </c>
      <c r="J55" s="246">
        <v>4</v>
      </c>
    </row>
    <row r="56" spans="1:10">
      <c r="A56" s="246" t="s">
        <v>132</v>
      </c>
      <c r="B56" s="246">
        <v>2016</v>
      </c>
      <c r="C56" s="246">
        <v>30748</v>
      </c>
      <c r="D56" s="246">
        <v>67407</v>
      </c>
      <c r="E56" s="246">
        <v>6951</v>
      </c>
      <c r="F56" s="246">
        <v>244</v>
      </c>
      <c r="G56" s="246">
        <v>22942</v>
      </c>
      <c r="H56" s="246">
        <v>128534</v>
      </c>
      <c r="I56" s="246">
        <v>942</v>
      </c>
      <c r="J56" s="246">
        <v>6</v>
      </c>
    </row>
    <row r="57" spans="1:10">
      <c r="A57" s="246" t="s">
        <v>132</v>
      </c>
      <c r="B57" s="246">
        <v>2017</v>
      </c>
      <c r="C57" s="246">
        <v>32971</v>
      </c>
      <c r="D57" s="246">
        <v>73533</v>
      </c>
      <c r="E57" s="246">
        <v>4517</v>
      </c>
      <c r="F57" s="246">
        <v>263</v>
      </c>
      <c r="G57" s="246">
        <v>24946</v>
      </c>
      <c r="H57" s="246">
        <v>142468</v>
      </c>
      <c r="I57" s="246">
        <v>980</v>
      </c>
      <c r="J57" s="246">
        <v>10</v>
      </c>
    </row>
    <row r="58" spans="1:10">
      <c r="A58" s="246" t="s">
        <v>95</v>
      </c>
      <c r="B58" s="246">
        <v>2000</v>
      </c>
      <c r="C58" s="246">
        <v>17321</v>
      </c>
      <c r="D58" s="246">
        <v>41054</v>
      </c>
      <c r="E58" s="246">
        <v>15795</v>
      </c>
      <c r="F58" s="246">
        <v>887</v>
      </c>
      <c r="G58" s="246">
        <v>7449</v>
      </c>
      <c r="H58" s="246">
        <v>114691</v>
      </c>
      <c r="I58" s="246">
        <v>299</v>
      </c>
      <c r="J58" s="246">
        <v>15</v>
      </c>
    </row>
    <row r="59" spans="1:10">
      <c r="A59" s="246" t="s">
        <v>95</v>
      </c>
      <c r="B59" s="246">
        <v>2001</v>
      </c>
      <c r="C59" s="246">
        <v>19128</v>
      </c>
      <c r="D59" s="246">
        <v>39787</v>
      </c>
      <c r="E59" s="246">
        <v>16462</v>
      </c>
      <c r="F59" s="246">
        <v>752</v>
      </c>
      <c r="G59" s="246">
        <v>9285</v>
      </c>
      <c r="H59" s="246">
        <v>125439</v>
      </c>
      <c r="I59" s="246">
        <v>354</v>
      </c>
      <c r="J59" s="246">
        <v>24</v>
      </c>
    </row>
    <row r="60" spans="1:10">
      <c r="A60" s="246" t="s">
        <v>95</v>
      </c>
      <c r="B60" s="246">
        <v>2002</v>
      </c>
      <c r="C60" s="246">
        <v>19888</v>
      </c>
      <c r="D60" s="246">
        <v>45435</v>
      </c>
      <c r="E60" s="246">
        <v>18017</v>
      </c>
      <c r="F60" s="246">
        <v>657</v>
      </c>
      <c r="G60" s="246">
        <v>11599</v>
      </c>
      <c r="H60" s="246">
        <v>132967</v>
      </c>
      <c r="I60" s="246">
        <v>355</v>
      </c>
      <c r="J60" s="246">
        <v>29</v>
      </c>
    </row>
    <row r="61" spans="1:10">
      <c r="A61" s="246" t="s">
        <v>95</v>
      </c>
      <c r="B61" s="246">
        <v>2003</v>
      </c>
      <c r="C61" s="246">
        <v>20722</v>
      </c>
      <c r="D61" s="246">
        <v>49229</v>
      </c>
      <c r="E61" s="246">
        <v>20892</v>
      </c>
      <c r="F61" s="246">
        <v>535</v>
      </c>
      <c r="G61" s="246">
        <v>15472</v>
      </c>
      <c r="H61" s="246">
        <v>151131</v>
      </c>
      <c r="I61" s="246">
        <v>436</v>
      </c>
      <c r="J61" s="246">
        <v>11</v>
      </c>
    </row>
    <row r="62" spans="1:10">
      <c r="A62" s="246" t="s">
        <v>95</v>
      </c>
      <c r="B62" s="246">
        <v>2004</v>
      </c>
      <c r="C62" s="246">
        <v>21204</v>
      </c>
      <c r="D62" s="246">
        <v>54064</v>
      </c>
      <c r="E62" s="246">
        <v>21472</v>
      </c>
      <c r="F62" s="246">
        <v>512</v>
      </c>
      <c r="G62" s="246">
        <v>18557</v>
      </c>
      <c r="H62" s="246">
        <v>146377</v>
      </c>
      <c r="I62" s="246">
        <v>478</v>
      </c>
      <c r="J62" s="246">
        <v>12</v>
      </c>
    </row>
    <row r="63" spans="1:10">
      <c r="A63" s="246" t="s">
        <v>95</v>
      </c>
      <c r="B63" s="246">
        <v>2005</v>
      </c>
      <c r="C63" s="246">
        <v>21655</v>
      </c>
      <c r="D63" s="246">
        <v>59416</v>
      </c>
      <c r="E63" s="246">
        <v>19925</v>
      </c>
      <c r="F63" s="246">
        <v>411</v>
      </c>
      <c r="G63" s="246">
        <v>19915</v>
      </c>
      <c r="H63" s="246">
        <v>143156</v>
      </c>
      <c r="I63" s="246">
        <v>522</v>
      </c>
      <c r="J63" s="246">
        <v>9</v>
      </c>
    </row>
    <row r="64" spans="1:10">
      <c r="A64" s="246" t="s">
        <v>95</v>
      </c>
      <c r="B64" s="246">
        <v>2006</v>
      </c>
      <c r="C64" s="246">
        <v>19993</v>
      </c>
      <c r="D64" s="246">
        <v>62208</v>
      </c>
      <c r="E64" s="246">
        <v>16428</v>
      </c>
      <c r="F64" s="246">
        <v>363</v>
      </c>
      <c r="G64" s="246">
        <v>19657</v>
      </c>
      <c r="H64" s="246">
        <v>113762</v>
      </c>
      <c r="I64" s="246">
        <v>458</v>
      </c>
      <c r="J64" s="246">
        <v>9</v>
      </c>
    </row>
    <row r="65" spans="1:10">
      <c r="A65" s="246" t="s">
        <v>95</v>
      </c>
      <c r="B65" s="246">
        <v>2007</v>
      </c>
      <c r="C65" s="246">
        <v>20395</v>
      </c>
      <c r="D65" s="246">
        <v>64499</v>
      </c>
      <c r="E65" s="246">
        <v>16055</v>
      </c>
      <c r="F65" s="246">
        <v>344</v>
      </c>
      <c r="G65" s="246">
        <v>22247</v>
      </c>
      <c r="H65" s="246">
        <v>108891</v>
      </c>
      <c r="I65" s="246">
        <v>484</v>
      </c>
      <c r="J65" s="246">
        <v>5</v>
      </c>
    </row>
    <row r="66" spans="1:10">
      <c r="A66" s="246" t="s">
        <v>95</v>
      </c>
      <c r="B66" s="246">
        <v>2008</v>
      </c>
      <c r="C66" s="246">
        <v>17896</v>
      </c>
      <c r="D66" s="246">
        <v>64670</v>
      </c>
      <c r="E66" s="246">
        <v>12618</v>
      </c>
      <c r="F66" s="246">
        <v>343</v>
      </c>
      <c r="G66" s="246">
        <v>18643</v>
      </c>
      <c r="H66" s="246">
        <v>80616</v>
      </c>
      <c r="I66" s="246">
        <v>391</v>
      </c>
      <c r="J66" s="246">
        <v>5</v>
      </c>
    </row>
    <row r="67" spans="1:10">
      <c r="A67" s="246" t="s">
        <v>95</v>
      </c>
      <c r="B67" s="246">
        <v>2009</v>
      </c>
      <c r="C67" s="246">
        <v>14155</v>
      </c>
      <c r="D67" s="246">
        <v>47482</v>
      </c>
      <c r="E67" s="246">
        <v>8540</v>
      </c>
      <c r="F67" s="246">
        <v>337</v>
      </c>
      <c r="G67" s="246">
        <v>10457</v>
      </c>
      <c r="H67" s="246">
        <v>64915</v>
      </c>
      <c r="I67" s="246">
        <v>367</v>
      </c>
      <c r="J67" s="246">
        <v>7</v>
      </c>
    </row>
    <row r="68" spans="1:10">
      <c r="A68" s="246" t="s">
        <v>95</v>
      </c>
      <c r="B68" s="246">
        <v>2010</v>
      </c>
      <c r="C68" s="246">
        <v>15637</v>
      </c>
      <c r="D68" s="246">
        <v>56068</v>
      </c>
      <c r="E68" s="246">
        <v>9099</v>
      </c>
      <c r="F68" s="246">
        <v>335</v>
      </c>
      <c r="G68" s="246">
        <v>12237</v>
      </c>
      <c r="H68" s="246">
        <v>82486</v>
      </c>
      <c r="I68" s="246">
        <v>370</v>
      </c>
      <c r="J68" s="246">
        <v>9</v>
      </c>
    </row>
    <row r="69" spans="1:10">
      <c r="A69" s="246" t="s">
        <v>95</v>
      </c>
      <c r="B69" s="246">
        <v>2011</v>
      </c>
      <c r="C69" s="246">
        <v>16967</v>
      </c>
      <c r="D69" s="246">
        <v>58922</v>
      </c>
      <c r="E69" s="246">
        <v>8518</v>
      </c>
      <c r="F69" s="246">
        <v>285</v>
      </c>
      <c r="G69" s="246">
        <v>12634</v>
      </c>
      <c r="H69" s="246">
        <v>74056</v>
      </c>
      <c r="I69" s="246">
        <v>344</v>
      </c>
      <c r="J69" s="246">
        <v>6</v>
      </c>
    </row>
    <row r="70" spans="1:10">
      <c r="A70" s="246" t="s">
        <v>95</v>
      </c>
      <c r="B70" s="246">
        <v>2012</v>
      </c>
      <c r="C70" s="246">
        <v>22512</v>
      </c>
      <c r="D70" s="246">
        <v>68201</v>
      </c>
      <c r="E70" s="246">
        <v>9751</v>
      </c>
      <c r="F70" s="246">
        <v>309</v>
      </c>
      <c r="G70" s="246">
        <v>11232</v>
      </c>
      <c r="H70" s="246">
        <v>73364</v>
      </c>
      <c r="I70" s="246">
        <v>323</v>
      </c>
      <c r="J70" s="246">
        <v>8</v>
      </c>
    </row>
    <row r="71" spans="1:10">
      <c r="A71" s="246" t="s">
        <v>95</v>
      </c>
      <c r="B71" s="246">
        <v>2013</v>
      </c>
      <c r="C71" s="246">
        <v>24899</v>
      </c>
      <c r="D71" s="246">
        <v>77720</v>
      </c>
      <c r="E71" s="246">
        <v>9511</v>
      </c>
      <c r="F71" s="246">
        <v>255</v>
      </c>
      <c r="G71" s="246">
        <v>15043</v>
      </c>
      <c r="H71" s="246">
        <v>91777</v>
      </c>
      <c r="I71" s="246">
        <v>529</v>
      </c>
      <c r="J71" s="246">
        <v>13</v>
      </c>
    </row>
    <row r="72" spans="1:10">
      <c r="A72" s="246" t="s">
        <v>95</v>
      </c>
      <c r="B72" s="246">
        <v>2014</v>
      </c>
      <c r="C72" s="246">
        <v>30810</v>
      </c>
      <c r="D72" s="246">
        <v>85905</v>
      </c>
      <c r="E72" s="246">
        <v>8366</v>
      </c>
      <c r="F72" s="246">
        <v>260</v>
      </c>
      <c r="G72" s="246">
        <v>20285</v>
      </c>
      <c r="H72" s="246">
        <v>118466</v>
      </c>
      <c r="I72" s="246">
        <v>827</v>
      </c>
      <c r="J72" s="246">
        <v>13</v>
      </c>
    </row>
    <row r="73" spans="1:10">
      <c r="A73" s="246" t="s">
        <v>95</v>
      </c>
      <c r="B73" s="246">
        <v>2015</v>
      </c>
      <c r="C73" s="246">
        <v>32559</v>
      </c>
      <c r="D73" s="246">
        <v>92070</v>
      </c>
      <c r="E73" s="246">
        <v>7507</v>
      </c>
      <c r="F73" s="246">
        <v>249</v>
      </c>
      <c r="G73" s="246">
        <v>23430</v>
      </c>
      <c r="H73" s="246">
        <v>129226</v>
      </c>
      <c r="I73" s="246">
        <v>1138</v>
      </c>
      <c r="J73" s="246">
        <v>5</v>
      </c>
    </row>
    <row r="74" spans="1:10">
      <c r="A74" s="246" t="s">
        <v>95</v>
      </c>
      <c r="B74" s="246">
        <v>2016</v>
      </c>
      <c r="C74" s="246">
        <v>34565</v>
      </c>
      <c r="D74" s="246">
        <v>103397</v>
      </c>
      <c r="E74" s="246">
        <v>7315</v>
      </c>
      <c r="F74" s="246">
        <v>289</v>
      </c>
      <c r="G74" s="246">
        <v>23782</v>
      </c>
      <c r="H74" s="246">
        <v>136904</v>
      </c>
      <c r="I74" s="246">
        <v>1318</v>
      </c>
      <c r="J74" s="246">
        <v>7</v>
      </c>
    </row>
    <row r="75" spans="1:10">
      <c r="A75" s="246" t="s">
        <v>95</v>
      </c>
      <c r="B75" s="246">
        <v>2017</v>
      </c>
      <c r="C75" s="246">
        <v>37212</v>
      </c>
      <c r="D75" s="246">
        <v>115160</v>
      </c>
      <c r="E75" s="246">
        <v>4865</v>
      </c>
      <c r="F75" s="246">
        <v>319</v>
      </c>
      <c r="G75" s="246">
        <v>26032</v>
      </c>
      <c r="H75" s="246">
        <v>152140</v>
      </c>
      <c r="I75" s="246">
        <v>1385</v>
      </c>
      <c r="J75" s="246">
        <v>11</v>
      </c>
    </row>
    <row r="76" spans="1:10">
      <c r="A76" s="246" t="s">
        <v>96</v>
      </c>
      <c r="B76" s="246">
        <v>2000</v>
      </c>
      <c r="C76" s="246">
        <v>1609</v>
      </c>
      <c r="D76" s="246">
        <v>3060</v>
      </c>
      <c r="E76" s="246">
        <v>10</v>
      </c>
      <c r="F76" s="246">
        <v>232</v>
      </c>
      <c r="G76" s="246">
        <v>378</v>
      </c>
      <c r="H76" s="246">
        <v>1422</v>
      </c>
      <c r="I76" s="246">
        <v>26</v>
      </c>
      <c r="J76" s="246">
        <v>422</v>
      </c>
    </row>
    <row r="77" spans="1:10">
      <c r="A77" s="246" t="s">
        <v>96</v>
      </c>
      <c r="B77" s="246">
        <v>2001</v>
      </c>
      <c r="C77" s="246">
        <v>1785</v>
      </c>
      <c r="D77" s="246">
        <v>2942</v>
      </c>
      <c r="E77" s="246">
        <v>8</v>
      </c>
      <c r="F77" s="246">
        <v>241</v>
      </c>
      <c r="G77" s="246">
        <v>356</v>
      </c>
      <c r="H77" s="246">
        <v>1499</v>
      </c>
      <c r="I77" s="246">
        <v>18</v>
      </c>
      <c r="J77" s="246">
        <v>404</v>
      </c>
    </row>
    <row r="78" spans="1:10">
      <c r="A78" s="246" t="s">
        <v>96</v>
      </c>
      <c r="B78" s="246">
        <v>2002</v>
      </c>
      <c r="C78" s="246">
        <v>1895</v>
      </c>
      <c r="D78" s="246">
        <v>2961</v>
      </c>
      <c r="E78" s="246">
        <v>10</v>
      </c>
      <c r="F78" s="246">
        <v>224</v>
      </c>
      <c r="G78" s="246">
        <v>466</v>
      </c>
      <c r="H78" s="246">
        <v>1711</v>
      </c>
      <c r="I78" s="246">
        <v>36</v>
      </c>
      <c r="J78" s="246">
        <v>368</v>
      </c>
    </row>
    <row r="79" spans="1:10">
      <c r="A79" s="246" t="s">
        <v>96</v>
      </c>
      <c r="B79" s="246">
        <v>2003</v>
      </c>
      <c r="C79" s="246">
        <v>1977</v>
      </c>
      <c r="D79" s="246">
        <v>3763</v>
      </c>
      <c r="E79" s="246">
        <v>3</v>
      </c>
      <c r="F79" s="246">
        <v>287</v>
      </c>
      <c r="G79" s="246">
        <v>584</v>
      </c>
      <c r="H79" s="246">
        <v>2030</v>
      </c>
      <c r="I79" s="246">
        <v>39</v>
      </c>
      <c r="J79" s="246">
        <v>329</v>
      </c>
    </row>
    <row r="80" spans="1:10">
      <c r="A80" s="246" t="s">
        <v>96</v>
      </c>
      <c r="B80" s="246">
        <v>2004</v>
      </c>
      <c r="C80" s="246">
        <v>2227</v>
      </c>
      <c r="D80" s="246">
        <v>5361</v>
      </c>
      <c r="E80" s="246">
        <v>7</v>
      </c>
      <c r="F80" s="246">
        <v>407</v>
      </c>
      <c r="G80" s="246">
        <v>784</v>
      </c>
      <c r="H80" s="246">
        <v>2013</v>
      </c>
      <c r="I80" s="246">
        <v>46</v>
      </c>
      <c r="J80" s="246">
        <v>357</v>
      </c>
    </row>
    <row r="81" spans="1:10">
      <c r="A81" s="246" t="s">
        <v>96</v>
      </c>
      <c r="B81" s="246">
        <v>2005</v>
      </c>
      <c r="C81" s="246">
        <v>2688</v>
      </c>
      <c r="D81" s="246">
        <v>7918</v>
      </c>
      <c r="E81" s="246">
        <v>36</v>
      </c>
      <c r="F81" s="246">
        <v>1017</v>
      </c>
      <c r="G81" s="246">
        <v>1294</v>
      </c>
      <c r="H81" s="246">
        <v>2096</v>
      </c>
      <c r="I81" s="246">
        <v>79</v>
      </c>
      <c r="J81" s="246">
        <v>424</v>
      </c>
    </row>
    <row r="82" spans="1:10">
      <c r="A82" s="246" t="s">
        <v>96</v>
      </c>
      <c r="B82" s="246">
        <v>2006</v>
      </c>
      <c r="C82" s="246">
        <v>3190</v>
      </c>
      <c r="D82" s="246">
        <v>9787</v>
      </c>
      <c r="E82" s="246">
        <v>32</v>
      </c>
      <c r="F82" s="246">
        <v>902</v>
      </c>
      <c r="G82" s="246">
        <v>1598</v>
      </c>
      <c r="H82" s="246">
        <v>2496</v>
      </c>
      <c r="I82" s="246">
        <v>66</v>
      </c>
      <c r="J82" s="246">
        <v>431</v>
      </c>
    </row>
    <row r="83" spans="1:10">
      <c r="A83" s="246" t="s">
        <v>96</v>
      </c>
      <c r="B83" s="246">
        <v>2007</v>
      </c>
      <c r="C83" s="246">
        <v>3357</v>
      </c>
      <c r="D83" s="246">
        <v>10628</v>
      </c>
      <c r="E83" s="246">
        <v>11</v>
      </c>
      <c r="F83" s="246">
        <v>912</v>
      </c>
      <c r="G83" s="246">
        <v>1887</v>
      </c>
      <c r="H83" s="246">
        <v>2416</v>
      </c>
      <c r="I83" s="246">
        <v>83</v>
      </c>
      <c r="J83" s="246">
        <v>316</v>
      </c>
    </row>
    <row r="84" spans="1:10">
      <c r="A84" s="246" t="s">
        <v>96</v>
      </c>
      <c r="B84" s="246">
        <v>2008</v>
      </c>
      <c r="C84" s="246">
        <v>3617</v>
      </c>
      <c r="D84" s="246">
        <v>12370</v>
      </c>
      <c r="E84" s="246">
        <v>13</v>
      </c>
      <c r="F84" s="246">
        <v>923</v>
      </c>
      <c r="G84" s="246">
        <v>2169</v>
      </c>
      <c r="H84" s="246">
        <v>2632</v>
      </c>
      <c r="I84" s="246">
        <v>78</v>
      </c>
      <c r="J84" s="246">
        <v>396</v>
      </c>
    </row>
    <row r="85" spans="1:10">
      <c r="A85" s="246" t="s">
        <v>96</v>
      </c>
      <c r="B85" s="246">
        <v>2009</v>
      </c>
      <c r="C85" s="246">
        <v>2900</v>
      </c>
      <c r="D85" s="246">
        <v>6653</v>
      </c>
      <c r="E85" s="246">
        <v>8</v>
      </c>
      <c r="F85" s="246">
        <v>586</v>
      </c>
      <c r="G85" s="246">
        <v>1221</v>
      </c>
      <c r="H85" s="246">
        <v>1887</v>
      </c>
      <c r="I85" s="246">
        <v>69</v>
      </c>
      <c r="J85" s="246">
        <v>448</v>
      </c>
    </row>
    <row r="86" spans="1:10">
      <c r="A86" s="246" t="s">
        <v>96</v>
      </c>
      <c r="B86" s="246">
        <v>2010</v>
      </c>
      <c r="C86" s="246">
        <v>2573</v>
      </c>
      <c r="D86" s="246">
        <v>4960</v>
      </c>
      <c r="E86" s="246">
        <v>6</v>
      </c>
      <c r="F86" s="246">
        <v>431</v>
      </c>
      <c r="G86" s="246">
        <v>1158</v>
      </c>
      <c r="H86" s="246">
        <v>1581</v>
      </c>
      <c r="I86" s="246">
        <v>78</v>
      </c>
      <c r="J86" s="246">
        <v>412</v>
      </c>
    </row>
    <row r="87" spans="1:10">
      <c r="A87" s="246" t="s">
        <v>96</v>
      </c>
      <c r="B87" s="246">
        <v>2011</v>
      </c>
      <c r="C87" s="246">
        <v>2307</v>
      </c>
      <c r="D87" s="246">
        <v>5312</v>
      </c>
      <c r="E87" s="246">
        <v>11</v>
      </c>
      <c r="F87" s="246">
        <v>343</v>
      </c>
      <c r="G87" s="246">
        <v>1048</v>
      </c>
      <c r="H87" s="246">
        <v>1401</v>
      </c>
      <c r="I87" s="246">
        <v>34</v>
      </c>
      <c r="J87" s="246">
        <v>386</v>
      </c>
    </row>
    <row r="88" spans="1:10">
      <c r="A88" s="246" t="s">
        <v>96</v>
      </c>
      <c r="B88" s="246">
        <v>2012</v>
      </c>
      <c r="C88" s="246">
        <v>2507</v>
      </c>
      <c r="D88" s="246">
        <v>4724</v>
      </c>
      <c r="E88" s="246">
        <v>5</v>
      </c>
      <c r="F88" s="246">
        <v>167</v>
      </c>
      <c r="G88" s="246">
        <v>1079</v>
      </c>
      <c r="H88" s="246">
        <v>1067</v>
      </c>
      <c r="I88" s="246">
        <v>29</v>
      </c>
      <c r="J88" s="246">
        <v>331</v>
      </c>
    </row>
    <row r="89" spans="1:10">
      <c r="A89" s="246" t="s">
        <v>96</v>
      </c>
      <c r="B89" s="246">
        <v>2013</v>
      </c>
      <c r="C89" s="246">
        <v>2751</v>
      </c>
      <c r="D89" s="246">
        <v>5663</v>
      </c>
      <c r="E89" s="246">
        <v>6</v>
      </c>
      <c r="F89" s="246">
        <v>183</v>
      </c>
      <c r="G89" s="246">
        <v>1281</v>
      </c>
      <c r="H89" s="246">
        <v>1201</v>
      </c>
      <c r="I89" s="246">
        <v>33</v>
      </c>
      <c r="J89" s="246">
        <v>382</v>
      </c>
    </row>
    <row r="90" spans="1:10">
      <c r="A90" s="246" t="s">
        <v>96</v>
      </c>
      <c r="B90" s="246">
        <v>2014</v>
      </c>
      <c r="C90" s="246">
        <v>2971</v>
      </c>
      <c r="D90" s="246">
        <v>6295</v>
      </c>
      <c r="E90" s="246">
        <v>6</v>
      </c>
      <c r="F90" s="246">
        <v>209</v>
      </c>
      <c r="G90" s="246">
        <v>1546</v>
      </c>
      <c r="H90" s="246">
        <v>1444</v>
      </c>
      <c r="I90" s="246">
        <v>32</v>
      </c>
      <c r="J90" s="246">
        <v>399</v>
      </c>
    </row>
    <row r="91" spans="1:10">
      <c r="A91" s="246" t="s">
        <v>96</v>
      </c>
      <c r="B91" s="246">
        <v>2015</v>
      </c>
      <c r="C91" s="246">
        <v>3523</v>
      </c>
      <c r="D91" s="246">
        <v>6772</v>
      </c>
      <c r="E91" s="246">
        <v>14</v>
      </c>
      <c r="F91" s="246">
        <v>201</v>
      </c>
      <c r="G91" s="246">
        <v>1841</v>
      </c>
      <c r="H91" s="246">
        <v>1542</v>
      </c>
      <c r="I91" s="246">
        <v>22</v>
      </c>
      <c r="J91" s="246">
        <v>402</v>
      </c>
    </row>
    <row r="92" spans="1:10">
      <c r="A92" s="246" t="s">
        <v>96</v>
      </c>
      <c r="B92" s="246">
        <v>2016</v>
      </c>
      <c r="C92" s="246">
        <v>3748</v>
      </c>
      <c r="D92" s="246">
        <v>6344</v>
      </c>
      <c r="E92" s="246">
        <v>11</v>
      </c>
      <c r="F92" s="246">
        <v>211</v>
      </c>
      <c r="G92" s="246">
        <v>1753</v>
      </c>
      <c r="H92" s="246">
        <v>1506</v>
      </c>
      <c r="I92" s="246">
        <v>29</v>
      </c>
      <c r="J92" s="246">
        <v>376</v>
      </c>
    </row>
    <row r="93" spans="1:10">
      <c r="A93" s="246" t="s">
        <v>96</v>
      </c>
      <c r="B93" s="246">
        <v>2017</v>
      </c>
      <c r="C93" s="246">
        <v>3878</v>
      </c>
      <c r="D93" s="246">
        <v>6271</v>
      </c>
      <c r="E93" s="246">
        <v>9</v>
      </c>
      <c r="F93" s="246">
        <v>248</v>
      </c>
      <c r="G93" s="246">
        <v>2207</v>
      </c>
      <c r="H93" s="246">
        <v>1523</v>
      </c>
      <c r="I93" s="246">
        <v>56</v>
      </c>
      <c r="J93" s="246">
        <v>371</v>
      </c>
    </row>
    <row r="94" spans="1:10">
      <c r="A94" s="246" t="s">
        <v>37</v>
      </c>
      <c r="B94" s="246">
        <v>2000</v>
      </c>
      <c r="C94" s="246">
        <v>1393</v>
      </c>
      <c r="D94" s="246">
        <v>260</v>
      </c>
      <c r="E94" s="246">
        <v>23</v>
      </c>
      <c r="F94" s="246">
        <v>565</v>
      </c>
      <c r="G94" s="246">
        <v>621</v>
      </c>
      <c r="H94" s="246">
        <v>418</v>
      </c>
      <c r="I94" s="246">
        <v>26</v>
      </c>
      <c r="J94" s="246">
        <v>477</v>
      </c>
    </row>
    <row r="95" spans="1:10">
      <c r="A95" s="246" t="s">
        <v>37</v>
      </c>
      <c r="B95" s="246">
        <v>2001</v>
      </c>
      <c r="C95" s="246">
        <v>2062</v>
      </c>
      <c r="D95" s="246">
        <v>284</v>
      </c>
      <c r="E95" s="246">
        <v>49</v>
      </c>
      <c r="F95" s="246">
        <v>629</v>
      </c>
      <c r="G95" s="246">
        <v>688</v>
      </c>
      <c r="H95" s="246">
        <v>382</v>
      </c>
      <c r="I95" s="246">
        <v>37</v>
      </c>
      <c r="J95" s="246">
        <v>500</v>
      </c>
    </row>
    <row r="96" spans="1:10">
      <c r="A96" s="246" t="s">
        <v>37</v>
      </c>
      <c r="B96" s="246">
        <v>2002</v>
      </c>
      <c r="C96" s="246">
        <v>2480</v>
      </c>
      <c r="D96" s="246">
        <v>348</v>
      </c>
      <c r="E96" s="246">
        <v>57</v>
      </c>
      <c r="F96" s="246">
        <v>655</v>
      </c>
      <c r="G96" s="246">
        <v>773</v>
      </c>
      <c r="H96" s="246">
        <v>423</v>
      </c>
      <c r="I96" s="246">
        <v>28</v>
      </c>
      <c r="J96" s="246">
        <v>504</v>
      </c>
    </row>
    <row r="97" spans="1:10">
      <c r="A97" s="246" t="s">
        <v>37</v>
      </c>
      <c r="B97" s="246">
        <v>2003</v>
      </c>
      <c r="C97" s="246">
        <v>2291</v>
      </c>
      <c r="D97" s="246">
        <v>478</v>
      </c>
      <c r="E97" s="246">
        <v>43</v>
      </c>
      <c r="F97" s="246">
        <v>659</v>
      </c>
      <c r="G97" s="246">
        <v>806</v>
      </c>
      <c r="H97" s="246">
        <v>573</v>
      </c>
      <c r="I97" s="246">
        <v>31</v>
      </c>
      <c r="J97" s="246">
        <v>473</v>
      </c>
    </row>
    <row r="98" spans="1:10">
      <c r="A98" s="246" t="s">
        <v>37</v>
      </c>
      <c r="B98" s="246">
        <v>2004</v>
      </c>
      <c r="C98" s="246">
        <v>2443</v>
      </c>
      <c r="D98" s="246">
        <v>529</v>
      </c>
      <c r="E98" s="246">
        <v>45</v>
      </c>
      <c r="F98" s="246">
        <v>545</v>
      </c>
      <c r="G98" s="246">
        <v>805</v>
      </c>
      <c r="H98" s="246">
        <v>613</v>
      </c>
      <c r="I98" s="246">
        <v>24</v>
      </c>
      <c r="J98" s="246">
        <v>494</v>
      </c>
    </row>
    <row r="99" spans="1:10">
      <c r="A99" s="246" t="s">
        <v>37</v>
      </c>
      <c r="B99" s="246">
        <v>2005</v>
      </c>
      <c r="C99" s="246">
        <v>2691</v>
      </c>
      <c r="D99" s="246">
        <v>624</v>
      </c>
      <c r="E99" s="246">
        <v>55</v>
      </c>
      <c r="F99" s="246">
        <v>493</v>
      </c>
      <c r="G99" s="246">
        <v>838</v>
      </c>
      <c r="H99" s="246">
        <v>667</v>
      </c>
      <c r="I99" s="246">
        <v>26</v>
      </c>
      <c r="J99" s="246">
        <v>370</v>
      </c>
    </row>
    <row r="100" spans="1:10">
      <c r="A100" s="246" t="s">
        <v>37</v>
      </c>
      <c r="B100" s="246">
        <v>2006</v>
      </c>
      <c r="C100" s="246">
        <v>2002</v>
      </c>
      <c r="D100" s="246">
        <v>571</v>
      </c>
      <c r="E100" s="246">
        <v>33</v>
      </c>
      <c r="F100" s="246">
        <v>446</v>
      </c>
      <c r="G100" s="246">
        <v>674</v>
      </c>
      <c r="H100" s="246">
        <v>569</v>
      </c>
      <c r="I100" s="246">
        <v>17</v>
      </c>
      <c r="J100" s="246">
        <v>322</v>
      </c>
    </row>
    <row r="101" spans="1:10">
      <c r="A101" s="246" t="s">
        <v>37</v>
      </c>
      <c r="B101" s="246">
        <v>2007</v>
      </c>
      <c r="C101" s="246">
        <v>2133</v>
      </c>
      <c r="D101" s="246">
        <v>699</v>
      </c>
      <c r="E101" s="246">
        <v>54</v>
      </c>
      <c r="F101" s="246">
        <v>445</v>
      </c>
      <c r="G101" s="246">
        <v>529</v>
      </c>
      <c r="H101" s="246">
        <v>424</v>
      </c>
      <c r="I101" s="246">
        <v>19</v>
      </c>
      <c r="J101" s="246">
        <v>225</v>
      </c>
    </row>
    <row r="102" spans="1:10">
      <c r="A102" s="246" t="s">
        <v>37</v>
      </c>
      <c r="B102" s="246">
        <v>2008</v>
      </c>
      <c r="C102" s="246">
        <v>2532</v>
      </c>
      <c r="D102" s="246">
        <v>724</v>
      </c>
      <c r="E102" s="246">
        <v>58</v>
      </c>
      <c r="F102" s="246">
        <v>455</v>
      </c>
      <c r="G102" s="246">
        <v>548</v>
      </c>
      <c r="H102" s="246">
        <v>366</v>
      </c>
      <c r="I102" s="246">
        <v>24</v>
      </c>
      <c r="J102" s="246">
        <v>237</v>
      </c>
    </row>
    <row r="103" spans="1:10">
      <c r="A103" s="246" t="s">
        <v>37</v>
      </c>
      <c r="B103" s="246">
        <v>2009</v>
      </c>
      <c r="C103" s="246">
        <v>1851</v>
      </c>
      <c r="D103" s="246">
        <v>495</v>
      </c>
      <c r="E103" s="246">
        <v>59</v>
      </c>
      <c r="F103" s="246">
        <v>411</v>
      </c>
      <c r="G103" s="246">
        <v>698</v>
      </c>
      <c r="H103" s="246">
        <v>299</v>
      </c>
      <c r="I103" s="246">
        <v>22</v>
      </c>
      <c r="J103" s="246">
        <v>351</v>
      </c>
    </row>
    <row r="104" spans="1:10">
      <c r="A104" s="246" t="s">
        <v>37</v>
      </c>
      <c r="B104" s="246">
        <v>2010</v>
      </c>
      <c r="C104" s="246">
        <v>1451</v>
      </c>
      <c r="D104" s="246">
        <v>535</v>
      </c>
      <c r="E104" s="246">
        <v>43</v>
      </c>
      <c r="F104" s="246">
        <v>264</v>
      </c>
      <c r="G104" s="246">
        <v>888</v>
      </c>
      <c r="H104" s="246">
        <v>374</v>
      </c>
      <c r="I104" s="246">
        <v>20</v>
      </c>
      <c r="J104" s="246">
        <v>390</v>
      </c>
    </row>
    <row r="105" spans="1:10">
      <c r="A105" s="246" t="s">
        <v>37</v>
      </c>
      <c r="B105" s="246">
        <v>2011</v>
      </c>
      <c r="C105" s="246">
        <v>1640</v>
      </c>
      <c r="D105" s="246">
        <v>485</v>
      </c>
      <c r="E105" s="246">
        <v>29</v>
      </c>
      <c r="F105" s="246">
        <v>242</v>
      </c>
      <c r="G105" s="246">
        <v>976</v>
      </c>
      <c r="H105" s="246">
        <v>595</v>
      </c>
      <c r="I105" s="246">
        <v>26</v>
      </c>
      <c r="J105" s="246">
        <v>430</v>
      </c>
    </row>
    <row r="106" spans="1:10">
      <c r="A106" s="246" t="s">
        <v>37</v>
      </c>
      <c r="B106" s="246">
        <v>2012</v>
      </c>
      <c r="C106" s="246">
        <v>2018</v>
      </c>
      <c r="D106" s="246">
        <v>559</v>
      </c>
      <c r="E106" s="246">
        <v>30</v>
      </c>
      <c r="F106" s="246">
        <v>233</v>
      </c>
      <c r="G106" s="246">
        <v>959</v>
      </c>
      <c r="H106" s="246">
        <v>425</v>
      </c>
      <c r="I106" s="246">
        <v>18</v>
      </c>
      <c r="J106" s="246">
        <v>366</v>
      </c>
    </row>
    <row r="107" spans="1:10">
      <c r="A107" s="246" t="s">
        <v>37</v>
      </c>
      <c r="B107" s="246">
        <v>2013</v>
      </c>
      <c r="C107" s="246">
        <v>2179</v>
      </c>
      <c r="D107" s="246">
        <v>543</v>
      </c>
      <c r="E107" s="246">
        <v>30</v>
      </c>
      <c r="F107" s="246">
        <v>229</v>
      </c>
      <c r="G107" s="246">
        <v>1003</v>
      </c>
      <c r="H107" s="246">
        <v>431</v>
      </c>
      <c r="I107" s="246">
        <v>13</v>
      </c>
      <c r="J107" s="246">
        <v>364</v>
      </c>
    </row>
    <row r="108" spans="1:10">
      <c r="A108" s="246" t="s">
        <v>37</v>
      </c>
      <c r="B108" s="246">
        <v>2014</v>
      </c>
      <c r="C108" s="246">
        <v>2396</v>
      </c>
      <c r="D108" s="246">
        <v>796</v>
      </c>
      <c r="E108" s="246">
        <v>26</v>
      </c>
      <c r="F108" s="246">
        <v>223</v>
      </c>
      <c r="G108" s="246">
        <v>1047</v>
      </c>
      <c r="H108" s="246">
        <v>522</v>
      </c>
      <c r="I108" s="246">
        <v>41</v>
      </c>
      <c r="J108" s="246">
        <v>390</v>
      </c>
    </row>
    <row r="109" spans="1:10">
      <c r="A109" s="246" t="s">
        <v>37</v>
      </c>
      <c r="B109" s="246">
        <v>2015</v>
      </c>
      <c r="C109" s="246">
        <v>2207</v>
      </c>
      <c r="D109" s="246">
        <v>809</v>
      </c>
      <c r="E109" s="246">
        <v>16</v>
      </c>
      <c r="F109" s="246">
        <v>245</v>
      </c>
      <c r="G109" s="246">
        <v>1072</v>
      </c>
      <c r="H109" s="246">
        <v>536</v>
      </c>
      <c r="I109" s="246">
        <v>53</v>
      </c>
      <c r="J109" s="246">
        <v>357</v>
      </c>
    </row>
    <row r="110" spans="1:10">
      <c r="A110" s="246" t="s">
        <v>37</v>
      </c>
      <c r="B110" s="246">
        <v>2016</v>
      </c>
      <c r="C110" s="246">
        <v>2076</v>
      </c>
      <c r="D110" s="246">
        <v>987</v>
      </c>
      <c r="E110" s="246">
        <v>27</v>
      </c>
      <c r="F110" s="246">
        <v>228</v>
      </c>
      <c r="G110" s="246">
        <v>1166</v>
      </c>
      <c r="H110" s="246">
        <v>746</v>
      </c>
      <c r="I110" s="246">
        <v>65</v>
      </c>
      <c r="J110" s="246">
        <v>486</v>
      </c>
    </row>
    <row r="111" spans="1:10">
      <c r="A111" s="246" t="s">
        <v>37</v>
      </c>
      <c r="B111" s="246">
        <v>2017</v>
      </c>
      <c r="C111" s="246">
        <v>2437</v>
      </c>
      <c r="D111" s="246">
        <v>1132</v>
      </c>
      <c r="E111" s="246">
        <v>28</v>
      </c>
      <c r="F111" s="246">
        <v>266</v>
      </c>
      <c r="G111" s="246">
        <v>1096</v>
      </c>
      <c r="H111" s="246">
        <v>692</v>
      </c>
      <c r="I111" s="246">
        <v>74</v>
      </c>
      <c r="J111" s="246">
        <v>367</v>
      </c>
    </row>
    <row r="112" spans="1:10">
      <c r="A112" s="246" t="s">
        <v>97</v>
      </c>
      <c r="B112" s="246">
        <v>2000</v>
      </c>
      <c r="C112" s="246">
        <v>972</v>
      </c>
      <c r="D112" s="246">
        <v>1762</v>
      </c>
      <c r="E112" s="246">
        <v>175</v>
      </c>
      <c r="F112" s="246">
        <v>100</v>
      </c>
      <c r="G112" s="246">
        <v>120</v>
      </c>
      <c r="H112" s="246">
        <v>2661</v>
      </c>
      <c r="I112" s="246">
        <v>12</v>
      </c>
      <c r="J112" s="246">
        <v>3</v>
      </c>
    </row>
    <row r="113" spans="1:10">
      <c r="A113" s="246" t="s">
        <v>97</v>
      </c>
      <c r="B113" s="246">
        <v>2001</v>
      </c>
      <c r="C113" s="246">
        <v>909</v>
      </c>
      <c r="D113" s="246">
        <v>1677</v>
      </c>
      <c r="E113" s="246">
        <v>179</v>
      </c>
      <c r="F113" s="246">
        <v>84</v>
      </c>
      <c r="G113" s="246">
        <v>115</v>
      </c>
      <c r="H113" s="246">
        <v>2786</v>
      </c>
      <c r="I113" s="246">
        <v>14</v>
      </c>
      <c r="J113" s="246">
        <v>3</v>
      </c>
    </row>
    <row r="114" spans="1:10">
      <c r="A114" s="246" t="s">
        <v>97</v>
      </c>
      <c r="B114" s="246">
        <v>2002</v>
      </c>
      <c r="C114" s="246">
        <v>971</v>
      </c>
      <c r="D114" s="246">
        <v>2099</v>
      </c>
      <c r="E114" s="246">
        <v>300</v>
      </c>
      <c r="F114" s="246">
        <v>58</v>
      </c>
      <c r="G114" s="246">
        <v>139</v>
      </c>
      <c r="H114" s="246">
        <v>3834</v>
      </c>
      <c r="I114" s="246">
        <v>20</v>
      </c>
      <c r="J114" s="246">
        <v>2</v>
      </c>
    </row>
    <row r="115" spans="1:10">
      <c r="A115" s="246" t="s">
        <v>97</v>
      </c>
      <c r="B115" s="246">
        <v>2003</v>
      </c>
      <c r="C115" s="246">
        <v>799</v>
      </c>
      <c r="D115" s="246">
        <v>2523</v>
      </c>
      <c r="E115" s="246">
        <v>572</v>
      </c>
      <c r="F115" s="246">
        <v>47</v>
      </c>
      <c r="G115" s="246">
        <v>150</v>
      </c>
      <c r="H115" s="246">
        <v>4846</v>
      </c>
      <c r="I115" s="246">
        <v>9</v>
      </c>
      <c r="J115" s="246">
        <v>2</v>
      </c>
    </row>
    <row r="116" spans="1:10">
      <c r="A116" s="246" t="s">
        <v>97</v>
      </c>
      <c r="B116" s="246">
        <v>2004</v>
      </c>
      <c r="C116" s="246">
        <v>1010</v>
      </c>
      <c r="D116" s="246">
        <v>2981</v>
      </c>
      <c r="E116" s="246">
        <v>473</v>
      </c>
      <c r="F116" s="246">
        <v>44</v>
      </c>
      <c r="G116" s="246">
        <v>198</v>
      </c>
      <c r="H116" s="246">
        <v>6029</v>
      </c>
      <c r="I116" s="246">
        <v>13</v>
      </c>
      <c r="J116" s="246">
        <v>5</v>
      </c>
    </row>
    <row r="117" spans="1:10">
      <c r="A117" s="246" t="s">
        <v>97</v>
      </c>
      <c r="B117" s="246">
        <v>2005</v>
      </c>
      <c r="C117" s="246">
        <v>1149</v>
      </c>
      <c r="D117" s="246">
        <v>2956</v>
      </c>
      <c r="E117" s="246">
        <v>619</v>
      </c>
      <c r="F117" s="246">
        <v>35</v>
      </c>
      <c r="G117" s="246">
        <v>193</v>
      </c>
      <c r="H117" s="246">
        <v>5233</v>
      </c>
      <c r="I117" s="246">
        <v>18</v>
      </c>
      <c r="J117" s="246">
        <v>4</v>
      </c>
    </row>
    <row r="118" spans="1:10">
      <c r="A118" s="246" t="s">
        <v>97</v>
      </c>
      <c r="B118" s="246">
        <v>2006</v>
      </c>
      <c r="C118" s="246">
        <v>971</v>
      </c>
      <c r="D118" s="246">
        <v>2437</v>
      </c>
      <c r="E118" s="246">
        <v>468</v>
      </c>
      <c r="F118" s="246">
        <v>28</v>
      </c>
      <c r="G118" s="246">
        <v>197</v>
      </c>
      <c r="H118" s="246">
        <v>4687</v>
      </c>
      <c r="I118" s="246">
        <v>17</v>
      </c>
      <c r="J118" s="246">
        <v>7</v>
      </c>
    </row>
    <row r="119" spans="1:10">
      <c r="A119" s="246" t="s">
        <v>97</v>
      </c>
      <c r="B119" s="246">
        <v>2007</v>
      </c>
      <c r="C119" s="246">
        <v>853</v>
      </c>
      <c r="D119" s="246">
        <v>2789</v>
      </c>
      <c r="E119" s="246">
        <v>457</v>
      </c>
      <c r="F119" s="246">
        <v>37</v>
      </c>
      <c r="G119" s="246">
        <v>184</v>
      </c>
      <c r="H119" s="246">
        <v>4525</v>
      </c>
      <c r="I119" s="246">
        <v>48</v>
      </c>
      <c r="J119" s="246">
        <v>4</v>
      </c>
    </row>
    <row r="120" spans="1:10">
      <c r="A120" s="246" t="s">
        <v>97</v>
      </c>
      <c r="B120" s="246">
        <v>2008</v>
      </c>
      <c r="C120" s="246">
        <v>1207</v>
      </c>
      <c r="D120" s="246">
        <v>2584</v>
      </c>
      <c r="E120" s="246">
        <v>497</v>
      </c>
      <c r="F120" s="246">
        <v>35</v>
      </c>
      <c r="G120" s="246">
        <v>275</v>
      </c>
      <c r="H120" s="246">
        <v>3286</v>
      </c>
      <c r="I120" s="246">
        <v>12</v>
      </c>
      <c r="J120" s="246">
        <v>7</v>
      </c>
    </row>
    <row r="121" spans="1:10">
      <c r="A121" s="246" t="s">
        <v>97</v>
      </c>
      <c r="B121" s="246">
        <v>2009</v>
      </c>
      <c r="C121" s="246">
        <v>951</v>
      </c>
      <c r="D121" s="246">
        <v>1184</v>
      </c>
      <c r="E121" s="246">
        <v>251</v>
      </c>
      <c r="F121" s="246">
        <v>35</v>
      </c>
      <c r="G121" s="246">
        <v>150</v>
      </c>
      <c r="H121" s="246">
        <v>722</v>
      </c>
      <c r="I121" s="246">
        <v>10</v>
      </c>
      <c r="J121" s="246">
        <v>1</v>
      </c>
    </row>
    <row r="122" spans="1:10">
      <c r="A122" s="246" t="s">
        <v>97</v>
      </c>
      <c r="B122" s="246">
        <v>2010</v>
      </c>
      <c r="C122" s="246">
        <v>1071</v>
      </c>
      <c r="D122" s="246">
        <v>1152</v>
      </c>
      <c r="E122" s="246">
        <v>172</v>
      </c>
      <c r="F122" s="246">
        <v>29</v>
      </c>
      <c r="G122" s="246">
        <v>81</v>
      </c>
      <c r="H122" s="246">
        <v>610</v>
      </c>
      <c r="I122" s="246">
        <v>13</v>
      </c>
      <c r="J122" s="246">
        <v>1</v>
      </c>
    </row>
    <row r="123" spans="1:10">
      <c r="A123" s="246" t="s">
        <v>97</v>
      </c>
      <c r="B123" s="246">
        <v>2011</v>
      </c>
      <c r="C123" s="246">
        <v>1448</v>
      </c>
      <c r="D123" s="246">
        <v>1215</v>
      </c>
      <c r="E123" s="246">
        <v>189</v>
      </c>
      <c r="F123" s="246">
        <v>20</v>
      </c>
      <c r="G123" s="246">
        <v>173</v>
      </c>
      <c r="H123" s="246">
        <v>499</v>
      </c>
      <c r="I123" s="246">
        <v>37</v>
      </c>
      <c r="J123" s="246">
        <v>0</v>
      </c>
    </row>
    <row r="124" spans="1:10">
      <c r="A124" s="246" t="s">
        <v>97</v>
      </c>
      <c r="B124" s="246">
        <v>2012</v>
      </c>
      <c r="C124" s="246">
        <v>1272</v>
      </c>
      <c r="D124" s="246">
        <v>1693</v>
      </c>
      <c r="E124" s="246">
        <v>168</v>
      </c>
      <c r="F124" s="246">
        <v>24</v>
      </c>
      <c r="G124" s="246">
        <v>164</v>
      </c>
      <c r="H124" s="246">
        <v>551</v>
      </c>
      <c r="I124" s="246">
        <v>21</v>
      </c>
      <c r="J124" s="246">
        <v>1</v>
      </c>
    </row>
    <row r="125" spans="1:10">
      <c r="A125" s="246" t="s">
        <v>97</v>
      </c>
      <c r="B125" s="246">
        <v>2013</v>
      </c>
      <c r="C125" s="246">
        <v>1794</v>
      </c>
      <c r="D125" s="246">
        <v>1994</v>
      </c>
      <c r="E125" s="246">
        <v>216</v>
      </c>
      <c r="F125" s="246">
        <v>34</v>
      </c>
      <c r="G125" s="246">
        <v>230</v>
      </c>
      <c r="H125" s="246">
        <v>960</v>
      </c>
      <c r="I125" s="246">
        <v>16</v>
      </c>
      <c r="J125" s="246">
        <v>1</v>
      </c>
    </row>
    <row r="126" spans="1:10">
      <c r="A126" s="246" t="s">
        <v>97</v>
      </c>
      <c r="B126" s="246">
        <v>2014</v>
      </c>
      <c r="C126" s="246">
        <v>1953</v>
      </c>
      <c r="D126" s="246">
        <v>2680</v>
      </c>
      <c r="E126" s="246">
        <v>277</v>
      </c>
      <c r="F126" s="246">
        <v>32</v>
      </c>
      <c r="G126" s="246">
        <v>236</v>
      </c>
      <c r="H126" s="246">
        <v>1156</v>
      </c>
      <c r="I126" s="246">
        <v>30</v>
      </c>
      <c r="J126" s="246">
        <v>2</v>
      </c>
    </row>
    <row r="127" spans="1:10">
      <c r="A127" s="246" t="s">
        <v>97</v>
      </c>
      <c r="B127" s="246">
        <v>2015</v>
      </c>
      <c r="C127" s="246">
        <v>1779</v>
      </c>
      <c r="D127" s="246">
        <v>2784</v>
      </c>
      <c r="E127" s="246">
        <v>280</v>
      </c>
      <c r="F127" s="246">
        <v>40</v>
      </c>
      <c r="G127" s="246">
        <v>178</v>
      </c>
      <c r="H127" s="246">
        <v>1516</v>
      </c>
      <c r="I127" s="246">
        <v>82</v>
      </c>
      <c r="J127" s="246">
        <v>2</v>
      </c>
    </row>
    <row r="128" spans="1:10">
      <c r="A128" s="246" t="s">
        <v>97</v>
      </c>
      <c r="B128" s="246">
        <v>2016</v>
      </c>
      <c r="C128" s="246">
        <v>1609</v>
      </c>
      <c r="D128" s="246">
        <v>2674</v>
      </c>
      <c r="E128" s="246">
        <v>241</v>
      </c>
      <c r="F128" s="246">
        <v>34</v>
      </c>
      <c r="G128" s="246">
        <v>174</v>
      </c>
      <c r="H128" s="246">
        <v>1576</v>
      </c>
      <c r="I128" s="246">
        <v>73</v>
      </c>
      <c r="J128" s="246">
        <v>1</v>
      </c>
    </row>
    <row r="129" spans="1:10">
      <c r="A129" s="246" t="s">
        <v>97</v>
      </c>
      <c r="B129" s="246">
        <v>2017</v>
      </c>
      <c r="C129" s="246">
        <v>2111</v>
      </c>
      <c r="D129" s="246">
        <v>3251</v>
      </c>
      <c r="E129" s="246">
        <v>331</v>
      </c>
      <c r="F129" s="246">
        <v>43</v>
      </c>
      <c r="G129" s="246">
        <v>228</v>
      </c>
      <c r="H129" s="246">
        <v>1944</v>
      </c>
      <c r="I129" s="246">
        <v>103</v>
      </c>
      <c r="J129" s="246">
        <v>1</v>
      </c>
    </row>
    <row r="130" spans="1:10">
      <c r="A130" s="246"/>
      <c r="B130" s="246"/>
      <c r="C130" s="246"/>
      <c r="D130" s="246"/>
      <c r="E130" s="246"/>
      <c r="F130" s="246"/>
      <c r="G130" s="246"/>
      <c r="H130" s="246"/>
      <c r="I130" s="246"/>
      <c r="J130" s="246"/>
    </row>
    <row r="131" spans="1:10">
      <c r="A131" s="246"/>
      <c r="B131" s="246"/>
      <c r="C131" s="246"/>
      <c r="D131" s="246"/>
      <c r="E131" s="246"/>
      <c r="F131" s="246"/>
      <c r="G131" s="246"/>
      <c r="H131" s="246"/>
      <c r="I131" s="246"/>
      <c r="J131" s="246"/>
    </row>
    <row r="132" spans="1:10">
      <c r="A132" s="246"/>
      <c r="B132" s="246"/>
      <c r="C132" s="246"/>
      <c r="D132" s="246"/>
      <c r="E132" s="246"/>
      <c r="F132" s="246"/>
      <c r="G132" s="246"/>
      <c r="H132" s="246"/>
      <c r="I132" s="246"/>
      <c r="J132" s="246"/>
    </row>
    <row r="133" spans="1:10">
      <c r="A133" s="246"/>
      <c r="B133" s="246"/>
      <c r="C133" s="246"/>
      <c r="D133" s="246"/>
      <c r="E133" s="246"/>
      <c r="F133" s="246"/>
      <c r="G133" s="246"/>
      <c r="H133" s="246"/>
      <c r="I133" s="246"/>
      <c r="J133" s="246"/>
    </row>
  </sheetData>
  <mergeCells count="1">
    <mergeCell ref="K1:L1"/>
  </mergeCells>
  <phoneticPr fontId="6" type="noConversion"/>
  <hyperlinks>
    <hyperlink ref="K1:L1" location="Contents!A1" display="Back to Contents"/>
  </hyperlinks>
  <pageMargins left="0.7" right="0.7" top="0.75" bottom="0.75" header="0.3" footer="0.3"/>
  <pageSetup paperSize="9" orientation="landscape" horizontalDpi="4294967292" verticalDpi="4294967292"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129"/>
  <sheetViews>
    <sheetView workbookViewId="0">
      <selection activeCell="V29" sqref="V29"/>
    </sheetView>
  </sheetViews>
  <sheetFormatPr defaultColWidth="8.85546875" defaultRowHeight="12.75"/>
  <sheetData>
    <row r="1" spans="1:18" ht="25.5" customHeight="1">
      <c r="A1" s="31" t="s">
        <v>1205</v>
      </c>
      <c r="B1" s="29"/>
      <c r="C1" s="29"/>
      <c r="D1" s="29"/>
      <c r="E1" s="29"/>
      <c r="F1" s="29"/>
      <c r="G1" s="808" t="s">
        <v>549</v>
      </c>
      <c r="H1" s="808"/>
      <c r="I1" s="184"/>
      <c r="J1" s="184"/>
      <c r="K1" s="184"/>
      <c r="L1" s="184"/>
      <c r="M1" s="184"/>
      <c r="N1" s="184"/>
      <c r="O1" s="184"/>
      <c r="P1" s="184"/>
      <c r="Q1" s="184"/>
      <c r="R1" s="184"/>
    </row>
    <row r="2" spans="1:18" s="203" customFormat="1" ht="25.5" customHeight="1">
      <c r="A2" s="734" t="s">
        <v>1206</v>
      </c>
      <c r="G2" s="733"/>
      <c r="H2" s="733"/>
    </row>
    <row r="3" spans="1:18" ht="22.5">
      <c r="A3" s="246" t="s">
        <v>92</v>
      </c>
      <c r="B3" s="414" t="s">
        <v>93</v>
      </c>
      <c r="C3" s="414" t="s">
        <v>1226</v>
      </c>
      <c r="D3" s="414" t="s">
        <v>1227</v>
      </c>
      <c r="E3" s="414" t="s">
        <v>1228</v>
      </c>
      <c r="F3" s="414" t="s">
        <v>1229</v>
      </c>
    </row>
    <row r="4" spans="1:18">
      <c r="A4" s="246" t="s">
        <v>94</v>
      </c>
      <c r="B4" s="246">
        <v>2000</v>
      </c>
      <c r="C4" s="246">
        <v>14</v>
      </c>
      <c r="D4" s="246">
        <v>138</v>
      </c>
      <c r="E4" s="246">
        <v>8</v>
      </c>
      <c r="F4" s="246">
        <v>1</v>
      </c>
    </row>
    <row r="5" spans="1:18">
      <c r="A5" s="246" t="s">
        <v>94</v>
      </c>
      <c r="B5" s="246">
        <v>2001</v>
      </c>
      <c r="C5" s="246">
        <v>10</v>
      </c>
      <c r="D5" s="246">
        <v>186</v>
      </c>
      <c r="E5" s="246">
        <v>11</v>
      </c>
      <c r="F5" s="246">
        <v>0</v>
      </c>
    </row>
    <row r="6" spans="1:18">
      <c r="A6" s="246" t="s">
        <v>94</v>
      </c>
      <c r="B6" s="246">
        <v>2002</v>
      </c>
      <c r="C6" s="246">
        <v>4</v>
      </c>
      <c r="D6" s="246">
        <v>327</v>
      </c>
      <c r="E6" s="246">
        <v>43</v>
      </c>
      <c r="F6" s="246">
        <v>0</v>
      </c>
    </row>
    <row r="7" spans="1:18">
      <c r="A7" s="246" t="s">
        <v>94</v>
      </c>
      <c r="B7" s="246">
        <v>2003</v>
      </c>
      <c r="C7" s="246">
        <v>2</v>
      </c>
      <c r="D7" s="246">
        <v>276</v>
      </c>
      <c r="E7" s="246">
        <v>25</v>
      </c>
      <c r="F7" s="246">
        <v>0</v>
      </c>
    </row>
    <row r="8" spans="1:18">
      <c r="A8" s="246" t="s">
        <v>94</v>
      </c>
      <c r="B8" s="246">
        <v>2004</v>
      </c>
      <c r="C8" s="246">
        <v>4</v>
      </c>
      <c r="D8" s="246">
        <v>278</v>
      </c>
      <c r="E8" s="246">
        <v>9</v>
      </c>
      <c r="F8" s="246">
        <v>0</v>
      </c>
    </row>
    <row r="9" spans="1:18">
      <c r="A9" s="246" t="s">
        <v>94</v>
      </c>
      <c r="B9" s="246">
        <v>2005</v>
      </c>
      <c r="C9" s="246">
        <v>40</v>
      </c>
      <c r="D9" s="246">
        <v>208</v>
      </c>
      <c r="E9" s="246">
        <v>7</v>
      </c>
      <c r="F9" s="246">
        <v>0</v>
      </c>
    </row>
    <row r="10" spans="1:18">
      <c r="A10" s="246" t="s">
        <v>94</v>
      </c>
      <c r="B10" s="246">
        <v>2006</v>
      </c>
      <c r="C10" s="246">
        <v>10</v>
      </c>
      <c r="D10" s="246">
        <v>253</v>
      </c>
      <c r="E10" s="246">
        <v>1</v>
      </c>
      <c r="F10" s="246">
        <v>1</v>
      </c>
    </row>
    <row r="11" spans="1:18">
      <c r="A11" s="246" t="s">
        <v>94</v>
      </c>
      <c r="B11" s="246">
        <v>2007</v>
      </c>
      <c r="C11" s="246">
        <v>14</v>
      </c>
      <c r="D11" s="246">
        <v>432</v>
      </c>
      <c r="E11" s="246">
        <v>2</v>
      </c>
      <c r="F11" s="246">
        <v>0</v>
      </c>
    </row>
    <row r="12" spans="1:18">
      <c r="A12" s="246" t="s">
        <v>94</v>
      </c>
      <c r="B12" s="246">
        <v>2008</v>
      </c>
      <c r="C12" s="246">
        <v>10</v>
      </c>
      <c r="D12" s="246">
        <v>450</v>
      </c>
      <c r="E12" s="246">
        <v>5</v>
      </c>
      <c r="F12" s="246">
        <v>1</v>
      </c>
    </row>
    <row r="13" spans="1:18">
      <c r="A13" s="246" t="s">
        <v>94</v>
      </c>
      <c r="B13" s="246">
        <v>2009</v>
      </c>
      <c r="C13" s="246">
        <v>0</v>
      </c>
      <c r="D13" s="246">
        <v>46</v>
      </c>
      <c r="E13" s="246">
        <v>4</v>
      </c>
      <c r="F13" s="246">
        <v>1</v>
      </c>
    </row>
    <row r="14" spans="1:18">
      <c r="A14" s="246" t="s">
        <v>94</v>
      </c>
      <c r="B14" s="246">
        <v>2010</v>
      </c>
      <c r="C14" s="246">
        <v>1</v>
      </c>
      <c r="D14" s="246">
        <v>48</v>
      </c>
      <c r="E14" s="246">
        <v>0</v>
      </c>
      <c r="F14" s="246">
        <v>0</v>
      </c>
    </row>
    <row r="15" spans="1:18">
      <c r="A15" s="246" t="s">
        <v>94</v>
      </c>
      <c r="B15" s="246">
        <v>2011</v>
      </c>
      <c r="C15" s="246">
        <v>4</v>
      </c>
      <c r="D15" s="246">
        <v>20</v>
      </c>
      <c r="E15" s="246">
        <v>0</v>
      </c>
      <c r="F15" s="246">
        <v>1</v>
      </c>
    </row>
    <row r="16" spans="1:18">
      <c r="A16" s="246" t="s">
        <v>94</v>
      </c>
      <c r="B16" s="246">
        <v>2012</v>
      </c>
      <c r="C16" s="246">
        <v>41</v>
      </c>
      <c r="D16" s="246">
        <v>25</v>
      </c>
      <c r="E16" s="246">
        <v>1</v>
      </c>
      <c r="F16" s="246">
        <v>0</v>
      </c>
    </row>
    <row r="17" spans="1:6">
      <c r="A17" s="246" t="s">
        <v>94</v>
      </c>
      <c r="B17" s="246">
        <v>2013</v>
      </c>
      <c r="C17" s="246">
        <v>93</v>
      </c>
      <c r="D17" s="246">
        <v>30</v>
      </c>
      <c r="E17" s="246">
        <v>0</v>
      </c>
      <c r="F17" s="246">
        <v>1</v>
      </c>
    </row>
    <row r="18" spans="1:6">
      <c r="A18" s="246" t="s">
        <v>94</v>
      </c>
      <c r="B18" s="246">
        <v>2014</v>
      </c>
      <c r="C18" s="246">
        <v>33</v>
      </c>
      <c r="D18" s="246">
        <v>59</v>
      </c>
      <c r="E18" s="246">
        <v>1</v>
      </c>
      <c r="F18" s="246">
        <v>0</v>
      </c>
    </row>
    <row r="19" spans="1:6">
      <c r="A19" s="246" t="s">
        <v>94</v>
      </c>
      <c r="B19" s="246">
        <v>2015</v>
      </c>
      <c r="C19" s="246">
        <v>36</v>
      </c>
      <c r="D19" s="246">
        <v>40</v>
      </c>
      <c r="E19" s="246">
        <v>4</v>
      </c>
      <c r="F19" s="246">
        <v>0</v>
      </c>
    </row>
    <row r="20" spans="1:6">
      <c r="A20" s="246" t="s">
        <v>94</v>
      </c>
      <c r="B20" s="246">
        <v>2016</v>
      </c>
      <c r="C20" s="246">
        <v>20</v>
      </c>
      <c r="D20" s="246">
        <v>48</v>
      </c>
      <c r="E20" s="246">
        <v>19</v>
      </c>
      <c r="F20" s="246">
        <v>0</v>
      </c>
    </row>
    <row r="21" spans="1:6">
      <c r="A21" s="246" t="s">
        <v>94</v>
      </c>
      <c r="B21" s="246">
        <v>2017</v>
      </c>
      <c r="C21" s="246">
        <v>18</v>
      </c>
      <c r="D21" s="246">
        <v>65</v>
      </c>
      <c r="E21" s="246">
        <v>13</v>
      </c>
      <c r="F21" s="246">
        <v>0</v>
      </c>
    </row>
    <row r="22" spans="1:6">
      <c r="A22" s="246" t="s">
        <v>131</v>
      </c>
      <c r="B22" s="246">
        <v>2000</v>
      </c>
      <c r="C22" s="246">
        <v>20</v>
      </c>
      <c r="D22" s="246">
        <v>4543</v>
      </c>
      <c r="E22" s="246">
        <v>63</v>
      </c>
      <c r="F22" s="246">
        <v>138</v>
      </c>
    </row>
    <row r="23" spans="1:6">
      <c r="A23" s="246" t="s">
        <v>131</v>
      </c>
      <c r="B23" s="246">
        <v>2001</v>
      </c>
      <c r="C23" s="246">
        <v>17</v>
      </c>
      <c r="D23" s="246">
        <v>4398</v>
      </c>
      <c r="E23" s="246">
        <v>56</v>
      </c>
      <c r="F23" s="246">
        <v>124</v>
      </c>
    </row>
    <row r="24" spans="1:6">
      <c r="A24" s="246" t="s">
        <v>131</v>
      </c>
      <c r="B24" s="246">
        <v>2002</v>
      </c>
      <c r="C24" s="246">
        <v>36</v>
      </c>
      <c r="D24" s="246">
        <v>6202</v>
      </c>
      <c r="E24" s="246">
        <v>81</v>
      </c>
      <c r="F24" s="246">
        <v>180</v>
      </c>
    </row>
    <row r="25" spans="1:6">
      <c r="A25" s="246" t="s">
        <v>131</v>
      </c>
      <c r="B25" s="246">
        <v>2003</v>
      </c>
      <c r="C25" s="246">
        <v>30</v>
      </c>
      <c r="D25" s="246">
        <v>7483</v>
      </c>
      <c r="E25" s="246">
        <v>104</v>
      </c>
      <c r="F25" s="246">
        <v>166</v>
      </c>
    </row>
    <row r="26" spans="1:6">
      <c r="A26" s="246" t="s">
        <v>131</v>
      </c>
      <c r="B26" s="246">
        <v>2004</v>
      </c>
      <c r="C26" s="246">
        <v>38</v>
      </c>
      <c r="D26" s="246">
        <v>8544</v>
      </c>
      <c r="E26" s="246">
        <v>132</v>
      </c>
      <c r="F26" s="246">
        <v>177</v>
      </c>
    </row>
    <row r="27" spans="1:6">
      <c r="A27" s="246" t="s">
        <v>131</v>
      </c>
      <c r="B27" s="246">
        <v>2005</v>
      </c>
      <c r="C27" s="246">
        <v>45</v>
      </c>
      <c r="D27" s="246">
        <v>7969</v>
      </c>
      <c r="E27" s="246">
        <v>152</v>
      </c>
      <c r="F27" s="246">
        <v>192</v>
      </c>
    </row>
    <row r="28" spans="1:6">
      <c r="A28" s="246" t="s">
        <v>131</v>
      </c>
      <c r="B28" s="246">
        <v>2006</v>
      </c>
      <c r="C28" s="246">
        <v>61</v>
      </c>
      <c r="D28" s="246">
        <v>6861</v>
      </c>
      <c r="E28" s="246">
        <v>142</v>
      </c>
      <c r="F28" s="246">
        <v>178</v>
      </c>
    </row>
    <row r="29" spans="1:6">
      <c r="A29" s="246" t="s">
        <v>131</v>
      </c>
      <c r="B29" s="246">
        <v>2007</v>
      </c>
      <c r="C29" s="246">
        <v>62</v>
      </c>
      <c r="D29" s="246">
        <v>7171</v>
      </c>
      <c r="E29" s="246">
        <v>162</v>
      </c>
      <c r="F29" s="246">
        <v>158</v>
      </c>
    </row>
    <row r="30" spans="1:6">
      <c r="A30" s="246" t="s">
        <v>131</v>
      </c>
      <c r="B30" s="246">
        <v>2008</v>
      </c>
      <c r="C30" s="246">
        <v>55</v>
      </c>
      <c r="D30" s="246">
        <v>4503</v>
      </c>
      <c r="E30" s="246">
        <v>171</v>
      </c>
      <c r="F30" s="246">
        <v>136</v>
      </c>
    </row>
    <row r="31" spans="1:6">
      <c r="A31" s="246" t="s">
        <v>131</v>
      </c>
      <c r="B31" s="246">
        <v>2009</v>
      </c>
      <c r="C31" s="246">
        <v>38</v>
      </c>
      <c r="D31" s="246">
        <v>2151</v>
      </c>
      <c r="E31" s="246">
        <v>131</v>
      </c>
      <c r="F31" s="246">
        <v>113</v>
      </c>
    </row>
    <row r="32" spans="1:6">
      <c r="A32" s="246" t="s">
        <v>131</v>
      </c>
      <c r="B32" s="246">
        <v>2010</v>
      </c>
      <c r="C32" s="246">
        <v>66</v>
      </c>
      <c r="D32" s="246">
        <v>2043</v>
      </c>
      <c r="E32" s="246">
        <v>126</v>
      </c>
      <c r="F32" s="246">
        <v>130</v>
      </c>
    </row>
    <row r="33" spans="1:6">
      <c r="A33" s="246" t="s">
        <v>131</v>
      </c>
      <c r="B33" s="246">
        <v>2011</v>
      </c>
      <c r="C33" s="246">
        <v>120</v>
      </c>
      <c r="D33" s="246">
        <v>2383</v>
      </c>
      <c r="E33" s="246">
        <v>95</v>
      </c>
      <c r="F33" s="246">
        <v>114</v>
      </c>
    </row>
    <row r="34" spans="1:6">
      <c r="A34" s="246" t="s">
        <v>131</v>
      </c>
      <c r="B34" s="246">
        <v>2012</v>
      </c>
      <c r="C34" s="246">
        <v>358</v>
      </c>
      <c r="D34" s="246">
        <v>2297</v>
      </c>
      <c r="E34" s="246">
        <v>126</v>
      </c>
      <c r="F34" s="246">
        <v>96</v>
      </c>
    </row>
    <row r="35" spans="1:6">
      <c r="A35" s="246" t="s">
        <v>131</v>
      </c>
      <c r="B35" s="246">
        <v>2013</v>
      </c>
      <c r="C35" s="246">
        <v>385</v>
      </c>
      <c r="D35" s="246">
        <v>4101</v>
      </c>
      <c r="E35" s="246">
        <v>287</v>
      </c>
      <c r="F35" s="246">
        <v>96</v>
      </c>
    </row>
    <row r="36" spans="1:6">
      <c r="A36" s="246" t="s">
        <v>131</v>
      </c>
      <c r="B36" s="246">
        <v>2014</v>
      </c>
      <c r="C36" s="246">
        <v>319</v>
      </c>
      <c r="D36" s="246">
        <v>5384</v>
      </c>
      <c r="E36" s="246">
        <v>604</v>
      </c>
      <c r="F36" s="246">
        <v>123</v>
      </c>
    </row>
    <row r="37" spans="1:6">
      <c r="A37" s="246" t="s">
        <v>131</v>
      </c>
      <c r="B37" s="246">
        <v>2015</v>
      </c>
      <c r="C37" s="246">
        <v>281</v>
      </c>
      <c r="D37" s="246">
        <v>5692</v>
      </c>
      <c r="E37" s="246">
        <v>940</v>
      </c>
      <c r="F37" s="246">
        <v>106</v>
      </c>
    </row>
    <row r="38" spans="1:6">
      <c r="A38" s="246" t="s">
        <v>131</v>
      </c>
      <c r="B38" s="246">
        <v>2016</v>
      </c>
      <c r="C38" s="246">
        <v>320</v>
      </c>
      <c r="D38" s="246">
        <v>7578</v>
      </c>
      <c r="E38" s="246">
        <v>1207</v>
      </c>
      <c r="F38" s="246">
        <v>102</v>
      </c>
    </row>
    <row r="39" spans="1:6">
      <c r="A39" s="246" t="s">
        <v>131</v>
      </c>
      <c r="B39" s="246">
        <v>2017</v>
      </c>
      <c r="C39" s="246">
        <v>438</v>
      </c>
      <c r="D39" s="246">
        <v>8799</v>
      </c>
      <c r="E39" s="246">
        <v>1333</v>
      </c>
      <c r="F39" s="246">
        <v>82</v>
      </c>
    </row>
    <row r="40" spans="1:6">
      <c r="A40" s="246" t="s">
        <v>132</v>
      </c>
      <c r="B40" s="246">
        <v>2000</v>
      </c>
      <c r="C40" s="246">
        <v>374</v>
      </c>
      <c r="D40" s="246">
        <v>112900</v>
      </c>
      <c r="E40" s="246">
        <v>447</v>
      </c>
      <c r="F40" s="246">
        <v>1949</v>
      </c>
    </row>
    <row r="41" spans="1:6">
      <c r="A41" s="246" t="s">
        <v>132</v>
      </c>
      <c r="B41" s="246">
        <v>2001</v>
      </c>
      <c r="C41" s="246">
        <v>362</v>
      </c>
      <c r="D41" s="246">
        <v>124747</v>
      </c>
      <c r="E41" s="246">
        <v>521</v>
      </c>
      <c r="F41" s="246">
        <v>2132</v>
      </c>
    </row>
    <row r="42" spans="1:6">
      <c r="A42" s="246" t="s">
        <v>132</v>
      </c>
      <c r="B42" s="246">
        <v>2002</v>
      </c>
      <c r="C42" s="246">
        <v>408</v>
      </c>
      <c r="D42" s="246">
        <v>131191</v>
      </c>
      <c r="E42" s="246">
        <v>563</v>
      </c>
      <c r="F42" s="246">
        <v>2315</v>
      </c>
    </row>
    <row r="43" spans="1:6">
      <c r="A43" s="246" t="s">
        <v>132</v>
      </c>
      <c r="B43" s="246">
        <v>2003</v>
      </c>
      <c r="C43" s="246">
        <v>472</v>
      </c>
      <c r="D43" s="246">
        <v>150705</v>
      </c>
      <c r="E43" s="246">
        <v>705</v>
      </c>
      <c r="F43" s="246">
        <v>2787</v>
      </c>
    </row>
    <row r="44" spans="1:6">
      <c r="A44" s="246" t="s">
        <v>132</v>
      </c>
      <c r="B44" s="246">
        <v>2004</v>
      </c>
      <c r="C44" s="246">
        <v>478</v>
      </c>
      <c r="D44" s="246">
        <v>146693</v>
      </c>
      <c r="E44" s="246">
        <v>760</v>
      </c>
      <c r="F44" s="246">
        <v>3063</v>
      </c>
    </row>
    <row r="45" spans="1:6">
      <c r="A45" s="246" t="s">
        <v>132</v>
      </c>
      <c r="B45" s="246">
        <v>2005</v>
      </c>
      <c r="C45" s="246">
        <v>590</v>
      </c>
      <c r="D45" s="246">
        <v>144616</v>
      </c>
      <c r="E45" s="246">
        <v>847</v>
      </c>
      <c r="F45" s="246">
        <v>3140</v>
      </c>
    </row>
    <row r="46" spans="1:6">
      <c r="A46" s="246" t="s">
        <v>132</v>
      </c>
      <c r="B46" s="246">
        <v>2006</v>
      </c>
      <c r="C46" s="246">
        <v>625</v>
      </c>
      <c r="D46" s="246">
        <v>116840</v>
      </c>
      <c r="E46" s="246">
        <v>887</v>
      </c>
      <c r="F46" s="246">
        <v>2705</v>
      </c>
    </row>
    <row r="47" spans="1:6">
      <c r="A47" s="246" t="s">
        <v>132</v>
      </c>
      <c r="B47" s="246">
        <v>2007</v>
      </c>
      <c r="C47" s="246">
        <v>486</v>
      </c>
      <c r="D47" s="246">
        <v>114825</v>
      </c>
      <c r="E47" s="246">
        <v>824</v>
      </c>
      <c r="F47" s="246">
        <v>2965</v>
      </c>
    </row>
    <row r="48" spans="1:6">
      <c r="A48" s="246" t="s">
        <v>132</v>
      </c>
      <c r="B48" s="246">
        <v>2008</v>
      </c>
      <c r="C48" s="246">
        <v>587</v>
      </c>
      <c r="D48" s="246">
        <v>86943</v>
      </c>
      <c r="E48" s="246">
        <v>798</v>
      </c>
      <c r="F48" s="246">
        <v>2558</v>
      </c>
    </row>
    <row r="49" spans="1:6">
      <c r="A49" s="246" t="s">
        <v>132</v>
      </c>
      <c r="B49" s="246">
        <v>2009</v>
      </c>
      <c r="C49" s="246">
        <v>527</v>
      </c>
      <c r="D49" s="246">
        <v>66395</v>
      </c>
      <c r="E49" s="246">
        <v>741</v>
      </c>
      <c r="F49" s="246">
        <v>2547</v>
      </c>
    </row>
    <row r="50" spans="1:6">
      <c r="A50" s="246" t="s">
        <v>132</v>
      </c>
      <c r="B50" s="246">
        <v>2010</v>
      </c>
      <c r="C50" s="246">
        <v>725</v>
      </c>
      <c r="D50" s="246">
        <v>86166</v>
      </c>
      <c r="E50" s="246">
        <v>788</v>
      </c>
      <c r="F50" s="246">
        <v>2298</v>
      </c>
    </row>
    <row r="51" spans="1:6">
      <c r="A51" s="246" t="s">
        <v>132</v>
      </c>
      <c r="B51" s="246">
        <v>2011</v>
      </c>
      <c r="C51" s="246">
        <v>1364</v>
      </c>
      <c r="D51" s="246">
        <v>78176</v>
      </c>
      <c r="E51" s="246">
        <v>789</v>
      </c>
      <c r="F51" s="246">
        <v>2077</v>
      </c>
    </row>
    <row r="52" spans="1:6">
      <c r="A52" s="246" t="s">
        <v>132</v>
      </c>
      <c r="B52" s="246">
        <v>2012</v>
      </c>
      <c r="C52" s="246">
        <v>2668</v>
      </c>
      <c r="D52" s="246">
        <v>74741</v>
      </c>
      <c r="E52" s="246">
        <v>850</v>
      </c>
      <c r="F52" s="246">
        <v>2066</v>
      </c>
    </row>
    <row r="53" spans="1:6">
      <c r="A53" s="246" t="s">
        <v>132</v>
      </c>
      <c r="B53" s="246">
        <v>2013</v>
      </c>
      <c r="C53" s="246">
        <v>2963</v>
      </c>
      <c r="D53" s="246">
        <v>94412</v>
      </c>
      <c r="E53" s="246">
        <v>1388</v>
      </c>
      <c r="F53" s="246">
        <v>1830</v>
      </c>
    </row>
    <row r="54" spans="1:6">
      <c r="A54" s="246" t="s">
        <v>132</v>
      </c>
      <c r="B54" s="246">
        <v>2014</v>
      </c>
      <c r="C54" s="246">
        <v>2192</v>
      </c>
      <c r="D54" s="246">
        <v>125311</v>
      </c>
      <c r="E54" s="246">
        <v>2132</v>
      </c>
      <c r="F54" s="246">
        <v>1598</v>
      </c>
    </row>
    <row r="55" spans="1:6">
      <c r="A55" s="246" t="s">
        <v>132</v>
      </c>
      <c r="B55" s="246">
        <v>2015</v>
      </c>
      <c r="C55" s="246">
        <v>1143</v>
      </c>
      <c r="D55" s="246">
        <v>138863</v>
      </c>
      <c r="E55" s="246">
        <v>3025</v>
      </c>
      <c r="F55" s="246">
        <v>1583</v>
      </c>
    </row>
    <row r="56" spans="1:6">
      <c r="A56" s="246" t="s">
        <v>132</v>
      </c>
      <c r="B56" s="246">
        <v>2016</v>
      </c>
      <c r="C56" s="246">
        <v>1390</v>
      </c>
      <c r="D56" s="246">
        <v>143738</v>
      </c>
      <c r="E56" s="246">
        <v>3467</v>
      </c>
      <c r="F56" s="246">
        <v>1458</v>
      </c>
    </row>
    <row r="57" spans="1:6">
      <c r="A57" s="246" t="s">
        <v>132</v>
      </c>
      <c r="B57" s="246">
        <v>2017</v>
      </c>
      <c r="C57" s="246">
        <v>2586</v>
      </c>
      <c r="D57" s="246">
        <v>158189</v>
      </c>
      <c r="E57" s="246">
        <v>3807</v>
      </c>
      <c r="F57" s="246">
        <v>1237</v>
      </c>
    </row>
    <row r="58" spans="1:6">
      <c r="A58" s="246" t="s">
        <v>95</v>
      </c>
      <c r="B58" s="246">
        <v>2000</v>
      </c>
      <c r="C58" s="246">
        <v>394</v>
      </c>
      <c r="D58" s="246">
        <v>117443</v>
      </c>
      <c r="E58" s="246">
        <v>510</v>
      </c>
      <c r="F58" s="246">
        <v>2087</v>
      </c>
    </row>
    <row r="59" spans="1:6">
      <c r="A59" s="246" t="s">
        <v>95</v>
      </c>
      <c r="B59" s="246">
        <v>2001</v>
      </c>
      <c r="C59" s="246">
        <v>379</v>
      </c>
      <c r="D59" s="246">
        <v>129145</v>
      </c>
      <c r="E59" s="246">
        <v>577</v>
      </c>
      <c r="F59" s="246">
        <v>2256</v>
      </c>
    </row>
    <row r="60" spans="1:6">
      <c r="A60" s="246" t="s">
        <v>95</v>
      </c>
      <c r="B60" s="246">
        <v>2002</v>
      </c>
      <c r="C60" s="246">
        <v>444</v>
      </c>
      <c r="D60" s="246">
        <v>137393</v>
      </c>
      <c r="E60" s="246">
        <v>644</v>
      </c>
      <c r="F60" s="246">
        <v>2495</v>
      </c>
    </row>
    <row r="61" spans="1:6">
      <c r="A61" s="246" t="s">
        <v>95</v>
      </c>
      <c r="B61" s="246">
        <v>2003</v>
      </c>
      <c r="C61" s="246">
        <v>502</v>
      </c>
      <c r="D61" s="246">
        <v>158188</v>
      </c>
      <c r="E61" s="246">
        <v>809</v>
      </c>
      <c r="F61" s="246">
        <v>2953</v>
      </c>
    </row>
    <row r="62" spans="1:6">
      <c r="A62" s="246" t="s">
        <v>95</v>
      </c>
      <c r="B62" s="246">
        <v>2004</v>
      </c>
      <c r="C62" s="246">
        <v>516</v>
      </c>
      <c r="D62" s="246">
        <v>155237</v>
      </c>
      <c r="E62" s="246">
        <v>892</v>
      </c>
      <c r="F62" s="246">
        <v>3240</v>
      </c>
    </row>
    <row r="63" spans="1:6">
      <c r="A63" s="246" t="s">
        <v>95</v>
      </c>
      <c r="B63" s="246">
        <v>2005</v>
      </c>
      <c r="C63" s="246">
        <v>635</v>
      </c>
      <c r="D63" s="246">
        <v>152585</v>
      </c>
      <c r="E63" s="246">
        <v>999</v>
      </c>
      <c r="F63" s="246">
        <v>3332</v>
      </c>
    </row>
    <row r="64" spans="1:6">
      <c r="A64" s="246" t="s">
        <v>95</v>
      </c>
      <c r="B64" s="246">
        <v>2006</v>
      </c>
      <c r="C64" s="246">
        <v>686</v>
      </c>
      <c r="D64" s="246">
        <v>123701</v>
      </c>
      <c r="E64" s="246">
        <v>1029</v>
      </c>
      <c r="F64" s="246">
        <v>2883</v>
      </c>
    </row>
    <row r="65" spans="1:6">
      <c r="A65" s="246" t="s">
        <v>95</v>
      </c>
      <c r="B65" s="246">
        <v>2007</v>
      </c>
      <c r="C65" s="246">
        <v>548</v>
      </c>
      <c r="D65" s="246">
        <v>121996</v>
      </c>
      <c r="E65" s="246">
        <v>986</v>
      </c>
      <c r="F65" s="246">
        <v>3123</v>
      </c>
    </row>
    <row r="66" spans="1:6">
      <c r="A66" s="246" t="s">
        <v>95</v>
      </c>
      <c r="B66" s="246">
        <v>2008</v>
      </c>
      <c r="C66" s="246">
        <v>642</v>
      </c>
      <c r="D66" s="246">
        <v>91446</v>
      </c>
      <c r="E66" s="246">
        <v>969</v>
      </c>
      <c r="F66" s="246">
        <v>2694</v>
      </c>
    </row>
    <row r="67" spans="1:6">
      <c r="A67" s="246" t="s">
        <v>95</v>
      </c>
      <c r="B67" s="246">
        <v>2009</v>
      </c>
      <c r="C67" s="246">
        <v>565</v>
      </c>
      <c r="D67" s="246">
        <v>68546</v>
      </c>
      <c r="E67" s="246">
        <v>872</v>
      </c>
      <c r="F67" s="246">
        <v>2660</v>
      </c>
    </row>
    <row r="68" spans="1:6">
      <c r="A68" s="246" t="s">
        <v>95</v>
      </c>
      <c r="B68" s="246">
        <v>2010</v>
      </c>
      <c r="C68" s="246">
        <v>791</v>
      </c>
      <c r="D68" s="246">
        <v>88209</v>
      </c>
      <c r="E68" s="246">
        <v>914</v>
      </c>
      <c r="F68" s="246">
        <v>2428</v>
      </c>
    </row>
    <row r="69" spans="1:6">
      <c r="A69" s="246" t="s">
        <v>95</v>
      </c>
      <c r="B69" s="246">
        <v>2011</v>
      </c>
      <c r="C69" s="246">
        <v>1484</v>
      </c>
      <c r="D69" s="246">
        <v>80559</v>
      </c>
      <c r="E69" s="246">
        <v>884</v>
      </c>
      <c r="F69" s="246">
        <v>2191</v>
      </c>
    </row>
    <row r="70" spans="1:6">
      <c r="A70" s="246" t="s">
        <v>95</v>
      </c>
      <c r="B70" s="246">
        <v>2012</v>
      </c>
      <c r="C70" s="246">
        <v>3026</v>
      </c>
      <c r="D70" s="246">
        <v>77038</v>
      </c>
      <c r="E70" s="246">
        <v>976</v>
      </c>
      <c r="F70" s="246">
        <v>2162</v>
      </c>
    </row>
    <row r="71" spans="1:6">
      <c r="A71" s="246" t="s">
        <v>95</v>
      </c>
      <c r="B71" s="246">
        <v>2013</v>
      </c>
      <c r="C71" s="246">
        <v>3348</v>
      </c>
      <c r="D71" s="246">
        <v>98513</v>
      </c>
      <c r="E71" s="246">
        <v>1675</v>
      </c>
      <c r="F71" s="246">
        <v>1926</v>
      </c>
    </row>
    <row r="72" spans="1:6">
      <c r="A72" s="246" t="s">
        <v>95</v>
      </c>
      <c r="B72" s="246">
        <v>2014</v>
      </c>
      <c r="C72" s="246">
        <v>2511</v>
      </c>
      <c r="D72" s="246">
        <v>130695</v>
      </c>
      <c r="E72" s="246">
        <v>2736</v>
      </c>
      <c r="F72" s="246">
        <v>1721</v>
      </c>
    </row>
    <row r="73" spans="1:6">
      <c r="A73" s="246" t="s">
        <v>95</v>
      </c>
      <c r="B73" s="246">
        <v>2015</v>
      </c>
      <c r="C73" s="246">
        <v>1424</v>
      </c>
      <c r="D73" s="246">
        <v>144555</v>
      </c>
      <c r="E73" s="246">
        <v>3965</v>
      </c>
      <c r="F73" s="246">
        <v>1689</v>
      </c>
    </row>
    <row r="74" spans="1:6">
      <c r="A74" s="246" t="s">
        <v>95</v>
      </c>
      <c r="B74" s="246">
        <v>2016</v>
      </c>
      <c r="C74" s="246">
        <v>1710</v>
      </c>
      <c r="D74" s="246">
        <v>151316</v>
      </c>
      <c r="E74" s="246">
        <v>4674</v>
      </c>
      <c r="F74" s="246">
        <v>1560</v>
      </c>
    </row>
    <row r="75" spans="1:6">
      <c r="A75" s="246" t="s">
        <v>95</v>
      </c>
      <c r="B75" s="246">
        <v>2017</v>
      </c>
      <c r="C75" s="246">
        <v>3024</v>
      </c>
      <c r="D75" s="246">
        <v>166988</v>
      </c>
      <c r="E75" s="246">
        <v>5140</v>
      </c>
      <c r="F75" s="246">
        <v>1319</v>
      </c>
    </row>
    <row r="76" spans="1:6">
      <c r="A76" s="246" t="s">
        <v>96</v>
      </c>
      <c r="B76" s="246">
        <v>2000</v>
      </c>
      <c r="C76" s="246">
        <v>112</v>
      </c>
      <c r="D76" s="246">
        <v>843</v>
      </c>
      <c r="E76" s="246">
        <v>95</v>
      </c>
      <c r="F76" s="246">
        <v>217</v>
      </c>
    </row>
    <row r="77" spans="1:6">
      <c r="A77" s="246" t="s">
        <v>96</v>
      </c>
      <c r="B77" s="246">
        <v>2001</v>
      </c>
      <c r="C77" s="246">
        <v>100</v>
      </c>
      <c r="D77" s="246">
        <v>908</v>
      </c>
      <c r="E77" s="246">
        <v>97</v>
      </c>
      <c r="F77" s="246">
        <v>227</v>
      </c>
    </row>
    <row r="78" spans="1:6">
      <c r="A78" s="246" t="s">
        <v>96</v>
      </c>
      <c r="B78" s="246">
        <v>2002</v>
      </c>
      <c r="C78" s="246">
        <v>128</v>
      </c>
      <c r="D78" s="246">
        <v>1195</v>
      </c>
      <c r="E78" s="246">
        <v>117</v>
      </c>
      <c r="F78" s="246">
        <v>205</v>
      </c>
    </row>
    <row r="79" spans="1:6">
      <c r="A79" s="246" t="s">
        <v>96</v>
      </c>
      <c r="B79" s="246">
        <v>2003</v>
      </c>
      <c r="C79" s="246">
        <v>183</v>
      </c>
      <c r="D79" s="246">
        <v>1465</v>
      </c>
      <c r="E79" s="246">
        <v>151</v>
      </c>
      <c r="F79" s="246">
        <v>236</v>
      </c>
    </row>
    <row r="80" spans="1:6">
      <c r="A80" s="246" t="s">
        <v>96</v>
      </c>
      <c r="B80" s="246">
        <v>2004</v>
      </c>
      <c r="C80" s="246">
        <v>182</v>
      </c>
      <c r="D80" s="246">
        <v>1564</v>
      </c>
      <c r="E80" s="246">
        <v>160</v>
      </c>
      <c r="F80" s="246">
        <v>232</v>
      </c>
    </row>
    <row r="81" spans="1:6">
      <c r="A81" s="246" t="s">
        <v>96</v>
      </c>
      <c r="B81" s="246">
        <v>2005</v>
      </c>
      <c r="C81" s="246">
        <v>226</v>
      </c>
      <c r="D81" s="246">
        <v>1710</v>
      </c>
      <c r="E81" s="246">
        <v>236</v>
      </c>
      <c r="F81" s="246">
        <v>286</v>
      </c>
    </row>
    <row r="82" spans="1:6">
      <c r="A82" s="246" t="s">
        <v>96</v>
      </c>
      <c r="B82" s="246">
        <v>2006</v>
      </c>
      <c r="C82" s="246">
        <v>267</v>
      </c>
      <c r="D82" s="246">
        <v>2141</v>
      </c>
      <c r="E82" s="246">
        <v>209</v>
      </c>
      <c r="F82" s="246">
        <v>315</v>
      </c>
    </row>
    <row r="83" spans="1:6">
      <c r="A83" s="246" t="s">
        <v>96</v>
      </c>
      <c r="B83" s="246">
        <v>2007</v>
      </c>
      <c r="C83" s="246">
        <v>247</v>
      </c>
      <c r="D83" s="246">
        <v>2553</v>
      </c>
      <c r="E83" s="246">
        <v>195</v>
      </c>
      <c r="F83" s="246">
        <v>303</v>
      </c>
    </row>
    <row r="84" spans="1:6">
      <c r="A84" s="246" t="s">
        <v>96</v>
      </c>
      <c r="B84" s="246">
        <v>2008</v>
      </c>
      <c r="C84" s="246">
        <v>185</v>
      </c>
      <c r="D84" s="246">
        <v>2590</v>
      </c>
      <c r="E84" s="246">
        <v>215</v>
      </c>
      <c r="F84" s="246">
        <v>362</v>
      </c>
    </row>
    <row r="85" spans="1:6">
      <c r="A85" s="246" t="s">
        <v>96</v>
      </c>
      <c r="B85" s="246">
        <v>2009</v>
      </c>
      <c r="C85" s="246">
        <v>224</v>
      </c>
      <c r="D85" s="246">
        <v>1289</v>
      </c>
      <c r="E85" s="246">
        <v>195</v>
      </c>
      <c r="F85" s="246">
        <v>386</v>
      </c>
    </row>
    <row r="86" spans="1:6">
      <c r="A86" s="246" t="s">
        <v>96</v>
      </c>
      <c r="B86" s="246">
        <v>2010</v>
      </c>
      <c r="C86" s="246">
        <v>200</v>
      </c>
      <c r="D86" s="246">
        <v>881</v>
      </c>
      <c r="E86" s="246">
        <v>232</v>
      </c>
      <c r="F86" s="246">
        <v>384</v>
      </c>
    </row>
    <row r="87" spans="1:6">
      <c r="A87" s="246" t="s">
        <v>96</v>
      </c>
      <c r="B87" s="246">
        <v>2011</v>
      </c>
      <c r="C87" s="246">
        <v>181</v>
      </c>
      <c r="D87" s="246">
        <v>664</v>
      </c>
      <c r="E87" s="246">
        <v>162</v>
      </c>
      <c r="F87" s="246">
        <v>438</v>
      </c>
    </row>
    <row r="88" spans="1:6">
      <c r="A88" s="246" t="s">
        <v>96</v>
      </c>
      <c r="B88" s="246">
        <v>2012</v>
      </c>
      <c r="C88" s="246">
        <v>156</v>
      </c>
      <c r="D88" s="246">
        <v>409</v>
      </c>
      <c r="E88" s="246">
        <v>191</v>
      </c>
      <c r="F88" s="246">
        <v>441</v>
      </c>
    </row>
    <row r="89" spans="1:6">
      <c r="A89" s="246" t="s">
        <v>96</v>
      </c>
      <c r="B89" s="246">
        <v>2013</v>
      </c>
      <c r="C89" s="246">
        <v>156</v>
      </c>
      <c r="D89" s="246">
        <v>567</v>
      </c>
      <c r="E89" s="246">
        <v>220</v>
      </c>
      <c r="F89" s="246">
        <v>436</v>
      </c>
    </row>
    <row r="90" spans="1:6">
      <c r="A90" s="246" t="s">
        <v>96</v>
      </c>
      <c r="B90" s="246">
        <v>2014</v>
      </c>
      <c r="C90" s="246">
        <v>144</v>
      </c>
      <c r="D90" s="246">
        <v>810</v>
      </c>
      <c r="E90" s="246">
        <v>249</v>
      </c>
      <c r="F90" s="246">
        <v>539</v>
      </c>
    </row>
    <row r="91" spans="1:6">
      <c r="A91" s="246" t="s">
        <v>96</v>
      </c>
      <c r="B91" s="246">
        <v>2015</v>
      </c>
      <c r="C91" s="246">
        <v>143</v>
      </c>
      <c r="D91" s="246">
        <v>955</v>
      </c>
      <c r="E91" s="246">
        <v>345</v>
      </c>
      <c r="F91" s="246">
        <v>509</v>
      </c>
    </row>
    <row r="92" spans="1:6">
      <c r="A92" s="246" t="s">
        <v>96</v>
      </c>
      <c r="B92" s="246">
        <v>2016</v>
      </c>
      <c r="C92" s="246">
        <v>122</v>
      </c>
      <c r="D92" s="246">
        <v>1040</v>
      </c>
      <c r="E92" s="246">
        <v>377</v>
      </c>
      <c r="F92" s="246">
        <v>501</v>
      </c>
    </row>
    <row r="93" spans="1:6">
      <c r="A93" s="246" t="s">
        <v>96</v>
      </c>
      <c r="B93" s="246">
        <v>2017</v>
      </c>
      <c r="C93" s="246">
        <v>134</v>
      </c>
      <c r="D93" s="246">
        <v>1300</v>
      </c>
      <c r="E93" s="246">
        <v>413</v>
      </c>
      <c r="F93" s="246">
        <v>462</v>
      </c>
    </row>
    <row r="94" spans="1:6">
      <c r="A94" s="246" t="s">
        <v>37</v>
      </c>
      <c r="B94" s="246">
        <v>2000</v>
      </c>
      <c r="C94" s="246">
        <v>60</v>
      </c>
      <c r="D94" s="246">
        <v>197</v>
      </c>
      <c r="E94" s="246">
        <v>26</v>
      </c>
      <c r="F94" s="246">
        <v>51</v>
      </c>
    </row>
    <row r="95" spans="1:6">
      <c r="A95" s="246" t="s">
        <v>37</v>
      </c>
      <c r="B95" s="246">
        <v>2001</v>
      </c>
      <c r="C95" s="246">
        <v>66</v>
      </c>
      <c r="D95" s="246">
        <v>206</v>
      </c>
      <c r="E95" s="246">
        <v>28</v>
      </c>
      <c r="F95" s="246">
        <v>47</v>
      </c>
    </row>
    <row r="96" spans="1:6">
      <c r="A96" s="246" t="s">
        <v>37</v>
      </c>
      <c r="B96" s="246">
        <v>2002</v>
      </c>
      <c r="C96" s="246">
        <v>79</v>
      </c>
      <c r="D96" s="246">
        <v>231</v>
      </c>
      <c r="E96" s="246">
        <v>29</v>
      </c>
      <c r="F96" s="246">
        <v>53</v>
      </c>
    </row>
    <row r="97" spans="1:6">
      <c r="A97" s="246" t="s">
        <v>37</v>
      </c>
      <c r="B97" s="246">
        <v>2003</v>
      </c>
      <c r="C97" s="246">
        <v>93</v>
      </c>
      <c r="D97" s="246">
        <v>350</v>
      </c>
      <c r="E97" s="246">
        <v>30</v>
      </c>
      <c r="F97" s="246">
        <v>49</v>
      </c>
    </row>
    <row r="98" spans="1:6">
      <c r="A98" s="246" t="s">
        <v>37</v>
      </c>
      <c r="B98" s="246">
        <v>2004</v>
      </c>
      <c r="C98" s="246">
        <v>101</v>
      </c>
      <c r="D98" s="246">
        <v>393</v>
      </c>
      <c r="E98" s="246">
        <v>18</v>
      </c>
      <c r="F98" s="246">
        <v>83</v>
      </c>
    </row>
    <row r="99" spans="1:6">
      <c r="A99" s="246" t="s">
        <v>37</v>
      </c>
      <c r="B99" s="246">
        <v>2005</v>
      </c>
      <c r="C99" s="246">
        <v>86</v>
      </c>
      <c r="D99" s="246">
        <v>432</v>
      </c>
      <c r="E99" s="246">
        <v>26</v>
      </c>
      <c r="F99" s="246">
        <v>58</v>
      </c>
    </row>
    <row r="100" spans="1:6">
      <c r="A100" s="246" t="s">
        <v>37</v>
      </c>
      <c r="B100" s="246">
        <v>2006</v>
      </c>
      <c r="C100" s="246">
        <v>65</v>
      </c>
      <c r="D100" s="246">
        <v>334</v>
      </c>
      <c r="E100" s="246">
        <v>17</v>
      </c>
      <c r="F100" s="246">
        <v>58</v>
      </c>
    </row>
    <row r="101" spans="1:6">
      <c r="A101" s="246" t="s">
        <v>37</v>
      </c>
      <c r="B101" s="246">
        <v>2007</v>
      </c>
      <c r="C101" s="246">
        <v>85</v>
      </c>
      <c r="D101" s="246">
        <v>324</v>
      </c>
      <c r="E101" s="246">
        <v>21</v>
      </c>
      <c r="F101" s="246">
        <v>62</v>
      </c>
    </row>
    <row r="102" spans="1:6">
      <c r="A102" s="246" t="s">
        <v>37</v>
      </c>
      <c r="B102" s="246">
        <v>2008</v>
      </c>
      <c r="C102" s="246">
        <v>70</v>
      </c>
      <c r="D102" s="246">
        <v>268</v>
      </c>
      <c r="E102" s="246">
        <v>26</v>
      </c>
      <c r="F102" s="246">
        <v>74</v>
      </c>
    </row>
    <row r="103" spans="1:6">
      <c r="A103" s="246" t="s">
        <v>37</v>
      </c>
      <c r="B103" s="246">
        <v>2009</v>
      </c>
      <c r="C103" s="246">
        <v>149</v>
      </c>
      <c r="D103" s="246">
        <v>202</v>
      </c>
      <c r="E103" s="246">
        <v>21</v>
      </c>
      <c r="F103" s="246">
        <v>214</v>
      </c>
    </row>
    <row r="104" spans="1:6">
      <c r="A104" s="246" t="s">
        <v>37</v>
      </c>
      <c r="B104" s="246">
        <v>2010</v>
      </c>
      <c r="C104" s="246">
        <v>236</v>
      </c>
      <c r="D104" s="246">
        <v>264</v>
      </c>
      <c r="E104" s="246">
        <v>24</v>
      </c>
      <c r="F104" s="246">
        <v>326</v>
      </c>
    </row>
    <row r="105" spans="1:6">
      <c r="A105" s="246" t="s">
        <v>37</v>
      </c>
      <c r="B105" s="246">
        <v>2011</v>
      </c>
      <c r="C105" s="246">
        <v>249</v>
      </c>
      <c r="D105" s="246">
        <v>427</v>
      </c>
      <c r="E105" s="246">
        <v>29</v>
      </c>
      <c r="F105" s="246">
        <v>462</v>
      </c>
    </row>
    <row r="106" spans="1:6">
      <c r="A106" s="246" t="s">
        <v>37</v>
      </c>
      <c r="B106" s="246">
        <v>2012</v>
      </c>
      <c r="C106" s="246">
        <v>235</v>
      </c>
      <c r="D106" s="246">
        <v>300</v>
      </c>
      <c r="E106" s="246">
        <v>13</v>
      </c>
      <c r="F106" s="246">
        <v>409</v>
      </c>
    </row>
    <row r="107" spans="1:6">
      <c r="A107" s="246" t="s">
        <v>37</v>
      </c>
      <c r="B107" s="246">
        <v>2013</v>
      </c>
      <c r="C107" s="246">
        <v>234</v>
      </c>
      <c r="D107" s="246">
        <v>304</v>
      </c>
      <c r="E107" s="246">
        <v>16</v>
      </c>
      <c r="F107" s="246">
        <v>449</v>
      </c>
    </row>
    <row r="108" spans="1:6">
      <c r="A108" s="246" t="s">
        <v>37</v>
      </c>
      <c r="B108" s="246">
        <v>2014</v>
      </c>
      <c r="C108" s="246">
        <v>215</v>
      </c>
      <c r="D108" s="246">
        <v>365</v>
      </c>
      <c r="E108" s="246">
        <v>53</v>
      </c>
      <c r="F108" s="246">
        <v>468</v>
      </c>
    </row>
    <row r="109" spans="1:6">
      <c r="A109" s="246" t="s">
        <v>37</v>
      </c>
      <c r="B109" s="246">
        <v>2015</v>
      </c>
      <c r="C109" s="246">
        <v>252</v>
      </c>
      <c r="D109" s="246">
        <v>364</v>
      </c>
      <c r="E109" s="246">
        <v>85</v>
      </c>
      <c r="F109" s="246">
        <v>480</v>
      </c>
    </row>
    <row r="110" spans="1:6">
      <c r="A110" s="246" t="s">
        <v>37</v>
      </c>
      <c r="B110" s="246">
        <v>2016</v>
      </c>
      <c r="C110" s="246">
        <v>245</v>
      </c>
      <c r="D110" s="246">
        <v>481</v>
      </c>
      <c r="E110" s="246">
        <v>83</v>
      </c>
      <c r="F110" s="246">
        <v>634</v>
      </c>
    </row>
    <row r="111" spans="1:6">
      <c r="A111" s="246" t="s">
        <v>37</v>
      </c>
      <c r="B111" s="246">
        <v>2017</v>
      </c>
      <c r="C111" s="246">
        <v>217</v>
      </c>
      <c r="D111" s="246">
        <v>450</v>
      </c>
      <c r="E111" s="246">
        <v>89</v>
      </c>
      <c r="F111" s="246">
        <v>490</v>
      </c>
    </row>
    <row r="112" spans="1:6">
      <c r="A112" s="246" t="s">
        <v>97</v>
      </c>
      <c r="B112" s="246">
        <v>2000</v>
      </c>
      <c r="C112" s="246">
        <v>34</v>
      </c>
      <c r="D112" s="246">
        <v>2605</v>
      </c>
      <c r="E112" s="246">
        <v>51</v>
      </c>
      <c r="F112" s="246">
        <v>28</v>
      </c>
    </row>
    <row r="113" spans="1:6">
      <c r="A113" s="246" t="s">
        <v>97</v>
      </c>
      <c r="B113" s="246">
        <v>2001</v>
      </c>
      <c r="C113" s="246">
        <v>53</v>
      </c>
      <c r="D113" s="246">
        <v>2716</v>
      </c>
      <c r="E113" s="246">
        <v>28</v>
      </c>
      <c r="F113" s="246">
        <v>19</v>
      </c>
    </row>
    <row r="114" spans="1:6">
      <c r="A114" s="246" t="s">
        <v>97</v>
      </c>
      <c r="B114" s="246">
        <v>2002</v>
      </c>
      <c r="C114" s="246">
        <v>52</v>
      </c>
      <c r="D114" s="246">
        <v>3777</v>
      </c>
      <c r="E114" s="246">
        <v>41</v>
      </c>
      <c r="F114" s="246">
        <v>36</v>
      </c>
    </row>
    <row r="115" spans="1:6">
      <c r="A115" s="246" t="s">
        <v>97</v>
      </c>
      <c r="B115" s="246">
        <v>2003</v>
      </c>
      <c r="C115" s="246">
        <v>50</v>
      </c>
      <c r="D115" s="246">
        <v>4809</v>
      </c>
      <c r="E115" s="246">
        <v>25</v>
      </c>
      <c r="F115" s="246">
        <v>41</v>
      </c>
    </row>
    <row r="116" spans="1:6">
      <c r="A116" s="246" t="s">
        <v>97</v>
      </c>
      <c r="B116" s="246">
        <v>2004</v>
      </c>
      <c r="C116" s="246">
        <v>59</v>
      </c>
      <c r="D116" s="246">
        <v>5941</v>
      </c>
      <c r="E116" s="246">
        <v>40</v>
      </c>
      <c r="F116" s="246">
        <v>39</v>
      </c>
    </row>
    <row r="117" spans="1:6">
      <c r="A117" s="246" t="s">
        <v>97</v>
      </c>
      <c r="B117" s="246">
        <v>2005</v>
      </c>
      <c r="C117" s="246">
        <v>32</v>
      </c>
      <c r="D117" s="246">
        <v>5167</v>
      </c>
      <c r="E117" s="246">
        <v>34</v>
      </c>
      <c r="F117" s="246">
        <v>48</v>
      </c>
    </row>
    <row r="118" spans="1:6">
      <c r="A118" s="246" t="s">
        <v>97</v>
      </c>
      <c r="B118" s="246">
        <v>2006</v>
      </c>
      <c r="C118" s="246">
        <v>43</v>
      </c>
      <c r="D118" s="246">
        <v>4622</v>
      </c>
      <c r="E118" s="246">
        <v>36</v>
      </c>
      <c r="F118" s="246">
        <v>32</v>
      </c>
    </row>
    <row r="119" spans="1:6">
      <c r="A119" s="246" t="s">
        <v>97</v>
      </c>
      <c r="B119" s="246">
        <v>2007</v>
      </c>
      <c r="C119" s="246">
        <v>23</v>
      </c>
      <c r="D119" s="246">
        <v>4472</v>
      </c>
      <c r="E119" s="246">
        <v>64</v>
      </c>
      <c r="F119" s="246">
        <v>37</v>
      </c>
    </row>
    <row r="120" spans="1:6">
      <c r="A120" s="246" t="s">
        <v>97</v>
      </c>
      <c r="B120" s="246">
        <v>2008</v>
      </c>
      <c r="C120" s="246">
        <v>22</v>
      </c>
      <c r="D120" s="246">
        <v>3262</v>
      </c>
      <c r="E120" s="246">
        <v>71</v>
      </c>
      <c r="F120" s="246">
        <v>24</v>
      </c>
    </row>
    <row r="121" spans="1:6">
      <c r="A121" s="246" t="s">
        <v>97</v>
      </c>
      <c r="B121" s="246">
        <v>2009</v>
      </c>
      <c r="C121" s="246">
        <v>13</v>
      </c>
      <c r="D121" s="246">
        <v>679</v>
      </c>
      <c r="E121" s="246">
        <v>101</v>
      </c>
      <c r="F121" s="246">
        <v>22</v>
      </c>
    </row>
    <row r="122" spans="1:6">
      <c r="A122" s="246" t="s">
        <v>97</v>
      </c>
      <c r="B122" s="246">
        <v>2010</v>
      </c>
      <c r="C122" s="246">
        <v>11</v>
      </c>
      <c r="D122" s="246">
        <v>569</v>
      </c>
      <c r="E122" s="246">
        <v>18</v>
      </c>
      <c r="F122" s="246">
        <v>25</v>
      </c>
    </row>
    <row r="123" spans="1:6">
      <c r="A123" s="246" t="s">
        <v>97</v>
      </c>
      <c r="B123" s="246">
        <v>2011</v>
      </c>
      <c r="C123" s="246">
        <v>46</v>
      </c>
      <c r="D123" s="246">
        <v>459</v>
      </c>
      <c r="E123" s="246">
        <v>44</v>
      </c>
      <c r="F123" s="246">
        <v>15</v>
      </c>
    </row>
    <row r="124" spans="1:6">
      <c r="A124" s="246" t="s">
        <v>97</v>
      </c>
      <c r="B124" s="246">
        <v>2012</v>
      </c>
      <c r="C124" s="246">
        <v>103</v>
      </c>
      <c r="D124" s="246">
        <v>489</v>
      </c>
      <c r="E124" s="246">
        <v>40</v>
      </c>
      <c r="F124" s="246">
        <v>24</v>
      </c>
    </row>
    <row r="125" spans="1:6">
      <c r="A125" s="246" t="s">
        <v>97</v>
      </c>
      <c r="B125" s="246">
        <v>2013</v>
      </c>
      <c r="C125" s="246">
        <v>144</v>
      </c>
      <c r="D125" s="246">
        <v>901</v>
      </c>
      <c r="E125" s="246">
        <v>34</v>
      </c>
      <c r="F125" s="246">
        <v>23</v>
      </c>
    </row>
    <row r="126" spans="1:6">
      <c r="A126" s="246" t="s">
        <v>97</v>
      </c>
      <c r="B126" s="246">
        <v>2014</v>
      </c>
      <c r="C126" s="246">
        <v>133</v>
      </c>
      <c r="D126" s="246">
        <v>1117</v>
      </c>
      <c r="E126" s="246">
        <v>51</v>
      </c>
      <c r="F126" s="246">
        <v>14</v>
      </c>
    </row>
    <row r="127" spans="1:6">
      <c r="A127" s="246" t="s">
        <v>97</v>
      </c>
      <c r="B127" s="246">
        <v>2015</v>
      </c>
      <c r="C127" s="246">
        <v>92</v>
      </c>
      <c r="D127" s="246">
        <v>1460</v>
      </c>
      <c r="E127" s="246">
        <v>131</v>
      </c>
      <c r="F127" s="246">
        <v>23</v>
      </c>
    </row>
    <row r="128" spans="1:6">
      <c r="A128" s="246" t="s">
        <v>97</v>
      </c>
      <c r="B128" s="246">
        <v>2016</v>
      </c>
      <c r="C128" s="246">
        <v>67</v>
      </c>
      <c r="D128" s="246">
        <v>1504</v>
      </c>
      <c r="E128" s="246">
        <v>146</v>
      </c>
      <c r="F128" s="246">
        <v>34</v>
      </c>
    </row>
    <row r="129" spans="1:6">
      <c r="A129" s="246" t="s">
        <v>97</v>
      </c>
      <c r="B129" s="246">
        <v>2017</v>
      </c>
      <c r="C129" s="246">
        <v>121</v>
      </c>
      <c r="D129" s="246">
        <v>1838</v>
      </c>
      <c r="E129" s="246">
        <v>202</v>
      </c>
      <c r="F129" s="246">
        <v>36</v>
      </c>
    </row>
  </sheetData>
  <mergeCells count="1">
    <mergeCell ref="G1:H1"/>
  </mergeCells>
  <hyperlinks>
    <hyperlink ref="G1:H1" location="Contents!A1" display="Back to Contents"/>
  </hyperlinks>
  <pageMargins left="0.7" right="0.7" top="0.75" bottom="0.75" header="0.3" footer="0.3"/>
  <pageSetup paperSize="9" orientation="landscape" horizontalDpi="4294967292" verticalDpi="4294967292"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Z24"/>
  <sheetViews>
    <sheetView workbookViewId="0">
      <selection activeCell="S26" sqref="S26"/>
    </sheetView>
  </sheetViews>
  <sheetFormatPr defaultRowHeight="12.75"/>
  <cols>
    <col min="6" max="6" width="7.42578125" customWidth="1"/>
    <col min="7" max="7" width="7.5703125" customWidth="1"/>
  </cols>
  <sheetData>
    <row r="1" spans="1:26" ht="22.5" customHeight="1">
      <c r="A1" s="31" t="s">
        <v>718</v>
      </c>
      <c r="B1" s="29"/>
      <c r="C1" s="29"/>
      <c r="D1" s="29"/>
      <c r="E1" s="29"/>
      <c r="F1" s="29"/>
      <c r="G1" s="29"/>
      <c r="H1" s="29"/>
      <c r="I1" s="29"/>
      <c r="J1" s="29"/>
      <c r="K1" s="29"/>
      <c r="L1" s="29"/>
      <c r="M1" s="29"/>
      <c r="N1" s="184"/>
      <c r="O1" s="808" t="s">
        <v>549</v>
      </c>
      <c r="P1" s="808"/>
      <c r="Q1" s="184"/>
      <c r="R1" s="184"/>
      <c r="S1" s="184"/>
      <c r="T1" s="184"/>
      <c r="U1" s="184"/>
      <c r="V1" s="184"/>
      <c r="W1" s="184"/>
      <c r="X1" s="184"/>
      <c r="Y1" s="184"/>
      <c r="Z1" s="184"/>
    </row>
    <row r="3" spans="1:26">
      <c r="A3" s="10" t="s">
        <v>723</v>
      </c>
      <c r="N3" s="204" t="s">
        <v>724</v>
      </c>
    </row>
    <row r="4" spans="1:26" ht="22.5">
      <c r="A4" s="417" t="s">
        <v>440</v>
      </c>
      <c r="B4" s="461" t="s">
        <v>721</v>
      </c>
      <c r="C4" s="567" t="s">
        <v>722</v>
      </c>
      <c r="D4" s="461" t="s">
        <v>719</v>
      </c>
      <c r="E4" s="461" t="s">
        <v>720</v>
      </c>
      <c r="F4" s="463" t="s">
        <v>1104</v>
      </c>
      <c r="G4" s="463" t="s">
        <v>1105</v>
      </c>
      <c r="H4" s="461" t="s">
        <v>1106</v>
      </c>
      <c r="I4" s="461" t="s">
        <v>1107</v>
      </c>
      <c r="N4" s="417" t="s">
        <v>440</v>
      </c>
      <c r="O4" s="461" t="s">
        <v>721</v>
      </c>
      <c r="P4" s="567" t="s">
        <v>722</v>
      </c>
      <c r="Q4" s="461" t="s">
        <v>719</v>
      </c>
      <c r="R4" s="461" t="s">
        <v>720</v>
      </c>
      <c r="S4" s="463" t="s">
        <v>1104</v>
      </c>
      <c r="T4" s="463" t="s">
        <v>1105</v>
      </c>
      <c r="U4" s="461" t="s">
        <v>1106</v>
      </c>
      <c r="V4" s="461" t="s">
        <v>1107</v>
      </c>
    </row>
    <row r="5" spans="1:26" ht="18.75" customHeight="1">
      <c r="A5" s="319">
        <v>2000</v>
      </c>
      <c r="B5" s="319">
        <v>59280</v>
      </c>
      <c r="C5" s="319">
        <v>3568</v>
      </c>
      <c r="D5" s="319">
        <v>2012</v>
      </c>
      <c r="E5" s="319">
        <v>12404</v>
      </c>
      <c r="F5" s="319">
        <v>4</v>
      </c>
      <c r="G5" s="319" t="s">
        <v>1108</v>
      </c>
      <c r="H5" s="319">
        <v>132</v>
      </c>
      <c r="I5" s="319">
        <v>4</v>
      </c>
      <c r="N5" s="319">
        <v>2000</v>
      </c>
      <c r="O5" s="246">
        <v>94052</v>
      </c>
      <c r="P5" s="246">
        <v>1600</v>
      </c>
      <c r="Q5" s="246">
        <v>11608</v>
      </c>
      <c r="R5" s="246">
        <v>2352</v>
      </c>
      <c r="S5" s="246" t="s">
        <v>1108</v>
      </c>
      <c r="T5" s="246" t="s">
        <v>1108</v>
      </c>
      <c r="U5" s="246" t="s">
        <v>1108</v>
      </c>
      <c r="V5" s="246">
        <v>8</v>
      </c>
    </row>
    <row r="6" spans="1:26">
      <c r="A6" s="319">
        <v>2001</v>
      </c>
      <c r="B6" s="319">
        <v>67156</v>
      </c>
      <c r="C6" s="319">
        <v>4728</v>
      </c>
      <c r="D6" s="319">
        <v>2540</v>
      </c>
      <c r="E6" s="319">
        <v>13092</v>
      </c>
      <c r="F6" s="319" t="s">
        <v>1108</v>
      </c>
      <c r="G6" s="319" t="s">
        <v>1108</v>
      </c>
      <c r="H6" s="319">
        <v>204</v>
      </c>
      <c r="I6" s="319">
        <v>8</v>
      </c>
      <c r="N6" s="319">
        <v>2001</v>
      </c>
      <c r="O6" s="246">
        <v>123988</v>
      </c>
      <c r="P6" s="246">
        <v>1824</v>
      </c>
      <c r="Q6" s="246">
        <v>13324</v>
      </c>
      <c r="R6" s="246">
        <v>3136</v>
      </c>
      <c r="S6" s="246" t="s">
        <v>1108</v>
      </c>
      <c r="T6" s="246" t="s">
        <v>1108</v>
      </c>
      <c r="U6" s="246">
        <v>8</v>
      </c>
      <c r="V6" s="246">
        <v>4</v>
      </c>
    </row>
    <row r="7" spans="1:26">
      <c r="A7" s="319">
        <v>2002</v>
      </c>
      <c r="B7" s="319">
        <v>68440</v>
      </c>
      <c r="C7" s="319">
        <v>4684</v>
      </c>
      <c r="D7" s="319">
        <v>2576</v>
      </c>
      <c r="E7" s="319">
        <v>11464</v>
      </c>
      <c r="F7" s="319" t="s">
        <v>1108</v>
      </c>
      <c r="G7" s="319" t="s">
        <v>1108</v>
      </c>
      <c r="H7" s="319">
        <v>44</v>
      </c>
      <c r="I7" s="319">
        <v>4</v>
      </c>
      <c r="N7" s="319">
        <v>2002</v>
      </c>
      <c r="O7" s="246">
        <v>117416</v>
      </c>
      <c r="P7" s="246">
        <v>2388</v>
      </c>
      <c r="Q7" s="246">
        <v>22456</v>
      </c>
      <c r="R7" s="246">
        <v>4604</v>
      </c>
      <c r="S7" s="246" t="s">
        <v>1108</v>
      </c>
      <c r="T7" s="246" t="s">
        <v>1108</v>
      </c>
      <c r="U7" s="246">
        <v>8</v>
      </c>
      <c r="V7" s="246">
        <v>4</v>
      </c>
    </row>
    <row r="8" spans="1:26">
      <c r="A8" s="319">
        <v>2003</v>
      </c>
      <c r="B8" s="319">
        <v>77576</v>
      </c>
      <c r="C8" s="319">
        <v>5440</v>
      </c>
      <c r="D8" s="319">
        <v>2204</v>
      </c>
      <c r="E8" s="319">
        <v>12284</v>
      </c>
      <c r="F8" s="319" t="s">
        <v>1108</v>
      </c>
      <c r="G8" s="319" t="s">
        <v>1108</v>
      </c>
      <c r="H8" s="319">
        <v>144</v>
      </c>
      <c r="I8" s="319">
        <v>4</v>
      </c>
      <c r="N8" s="319">
        <v>2003</v>
      </c>
      <c r="O8" s="246">
        <v>135488</v>
      </c>
      <c r="P8" s="246">
        <v>1792</v>
      </c>
      <c r="Q8" s="246">
        <v>21440</v>
      </c>
      <c r="R8" s="246">
        <v>7540</v>
      </c>
      <c r="S8" s="246" t="s">
        <v>1108</v>
      </c>
      <c r="T8" s="246" t="s">
        <v>1108</v>
      </c>
      <c r="U8" s="246" t="s">
        <v>1108</v>
      </c>
      <c r="V8" s="246">
        <v>8</v>
      </c>
    </row>
    <row r="9" spans="1:26">
      <c r="A9" s="319">
        <v>2004</v>
      </c>
      <c r="B9" s="319">
        <v>79176</v>
      </c>
      <c r="C9" s="319">
        <v>5532</v>
      </c>
      <c r="D9" s="319">
        <v>2888</v>
      </c>
      <c r="E9" s="319">
        <v>13264</v>
      </c>
      <c r="F9" s="319" t="s">
        <v>1108</v>
      </c>
      <c r="G9" s="319" t="s">
        <v>1108</v>
      </c>
      <c r="H9" s="319">
        <v>72</v>
      </c>
      <c r="I9" s="319" t="s">
        <v>1108</v>
      </c>
      <c r="N9" s="319">
        <v>2004</v>
      </c>
      <c r="O9" s="246">
        <v>128220</v>
      </c>
      <c r="P9" s="246">
        <v>2120</v>
      </c>
      <c r="Q9" s="246">
        <v>18332</v>
      </c>
      <c r="R9" s="246">
        <v>6272</v>
      </c>
      <c r="S9" s="246" t="s">
        <v>1108</v>
      </c>
      <c r="T9" s="246" t="s">
        <v>1108</v>
      </c>
      <c r="U9" s="246" t="s">
        <v>1108</v>
      </c>
      <c r="V9" s="246" t="s">
        <v>1108</v>
      </c>
    </row>
    <row r="10" spans="1:26">
      <c r="A10" s="319">
        <v>2005</v>
      </c>
      <c r="B10" s="319">
        <v>76484</v>
      </c>
      <c r="C10" s="319">
        <v>4672</v>
      </c>
      <c r="D10" s="319">
        <v>3684</v>
      </c>
      <c r="E10" s="319">
        <v>14156</v>
      </c>
      <c r="F10" s="319" t="s">
        <v>1108</v>
      </c>
      <c r="G10" s="319" t="s">
        <v>1108</v>
      </c>
      <c r="H10" s="319">
        <v>168</v>
      </c>
      <c r="I10" s="319">
        <v>16</v>
      </c>
      <c r="N10" s="319">
        <v>2005</v>
      </c>
      <c r="O10" s="246">
        <v>131960</v>
      </c>
      <c r="P10" s="246">
        <v>2192</v>
      </c>
      <c r="Q10" s="246">
        <v>17468</v>
      </c>
      <c r="R10" s="246">
        <v>6124</v>
      </c>
      <c r="S10" s="246" t="s">
        <v>1108</v>
      </c>
      <c r="T10" s="246" t="s">
        <v>1108</v>
      </c>
      <c r="U10" s="246">
        <v>4</v>
      </c>
      <c r="V10" s="246">
        <v>12</v>
      </c>
    </row>
    <row r="11" spans="1:26">
      <c r="A11" s="319">
        <v>2006</v>
      </c>
      <c r="B11" s="319">
        <v>75156</v>
      </c>
      <c r="C11" s="319">
        <v>3372</v>
      </c>
      <c r="D11" s="319">
        <v>5664</v>
      </c>
      <c r="E11" s="319">
        <v>14156</v>
      </c>
      <c r="F11" s="319" t="s">
        <v>1108</v>
      </c>
      <c r="G11" s="319" t="s">
        <v>1108</v>
      </c>
      <c r="H11" s="319">
        <v>136</v>
      </c>
      <c r="I11" s="319">
        <v>40</v>
      </c>
      <c r="N11" s="319">
        <v>2006</v>
      </c>
      <c r="O11" s="246">
        <v>107628</v>
      </c>
      <c r="P11" s="246">
        <v>2080</v>
      </c>
      <c r="Q11" s="246">
        <v>8984</v>
      </c>
      <c r="R11" s="246">
        <v>5416</v>
      </c>
      <c r="S11" s="246" t="s">
        <v>1108</v>
      </c>
      <c r="T11" s="246" t="s">
        <v>1108</v>
      </c>
      <c r="U11" s="246">
        <v>8</v>
      </c>
      <c r="V11" s="246">
        <v>4</v>
      </c>
    </row>
    <row r="12" spans="1:26">
      <c r="A12" s="319">
        <v>2007</v>
      </c>
      <c r="B12" s="319">
        <v>75396</v>
      </c>
      <c r="C12" s="319">
        <v>4428</v>
      </c>
      <c r="D12" s="319">
        <v>7716</v>
      </c>
      <c r="E12" s="319">
        <v>16376</v>
      </c>
      <c r="F12" s="319" t="s">
        <v>1108</v>
      </c>
      <c r="G12" s="319" t="s">
        <v>1108</v>
      </c>
      <c r="H12" s="319">
        <v>160</v>
      </c>
      <c r="I12" s="319">
        <v>16</v>
      </c>
      <c r="N12" s="319">
        <v>2007</v>
      </c>
      <c r="O12" s="246">
        <v>111872</v>
      </c>
      <c r="P12" s="246">
        <v>3492</v>
      </c>
      <c r="Q12" s="246">
        <v>7856</v>
      </c>
      <c r="R12" s="246">
        <v>4992</v>
      </c>
      <c r="S12" s="246" t="s">
        <v>1108</v>
      </c>
      <c r="T12" s="246" t="s">
        <v>1108</v>
      </c>
      <c r="U12" s="246">
        <v>8</v>
      </c>
      <c r="V12" s="246" t="s">
        <v>1108</v>
      </c>
    </row>
    <row r="13" spans="1:26">
      <c r="A13" s="319">
        <v>2008</v>
      </c>
      <c r="B13" s="319">
        <v>64936</v>
      </c>
      <c r="C13" s="319">
        <v>2460</v>
      </c>
      <c r="D13" s="319">
        <v>7844</v>
      </c>
      <c r="E13" s="319">
        <v>14496</v>
      </c>
      <c r="F13" s="319">
        <v>4</v>
      </c>
      <c r="G13" s="319" t="s">
        <v>1108</v>
      </c>
      <c r="H13" s="319">
        <v>52</v>
      </c>
      <c r="I13" s="319" t="s">
        <v>1108</v>
      </c>
      <c r="N13" s="319">
        <v>2008</v>
      </c>
      <c r="O13" s="246">
        <v>77628</v>
      </c>
      <c r="P13" s="246">
        <v>2432</v>
      </c>
      <c r="Q13" s="246">
        <v>2004</v>
      </c>
      <c r="R13" s="246">
        <v>1516</v>
      </c>
      <c r="S13" s="246" t="s">
        <v>1108</v>
      </c>
      <c r="T13" s="246" t="s">
        <v>1108</v>
      </c>
      <c r="U13" s="246" t="s">
        <v>1108</v>
      </c>
      <c r="V13" s="246">
        <v>8</v>
      </c>
    </row>
    <row r="14" spans="1:26">
      <c r="A14" s="319">
        <v>2009</v>
      </c>
      <c r="B14" s="319">
        <v>51360</v>
      </c>
      <c r="C14" s="319">
        <v>1856</v>
      </c>
      <c r="D14" s="319">
        <v>8064</v>
      </c>
      <c r="E14" s="319">
        <v>10616</v>
      </c>
      <c r="F14" s="319" t="s">
        <v>1108</v>
      </c>
      <c r="G14" s="319">
        <v>4</v>
      </c>
      <c r="H14" s="319">
        <v>20</v>
      </c>
      <c r="I14" s="319">
        <v>4</v>
      </c>
      <c r="N14" s="319">
        <v>2009</v>
      </c>
      <c r="O14" s="246">
        <v>84468</v>
      </c>
      <c r="P14" s="246">
        <v>1876</v>
      </c>
      <c r="Q14" s="246">
        <v>1156</v>
      </c>
      <c r="R14" s="246">
        <v>1084</v>
      </c>
      <c r="S14" s="246" t="s">
        <v>1108</v>
      </c>
      <c r="T14" s="246" t="s">
        <v>1108</v>
      </c>
      <c r="U14" s="246">
        <v>12</v>
      </c>
      <c r="V14" s="246" t="s">
        <v>1108</v>
      </c>
    </row>
    <row r="15" spans="1:26">
      <c r="A15" s="319">
        <v>2010</v>
      </c>
      <c r="B15" s="319">
        <v>59820</v>
      </c>
      <c r="C15" s="319">
        <v>2304</v>
      </c>
      <c r="D15" s="319">
        <v>7852</v>
      </c>
      <c r="E15" s="319">
        <v>13032</v>
      </c>
      <c r="F15" s="319">
        <v>12</v>
      </c>
      <c r="G15" s="319" t="s">
        <v>1108</v>
      </c>
      <c r="H15" s="319">
        <v>24</v>
      </c>
      <c r="I15" s="319">
        <v>4</v>
      </c>
      <c r="N15" s="319">
        <v>2010</v>
      </c>
      <c r="O15" s="246">
        <v>93072</v>
      </c>
      <c r="P15" s="246">
        <v>2472</v>
      </c>
      <c r="Q15" s="246">
        <v>964</v>
      </c>
      <c r="R15" s="246">
        <v>536</v>
      </c>
      <c r="S15" s="246" t="s">
        <v>1108</v>
      </c>
      <c r="T15" s="246" t="s">
        <v>1108</v>
      </c>
      <c r="U15" s="246" t="s">
        <v>1108</v>
      </c>
      <c r="V15" s="246" t="s">
        <v>1108</v>
      </c>
    </row>
    <row r="16" spans="1:26">
      <c r="A16" s="319">
        <v>2011</v>
      </c>
      <c r="B16" s="319">
        <v>58408</v>
      </c>
      <c r="C16" s="319">
        <v>2100</v>
      </c>
      <c r="D16" s="319">
        <v>9720</v>
      </c>
      <c r="E16" s="319">
        <v>13832</v>
      </c>
      <c r="F16" s="319">
        <v>16</v>
      </c>
      <c r="G16" s="319">
        <v>8</v>
      </c>
      <c r="H16" s="319">
        <v>8</v>
      </c>
      <c r="I16" s="319" t="s">
        <v>1108</v>
      </c>
      <c r="N16" s="319">
        <v>2011</v>
      </c>
      <c r="O16" s="246">
        <v>84784</v>
      </c>
      <c r="P16" s="246">
        <v>2648</v>
      </c>
      <c r="Q16" s="246">
        <v>1612</v>
      </c>
      <c r="R16" s="246">
        <v>684</v>
      </c>
      <c r="S16" s="246" t="s">
        <v>1108</v>
      </c>
      <c r="T16" s="246" t="s">
        <v>1108</v>
      </c>
      <c r="U16" s="246">
        <v>4</v>
      </c>
      <c r="V16" s="246">
        <v>8</v>
      </c>
    </row>
    <row r="17" spans="1:22">
      <c r="A17" s="319">
        <v>2012</v>
      </c>
      <c r="B17" s="319">
        <v>69140</v>
      </c>
      <c r="C17" s="319">
        <v>2208</v>
      </c>
      <c r="D17" s="319">
        <v>13240</v>
      </c>
      <c r="E17" s="319">
        <v>18480</v>
      </c>
      <c r="F17" s="319">
        <v>20</v>
      </c>
      <c r="G17" s="319" t="s">
        <v>1108</v>
      </c>
      <c r="H17" s="319">
        <v>28</v>
      </c>
      <c r="I17" s="319" t="s">
        <v>1108</v>
      </c>
      <c r="N17" s="319">
        <v>2012</v>
      </c>
      <c r="O17" s="246">
        <v>85912</v>
      </c>
      <c r="P17" s="246">
        <v>2276</v>
      </c>
      <c r="Q17" s="246">
        <v>2328</v>
      </c>
      <c r="R17" s="246">
        <v>1112</v>
      </c>
      <c r="S17" s="246" t="s">
        <v>1108</v>
      </c>
      <c r="T17" s="246" t="s">
        <v>1108</v>
      </c>
      <c r="U17" s="246" t="s">
        <v>1108</v>
      </c>
      <c r="V17" s="246" t="s">
        <v>1108</v>
      </c>
    </row>
    <row r="18" spans="1:22">
      <c r="A18" s="319">
        <v>2013</v>
      </c>
      <c r="B18" s="319">
        <v>77192</v>
      </c>
      <c r="C18" s="319">
        <v>2320</v>
      </c>
      <c r="D18" s="319">
        <v>12616</v>
      </c>
      <c r="E18" s="319">
        <v>25932</v>
      </c>
      <c r="F18" s="319">
        <v>4</v>
      </c>
      <c r="G18" s="319" t="s">
        <v>1108</v>
      </c>
      <c r="H18" s="319">
        <v>56</v>
      </c>
      <c r="I18" s="319" t="s">
        <v>1108</v>
      </c>
      <c r="N18" s="319">
        <v>2013</v>
      </c>
      <c r="O18" s="246">
        <v>110428</v>
      </c>
      <c r="P18" s="246">
        <v>3620</v>
      </c>
      <c r="Q18" s="246">
        <v>2548</v>
      </c>
      <c r="R18" s="246">
        <v>2648</v>
      </c>
      <c r="S18" s="246">
        <v>56</v>
      </c>
      <c r="T18" s="246" t="s">
        <v>1108</v>
      </c>
      <c r="U18" s="246">
        <v>4</v>
      </c>
      <c r="V18" s="246">
        <v>4</v>
      </c>
    </row>
    <row r="19" spans="1:22">
      <c r="A19" s="319">
        <v>2014</v>
      </c>
      <c r="B19" s="319">
        <v>84704</v>
      </c>
      <c r="C19" s="319">
        <v>1976</v>
      </c>
      <c r="D19" s="319">
        <v>12924</v>
      </c>
      <c r="E19" s="319">
        <v>29984</v>
      </c>
      <c r="F19" s="319">
        <v>28</v>
      </c>
      <c r="G19" s="319" t="s">
        <v>1108</v>
      </c>
      <c r="H19" s="319">
        <v>36</v>
      </c>
      <c r="I19" s="319">
        <v>4</v>
      </c>
      <c r="N19" s="319">
        <v>2014</v>
      </c>
      <c r="O19" s="246">
        <v>141028</v>
      </c>
      <c r="P19" s="246">
        <v>4512</v>
      </c>
      <c r="Q19" s="246">
        <v>2300</v>
      </c>
      <c r="R19" s="246">
        <v>2980</v>
      </c>
      <c r="S19" s="246">
        <v>124</v>
      </c>
      <c r="T19" s="246" t="s">
        <v>1108</v>
      </c>
      <c r="U19" s="246">
        <v>24</v>
      </c>
      <c r="V19" s="246">
        <v>12</v>
      </c>
    </row>
    <row r="20" spans="1:22">
      <c r="A20" s="319">
        <v>2015</v>
      </c>
      <c r="B20" s="319">
        <v>86684</v>
      </c>
      <c r="C20" s="319">
        <v>2044</v>
      </c>
      <c r="D20" s="319">
        <v>15684</v>
      </c>
      <c r="E20" s="319">
        <v>32256</v>
      </c>
      <c r="F20" s="319">
        <v>56</v>
      </c>
      <c r="G20" s="319" t="s">
        <v>1108</v>
      </c>
      <c r="H20" s="319">
        <v>8</v>
      </c>
      <c r="I20" s="319" t="s">
        <v>1108</v>
      </c>
      <c r="N20" s="319">
        <v>2015</v>
      </c>
      <c r="O20" s="246">
        <v>142472</v>
      </c>
      <c r="P20" s="246">
        <v>4876</v>
      </c>
      <c r="Q20" s="246">
        <v>2056</v>
      </c>
      <c r="R20" s="246">
        <v>2828</v>
      </c>
      <c r="S20" s="246">
        <v>316</v>
      </c>
      <c r="T20" s="246">
        <v>8</v>
      </c>
      <c r="U20" s="246">
        <v>8</v>
      </c>
      <c r="V20" s="246">
        <v>8</v>
      </c>
    </row>
    <row r="21" spans="1:22">
      <c r="A21" s="319">
        <v>2016</v>
      </c>
      <c r="B21" s="319">
        <v>99052</v>
      </c>
      <c r="C21" s="319">
        <v>1752</v>
      </c>
      <c r="D21" s="319">
        <v>18548</v>
      </c>
      <c r="E21" s="319">
        <v>37956</v>
      </c>
      <c r="F21" s="319">
        <v>84</v>
      </c>
      <c r="G21" s="319">
        <v>724</v>
      </c>
      <c r="H21" s="319" t="s">
        <v>1108</v>
      </c>
      <c r="I21" s="319" t="s">
        <v>1108</v>
      </c>
      <c r="N21" s="319">
        <v>2016</v>
      </c>
      <c r="O21" s="246">
        <v>153220</v>
      </c>
      <c r="P21" s="246">
        <v>6840</v>
      </c>
      <c r="Q21" s="246">
        <v>3752</v>
      </c>
      <c r="R21" s="246">
        <v>4140</v>
      </c>
      <c r="S21" s="246">
        <v>928</v>
      </c>
      <c r="T21" s="246">
        <v>48</v>
      </c>
      <c r="U21" s="246">
        <v>20</v>
      </c>
      <c r="V21" s="246">
        <v>16</v>
      </c>
    </row>
    <row r="22" spans="1:22">
      <c r="A22" s="319">
        <v>2017</v>
      </c>
      <c r="B22" s="319">
        <v>103824</v>
      </c>
      <c r="C22" s="319">
        <v>1296</v>
      </c>
      <c r="D22" s="319">
        <v>16456</v>
      </c>
      <c r="E22" s="319">
        <v>42208</v>
      </c>
      <c r="F22" s="319">
        <v>976</v>
      </c>
      <c r="G22" s="319">
        <v>80</v>
      </c>
      <c r="H22" s="319" t="s">
        <v>1108</v>
      </c>
      <c r="I22" s="319">
        <v>8</v>
      </c>
      <c r="N22" s="319">
        <v>2017</v>
      </c>
      <c r="O22" s="246">
        <v>167904</v>
      </c>
      <c r="P22" s="246">
        <v>6744</v>
      </c>
      <c r="Q22" s="246">
        <v>4632</v>
      </c>
      <c r="R22" s="246">
        <v>4572</v>
      </c>
      <c r="S22" s="246">
        <v>3040</v>
      </c>
      <c r="T22" s="246">
        <v>132</v>
      </c>
      <c r="U22" s="246">
        <v>8</v>
      </c>
      <c r="V22" s="246" t="s">
        <v>1108</v>
      </c>
    </row>
    <row r="23" spans="1:22">
      <c r="A23" s="319"/>
      <c r="B23" s="319"/>
      <c r="C23" s="319"/>
      <c r="D23" s="319"/>
      <c r="E23" s="319"/>
      <c r="F23" s="319"/>
      <c r="G23" s="319"/>
      <c r="H23" s="319"/>
      <c r="I23" s="319"/>
      <c r="N23" s="319"/>
      <c r="O23" s="246"/>
      <c r="P23" s="246"/>
      <c r="Q23" s="246"/>
      <c r="R23" s="246"/>
      <c r="S23" s="246"/>
      <c r="T23" s="246"/>
      <c r="U23" s="246"/>
      <c r="V23" s="246"/>
    </row>
    <row r="24" spans="1:22">
      <c r="A24" s="2"/>
      <c r="B24" s="246"/>
      <c r="C24" s="246"/>
      <c r="D24" s="246"/>
      <c r="E24" s="246"/>
      <c r="H24" s="2"/>
      <c r="I24" s="246"/>
      <c r="J24" s="246"/>
      <c r="K24" s="246"/>
      <c r="L24" s="246"/>
    </row>
  </sheetData>
  <mergeCells count="1">
    <mergeCell ref="O1:P1"/>
  </mergeCells>
  <hyperlinks>
    <hyperlink ref="O1:P1" location="Contents!A1" display="Back to Contents"/>
  </hyperlinks>
  <pageMargins left="0.7" right="0.7" top="0.75" bottom="0.75" header="0.3" footer="0.3"/>
  <pageSetup paperSize="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175"/>
  <sheetViews>
    <sheetView zoomScaleNormal="75" workbookViewId="0">
      <selection activeCell="I19" sqref="I19"/>
    </sheetView>
  </sheetViews>
  <sheetFormatPr defaultColWidth="8.85546875" defaultRowHeight="12.75"/>
  <cols>
    <col min="1" max="8" width="8.85546875" customWidth="1"/>
    <col min="9" max="9" width="10.28515625" customWidth="1"/>
  </cols>
  <sheetData>
    <row r="1" spans="1:23" ht="26.25" customHeight="1">
      <c r="A1" s="33" t="s">
        <v>100</v>
      </c>
      <c r="B1" s="32"/>
      <c r="C1" s="32"/>
      <c r="D1" s="32"/>
      <c r="E1" s="32"/>
      <c r="F1" s="32"/>
      <c r="G1" s="32"/>
      <c r="H1" s="32"/>
      <c r="I1" s="32"/>
      <c r="J1" s="32"/>
      <c r="K1" s="32"/>
      <c r="L1" s="32"/>
      <c r="M1" s="793" t="s">
        <v>549</v>
      </c>
      <c r="N1" s="793"/>
      <c r="O1" s="32"/>
      <c r="P1" s="32"/>
      <c r="Q1" s="32"/>
      <c r="R1" s="32"/>
      <c r="S1" s="32"/>
      <c r="T1" s="32"/>
      <c r="U1" s="32"/>
      <c r="V1" s="32"/>
      <c r="W1" s="32"/>
    </row>
    <row r="2" spans="1:23" ht="51">
      <c r="A2" s="15" t="s">
        <v>515</v>
      </c>
      <c r="B2" s="4" t="s">
        <v>490</v>
      </c>
      <c r="C2" s="4" t="s">
        <v>284</v>
      </c>
      <c r="D2" s="4" t="s">
        <v>283</v>
      </c>
      <c r="E2" s="4" t="s">
        <v>285</v>
      </c>
      <c r="F2" s="4" t="s">
        <v>282</v>
      </c>
      <c r="G2" s="4" t="s">
        <v>504</v>
      </c>
      <c r="H2" s="4" t="s">
        <v>504</v>
      </c>
    </row>
    <row r="3" spans="1:23">
      <c r="A3" s="246" t="s">
        <v>94</v>
      </c>
      <c r="B3" s="246">
        <v>2001</v>
      </c>
      <c r="C3" s="467">
        <v>26.3</v>
      </c>
      <c r="D3" s="246">
        <v>60</v>
      </c>
      <c r="E3" s="467">
        <v>17.583333332999999</v>
      </c>
      <c r="F3" s="246">
        <v>12</v>
      </c>
    </row>
    <row r="4" spans="1:23">
      <c r="A4" s="246" t="s">
        <v>94</v>
      </c>
      <c r="B4" s="246">
        <v>2002</v>
      </c>
      <c r="C4" s="467">
        <v>27.513157894999999</v>
      </c>
      <c r="D4" s="246">
        <v>76</v>
      </c>
      <c r="E4" s="467">
        <v>15.777777778000001</v>
      </c>
      <c r="F4" s="246">
        <v>18</v>
      </c>
    </row>
    <row r="5" spans="1:23">
      <c r="A5" s="246" t="s">
        <v>94</v>
      </c>
      <c r="B5" s="246">
        <v>2003</v>
      </c>
      <c r="C5" s="467">
        <v>27.476744186000001</v>
      </c>
      <c r="D5" s="246">
        <v>86</v>
      </c>
      <c r="E5" s="467">
        <v>17</v>
      </c>
      <c r="F5" s="246">
        <v>21</v>
      </c>
      <c r="H5" s="246" t="s">
        <v>1065</v>
      </c>
    </row>
    <row r="6" spans="1:23">
      <c r="A6" s="246" t="s">
        <v>94</v>
      </c>
      <c r="B6" s="246">
        <v>2004</v>
      </c>
      <c r="C6" s="467">
        <v>28.753623187999999</v>
      </c>
      <c r="D6" s="246">
        <v>69</v>
      </c>
      <c r="E6" s="467">
        <v>18.538461538</v>
      </c>
      <c r="F6" s="246">
        <v>39</v>
      </c>
      <c r="H6" s="246" t="s">
        <v>1064</v>
      </c>
    </row>
    <row r="7" spans="1:23">
      <c r="A7" s="246" t="s">
        <v>94</v>
      </c>
      <c r="B7" s="246">
        <v>2005</v>
      </c>
      <c r="C7" s="467">
        <v>30.605633803</v>
      </c>
      <c r="D7" s="246">
        <v>71</v>
      </c>
      <c r="E7" s="467">
        <v>20.552631579</v>
      </c>
      <c r="F7" s="246">
        <v>38</v>
      </c>
      <c r="H7" s="246" t="s">
        <v>1066</v>
      </c>
    </row>
    <row r="8" spans="1:23">
      <c r="A8" s="246" t="s">
        <v>94</v>
      </c>
      <c r="B8" s="246">
        <v>2006</v>
      </c>
      <c r="C8" s="467">
        <v>27.987179486999999</v>
      </c>
      <c r="D8" s="246">
        <v>78</v>
      </c>
      <c r="E8" s="467">
        <v>17.899999999999999</v>
      </c>
      <c r="F8" s="246">
        <v>40</v>
      </c>
      <c r="H8" s="246" t="s">
        <v>1067</v>
      </c>
    </row>
    <row r="9" spans="1:23">
      <c r="A9" s="246" t="s">
        <v>94</v>
      </c>
      <c r="B9" s="246">
        <v>2007</v>
      </c>
      <c r="C9" s="467">
        <v>30.781609195000001</v>
      </c>
      <c r="D9" s="246">
        <v>87</v>
      </c>
      <c r="E9" s="467">
        <v>20.070175439</v>
      </c>
      <c r="F9" s="246">
        <v>57</v>
      </c>
      <c r="H9" s="246" t="s">
        <v>1068</v>
      </c>
    </row>
    <row r="10" spans="1:23">
      <c r="A10" s="246" t="s">
        <v>94</v>
      </c>
      <c r="B10" s="246">
        <v>2008</v>
      </c>
      <c r="C10" s="467">
        <v>27.876106194999998</v>
      </c>
      <c r="D10" s="246">
        <v>113</v>
      </c>
      <c r="E10" s="467">
        <v>21.926829267999999</v>
      </c>
      <c r="F10" s="246">
        <v>41</v>
      </c>
      <c r="G10" s="49"/>
      <c r="H10" s="246" t="s">
        <v>1069</v>
      </c>
    </row>
    <row r="11" spans="1:23">
      <c r="A11" s="246" t="s">
        <v>94</v>
      </c>
      <c r="B11" s="246">
        <v>2009</v>
      </c>
      <c r="C11" s="467">
        <v>27.596491228000001</v>
      </c>
      <c r="D11" s="246">
        <v>114</v>
      </c>
      <c r="E11" s="467">
        <v>21.282608696</v>
      </c>
      <c r="F11" s="246">
        <v>46</v>
      </c>
      <c r="G11" s="110"/>
    </row>
    <row r="12" spans="1:23">
      <c r="A12" s="246" t="s">
        <v>94</v>
      </c>
      <c r="B12" s="246">
        <v>2010</v>
      </c>
      <c r="C12" s="467">
        <v>30.009433961999999</v>
      </c>
      <c r="D12" s="246">
        <v>106</v>
      </c>
      <c r="E12" s="467">
        <v>22.290322581000002</v>
      </c>
      <c r="F12" s="246">
        <v>62</v>
      </c>
      <c r="G12" s="110"/>
    </row>
    <row r="13" spans="1:23">
      <c r="A13" s="246" t="s">
        <v>94</v>
      </c>
      <c r="B13" s="246">
        <v>2011</v>
      </c>
      <c r="C13" s="467">
        <v>28.405063291000001</v>
      </c>
      <c r="D13" s="246">
        <v>158</v>
      </c>
      <c r="E13" s="467">
        <v>22.922077922</v>
      </c>
      <c r="F13" s="246">
        <v>77</v>
      </c>
      <c r="G13" s="3"/>
    </row>
    <row r="14" spans="1:23">
      <c r="A14" s="246" t="s">
        <v>94</v>
      </c>
      <c r="B14" s="246">
        <v>2012</v>
      </c>
      <c r="C14" s="467">
        <v>24.144444444000001</v>
      </c>
      <c r="D14" s="246">
        <v>180</v>
      </c>
      <c r="E14" s="467">
        <v>24.707692307999999</v>
      </c>
      <c r="F14" s="246">
        <v>65</v>
      </c>
    </row>
    <row r="15" spans="1:23">
      <c r="A15" s="246" t="s">
        <v>94</v>
      </c>
      <c r="B15" s="246">
        <v>2013</v>
      </c>
      <c r="C15" s="467">
        <v>26.777777778000001</v>
      </c>
      <c r="D15" s="246">
        <v>108</v>
      </c>
      <c r="E15" s="467">
        <v>23.102272726999999</v>
      </c>
      <c r="F15" s="246">
        <v>88</v>
      </c>
    </row>
    <row r="16" spans="1:23">
      <c r="A16" s="246" t="s">
        <v>94</v>
      </c>
      <c r="B16" s="246">
        <v>2014</v>
      </c>
      <c r="C16" s="467">
        <v>26.097345133000001</v>
      </c>
      <c r="D16" s="246">
        <v>113</v>
      </c>
      <c r="E16" s="467">
        <v>24.186666667000001</v>
      </c>
      <c r="F16" s="246">
        <v>75</v>
      </c>
      <c r="G16" s="377"/>
      <c r="H16" s="53"/>
    </row>
    <row r="17" spans="1:8">
      <c r="A17" s="246" t="s">
        <v>94</v>
      </c>
      <c r="B17" s="246">
        <v>2015</v>
      </c>
      <c r="C17" s="467">
        <v>26.649484535999999</v>
      </c>
      <c r="D17" s="246">
        <v>97</v>
      </c>
      <c r="E17" s="467">
        <v>26.409638554000001</v>
      </c>
      <c r="F17" s="246">
        <v>83</v>
      </c>
      <c r="G17" s="377"/>
      <c r="H17" s="53"/>
    </row>
    <row r="18" spans="1:8">
      <c r="A18" s="246" t="s">
        <v>94</v>
      </c>
      <c r="B18" s="246">
        <v>2016</v>
      </c>
      <c r="C18" s="467">
        <v>31.416666667000001</v>
      </c>
      <c r="D18" s="246">
        <v>60</v>
      </c>
      <c r="E18" s="467">
        <v>25.835616437999999</v>
      </c>
      <c r="F18" s="246">
        <v>73</v>
      </c>
      <c r="G18" s="377"/>
      <c r="H18" s="53"/>
    </row>
    <row r="19" spans="1:8">
      <c r="A19" s="246" t="s">
        <v>94</v>
      </c>
      <c r="B19" s="246">
        <v>2017</v>
      </c>
      <c r="C19" s="467">
        <v>26.117647058999999</v>
      </c>
      <c r="D19" s="246">
        <v>51</v>
      </c>
      <c r="E19" s="467">
        <v>25.678571429000002</v>
      </c>
      <c r="F19" s="246">
        <v>84</v>
      </c>
      <c r="G19" s="377"/>
      <c r="H19" s="53"/>
    </row>
    <row r="20" spans="1:8">
      <c r="A20" s="318" t="s">
        <v>131</v>
      </c>
      <c r="B20" s="318">
        <v>2001</v>
      </c>
      <c r="C20" s="476">
        <v>18.985351319999999</v>
      </c>
      <c r="D20" s="318">
        <v>12083</v>
      </c>
      <c r="E20" s="476">
        <v>15.330177515000001</v>
      </c>
      <c r="F20" s="318">
        <v>5070</v>
      </c>
      <c r="G20" s="377"/>
      <c r="H20" s="53"/>
    </row>
    <row r="21" spans="1:8">
      <c r="A21" s="318" t="s">
        <v>131</v>
      </c>
      <c r="B21" s="318">
        <v>2002</v>
      </c>
      <c r="C21" s="476">
        <v>18.940939044</v>
      </c>
      <c r="D21" s="318">
        <v>12140</v>
      </c>
      <c r="E21" s="476">
        <v>15.898419044000001</v>
      </c>
      <c r="F21" s="318">
        <v>5503</v>
      </c>
      <c r="G21" s="260"/>
      <c r="H21" s="53"/>
    </row>
    <row r="22" spans="1:8">
      <c r="A22" s="318" t="s">
        <v>131</v>
      </c>
      <c r="B22" s="318">
        <v>2003</v>
      </c>
      <c r="C22" s="476">
        <v>19.439215019999999</v>
      </c>
      <c r="D22" s="318">
        <v>11771</v>
      </c>
      <c r="E22" s="476">
        <v>16.413909521000001</v>
      </c>
      <c r="F22" s="318">
        <v>5924</v>
      </c>
      <c r="G22" s="260"/>
      <c r="H22" s="53"/>
    </row>
    <row r="23" spans="1:8">
      <c r="A23" s="318" t="s">
        <v>131</v>
      </c>
      <c r="B23" s="318">
        <v>2004</v>
      </c>
      <c r="C23" s="476">
        <v>19.589678295999999</v>
      </c>
      <c r="D23" s="318">
        <v>11781</v>
      </c>
      <c r="E23" s="476">
        <v>17.047851409</v>
      </c>
      <c r="F23" s="318">
        <v>6353</v>
      </c>
      <c r="G23" s="260"/>
      <c r="H23" s="53"/>
    </row>
    <row r="24" spans="1:8">
      <c r="A24" s="318" t="s">
        <v>131</v>
      </c>
      <c r="B24" s="318">
        <v>2005</v>
      </c>
      <c r="C24" s="476">
        <v>19.470562956999999</v>
      </c>
      <c r="D24" s="318">
        <v>11635</v>
      </c>
      <c r="E24" s="476">
        <v>17.542621050000001</v>
      </c>
      <c r="F24" s="318">
        <v>6898</v>
      </c>
      <c r="G24" s="377"/>
      <c r="H24" s="53"/>
    </row>
    <row r="25" spans="1:8">
      <c r="A25" s="318" t="s">
        <v>131</v>
      </c>
      <c r="B25" s="318">
        <v>2006</v>
      </c>
      <c r="C25" s="476">
        <v>19.45687216</v>
      </c>
      <c r="D25" s="318">
        <v>11663</v>
      </c>
      <c r="E25" s="476">
        <v>17.988573789</v>
      </c>
      <c r="F25" s="318">
        <v>7264</v>
      </c>
      <c r="G25" s="377"/>
      <c r="H25" s="53"/>
    </row>
    <row r="26" spans="1:8">
      <c r="A26" s="318" t="s">
        <v>131</v>
      </c>
      <c r="B26" s="318">
        <v>2007</v>
      </c>
      <c r="C26" s="476">
        <v>19.523433476000001</v>
      </c>
      <c r="D26" s="318">
        <v>11650</v>
      </c>
      <c r="E26" s="476">
        <v>18.464439805000001</v>
      </c>
      <c r="F26" s="318">
        <v>7185</v>
      </c>
      <c r="G26" s="377"/>
      <c r="H26" s="53"/>
    </row>
    <row r="27" spans="1:8">
      <c r="A27" s="318" t="s">
        <v>131</v>
      </c>
      <c r="B27" s="318">
        <v>2008</v>
      </c>
      <c r="C27" s="476">
        <v>19.189038588999999</v>
      </c>
      <c r="D27" s="318">
        <v>12024</v>
      </c>
      <c r="E27" s="476">
        <v>18.914072718</v>
      </c>
      <c r="F27" s="318">
        <v>7646</v>
      </c>
      <c r="G27" s="377"/>
      <c r="H27" s="53"/>
    </row>
    <row r="28" spans="1:8">
      <c r="A28" s="318" t="s">
        <v>131</v>
      </c>
      <c r="B28" s="318">
        <v>2009</v>
      </c>
      <c r="C28" s="476">
        <v>19.180387851999999</v>
      </c>
      <c r="D28" s="318">
        <v>10932</v>
      </c>
      <c r="E28" s="476">
        <v>19.306259313999998</v>
      </c>
      <c r="F28" s="318">
        <v>6710</v>
      </c>
      <c r="G28" s="377"/>
      <c r="H28" s="53"/>
    </row>
    <row r="29" spans="1:8">
      <c r="A29" s="318" t="s">
        <v>131</v>
      </c>
      <c r="B29" s="318">
        <v>2010</v>
      </c>
      <c r="C29" s="476">
        <v>19.493911391000001</v>
      </c>
      <c r="D29" s="318">
        <v>11579</v>
      </c>
      <c r="E29" s="476">
        <v>19.870712794999999</v>
      </c>
      <c r="F29" s="318">
        <v>6706</v>
      </c>
      <c r="G29" s="377"/>
      <c r="H29" s="53"/>
    </row>
    <row r="30" spans="1:8">
      <c r="A30" s="318" t="s">
        <v>131</v>
      </c>
      <c r="B30" s="318">
        <v>2011</v>
      </c>
      <c r="C30" s="476">
        <v>19.276763390999999</v>
      </c>
      <c r="D30" s="318">
        <v>13199</v>
      </c>
      <c r="E30" s="476">
        <v>20.527762946999999</v>
      </c>
      <c r="F30" s="318">
        <v>7492</v>
      </c>
      <c r="G30" s="377"/>
      <c r="H30" s="53"/>
    </row>
    <row r="31" spans="1:8">
      <c r="A31" s="318" t="s">
        <v>131</v>
      </c>
      <c r="B31" s="318">
        <v>2012</v>
      </c>
      <c r="C31" s="476">
        <v>19.453727255</v>
      </c>
      <c r="D31" s="318">
        <v>10222</v>
      </c>
      <c r="E31" s="476">
        <v>20.800515907000001</v>
      </c>
      <c r="F31" s="318">
        <v>5815</v>
      </c>
      <c r="G31" s="377"/>
      <c r="H31" s="53"/>
    </row>
    <row r="32" spans="1:8">
      <c r="A32" s="318" t="s">
        <v>131</v>
      </c>
      <c r="B32" s="318">
        <v>2013</v>
      </c>
      <c r="C32" s="476">
        <v>19.204628756999998</v>
      </c>
      <c r="D32" s="318">
        <v>9549</v>
      </c>
      <c r="E32" s="476">
        <v>21.301905132000002</v>
      </c>
      <c r="F32" s="318">
        <v>5144</v>
      </c>
      <c r="G32" s="49"/>
    </row>
    <row r="33" spans="1:13">
      <c r="A33" s="318" t="s">
        <v>131</v>
      </c>
      <c r="B33" s="318">
        <v>2014</v>
      </c>
      <c r="C33" s="476">
        <v>19.325395963999998</v>
      </c>
      <c r="D33" s="318">
        <v>9218</v>
      </c>
      <c r="E33" s="476">
        <v>21.385078219</v>
      </c>
      <c r="F33" s="318">
        <v>4986</v>
      </c>
    </row>
    <row r="34" spans="1:13">
      <c r="A34" s="318" t="s">
        <v>131</v>
      </c>
      <c r="B34" s="318">
        <v>2015</v>
      </c>
      <c r="C34" s="476">
        <v>19.296506986000001</v>
      </c>
      <c r="D34" s="318">
        <v>10020</v>
      </c>
      <c r="E34" s="476">
        <v>21.865759545</v>
      </c>
      <c r="F34" s="318">
        <v>4924</v>
      </c>
    </row>
    <row r="35" spans="1:13">
      <c r="A35" s="318" t="s">
        <v>131</v>
      </c>
      <c r="B35" s="318">
        <v>2016</v>
      </c>
      <c r="C35" s="476">
        <v>19.286119138</v>
      </c>
      <c r="D35" s="318">
        <v>8998</v>
      </c>
      <c r="E35" s="476">
        <v>22.168897813000001</v>
      </c>
      <c r="F35" s="318">
        <v>4482</v>
      </c>
      <c r="G35" s="17"/>
    </row>
    <row r="36" spans="1:13">
      <c r="A36" s="318" t="s">
        <v>131</v>
      </c>
      <c r="B36" s="318">
        <v>2017</v>
      </c>
      <c r="C36" s="476">
        <v>16.370393799999999</v>
      </c>
      <c r="D36" s="318">
        <v>12646</v>
      </c>
      <c r="E36" s="476">
        <v>21.201195218999999</v>
      </c>
      <c r="F36" s="318">
        <v>5020</v>
      </c>
      <c r="G36" s="17"/>
    </row>
    <row r="37" spans="1:13">
      <c r="A37" s="246" t="s">
        <v>132</v>
      </c>
      <c r="B37" s="246">
        <v>2001</v>
      </c>
      <c r="C37" s="467">
        <v>18.270528141</v>
      </c>
      <c r="D37" s="246">
        <v>80755</v>
      </c>
      <c r="E37" s="467">
        <v>14.83865012</v>
      </c>
      <c r="F37" s="246">
        <v>42789</v>
      </c>
      <c r="G37" s="17"/>
    </row>
    <row r="38" spans="1:13">
      <c r="A38" s="246" t="s">
        <v>132</v>
      </c>
      <c r="B38" s="246">
        <v>2002</v>
      </c>
      <c r="C38" s="467">
        <v>18.426094712000001</v>
      </c>
      <c r="D38" s="246">
        <v>76801</v>
      </c>
      <c r="E38" s="467">
        <v>15.035776759999999</v>
      </c>
      <c r="F38" s="246">
        <v>48020</v>
      </c>
      <c r="G38" s="17"/>
      <c r="K38" s="17"/>
      <c r="L38" s="17"/>
      <c r="M38" s="17"/>
    </row>
    <row r="39" spans="1:13">
      <c r="A39" s="246" t="s">
        <v>132</v>
      </c>
      <c r="B39" s="246">
        <v>2003</v>
      </c>
      <c r="C39" s="467">
        <v>18.440601606000001</v>
      </c>
      <c r="D39" s="246">
        <v>73470</v>
      </c>
      <c r="E39" s="467">
        <v>15.243583428999999</v>
      </c>
      <c r="F39" s="246">
        <v>54819</v>
      </c>
      <c r="G39" s="17"/>
      <c r="K39" s="17"/>
      <c r="L39" s="17"/>
      <c r="M39" s="17"/>
    </row>
    <row r="40" spans="1:13">
      <c r="A40" s="246" t="s">
        <v>132</v>
      </c>
      <c r="B40" s="246">
        <v>2004</v>
      </c>
      <c r="C40" s="467">
        <v>18.542620110000001</v>
      </c>
      <c r="D40" s="246">
        <v>73287</v>
      </c>
      <c r="E40" s="467">
        <v>15.426690284999999</v>
      </c>
      <c r="F40" s="246">
        <v>63791</v>
      </c>
      <c r="K40" s="17"/>
      <c r="L40" s="17"/>
      <c r="M40" s="17"/>
    </row>
    <row r="41" spans="1:13">
      <c r="A41" s="246" t="s">
        <v>132</v>
      </c>
      <c r="B41" s="246">
        <v>2005</v>
      </c>
      <c r="C41" s="467">
        <v>18.457634182</v>
      </c>
      <c r="D41" s="246">
        <v>71992</v>
      </c>
      <c r="E41" s="467">
        <v>15.507372969</v>
      </c>
      <c r="F41" s="246">
        <v>74529</v>
      </c>
      <c r="K41" s="17"/>
      <c r="L41" s="17"/>
      <c r="M41" s="17"/>
    </row>
    <row r="42" spans="1:13">
      <c r="A42" s="246" t="s">
        <v>132</v>
      </c>
      <c r="B42" s="246">
        <v>2006</v>
      </c>
      <c r="C42" s="467">
        <v>18.488257410999999</v>
      </c>
      <c r="D42" s="246">
        <v>69150</v>
      </c>
      <c r="E42" s="467">
        <v>15.676937509</v>
      </c>
      <c r="F42" s="246">
        <v>83148</v>
      </c>
      <c r="K42" s="17"/>
      <c r="L42" s="17"/>
      <c r="M42" s="17"/>
    </row>
    <row r="43" spans="1:13">
      <c r="A43" s="246" t="s">
        <v>132</v>
      </c>
      <c r="B43" s="246">
        <v>2007</v>
      </c>
      <c r="C43" s="467">
        <v>18.495712372</v>
      </c>
      <c r="D43" s="246">
        <v>67170</v>
      </c>
      <c r="E43" s="467">
        <v>15.981845402999999</v>
      </c>
      <c r="F43" s="246">
        <v>90170</v>
      </c>
      <c r="K43" s="17"/>
      <c r="L43" s="17"/>
      <c r="M43" s="17"/>
    </row>
    <row r="44" spans="1:13">
      <c r="A44" s="246" t="s">
        <v>132</v>
      </c>
      <c r="B44" s="246">
        <v>2008</v>
      </c>
      <c r="C44" s="467">
        <v>18.458499002</v>
      </c>
      <c r="D44" s="246">
        <v>64637</v>
      </c>
      <c r="E44" s="467">
        <v>16.380110674000001</v>
      </c>
      <c r="F44" s="246">
        <v>93970</v>
      </c>
      <c r="K44" s="17"/>
      <c r="L44" s="17"/>
      <c r="M44" s="17"/>
    </row>
    <row r="45" spans="1:13">
      <c r="A45" s="246" t="s">
        <v>132</v>
      </c>
      <c r="B45" s="246">
        <v>2009</v>
      </c>
      <c r="C45" s="467">
        <v>18.617407662000002</v>
      </c>
      <c r="D45" s="246">
        <v>55286</v>
      </c>
      <c r="E45" s="467">
        <v>16.772679886999999</v>
      </c>
      <c r="F45" s="246">
        <v>85373</v>
      </c>
      <c r="K45" s="17"/>
      <c r="L45" s="17"/>
      <c r="M45" s="17"/>
    </row>
    <row r="46" spans="1:13">
      <c r="A46" s="246" t="s">
        <v>132</v>
      </c>
      <c r="B46" s="246">
        <v>2010</v>
      </c>
      <c r="C46" s="467">
        <v>18.942890247000001</v>
      </c>
      <c r="D46" s="246">
        <v>53511</v>
      </c>
      <c r="E46" s="467">
        <v>17.226158795</v>
      </c>
      <c r="F46" s="246">
        <v>86426</v>
      </c>
      <c r="K46" s="17"/>
      <c r="L46" s="17"/>
      <c r="M46" s="17"/>
    </row>
    <row r="47" spans="1:13">
      <c r="A47" s="246" t="s">
        <v>132</v>
      </c>
      <c r="B47" s="246">
        <v>2011</v>
      </c>
      <c r="C47" s="467">
        <v>18.837845642000001</v>
      </c>
      <c r="D47" s="246">
        <v>58876</v>
      </c>
      <c r="E47" s="467">
        <v>17.739317647</v>
      </c>
      <c r="F47" s="246">
        <v>103231</v>
      </c>
      <c r="K47" s="17"/>
      <c r="L47" s="17"/>
      <c r="M47" s="17"/>
    </row>
    <row r="48" spans="1:13">
      <c r="A48" s="246" t="s">
        <v>132</v>
      </c>
      <c r="B48" s="246">
        <v>2012</v>
      </c>
      <c r="C48" s="467">
        <v>19.079281207000001</v>
      </c>
      <c r="D48" s="246">
        <v>45799</v>
      </c>
      <c r="E48" s="467">
        <v>18.275751032999999</v>
      </c>
      <c r="F48" s="246">
        <v>81055</v>
      </c>
      <c r="K48" s="17"/>
      <c r="L48" s="17"/>
      <c r="M48" s="17"/>
    </row>
    <row r="49" spans="1:13">
      <c r="A49" s="246" t="s">
        <v>132</v>
      </c>
      <c r="B49" s="246">
        <v>2013</v>
      </c>
      <c r="C49" s="467">
        <v>18.936050002000002</v>
      </c>
      <c r="D49" s="246">
        <v>46638</v>
      </c>
      <c r="E49" s="467">
        <v>18.682336248999999</v>
      </c>
      <c r="F49" s="246">
        <v>85984</v>
      </c>
      <c r="K49" s="17"/>
      <c r="L49" s="17"/>
      <c r="M49" s="17"/>
    </row>
    <row r="50" spans="1:13">
      <c r="A50" s="246" t="s">
        <v>132</v>
      </c>
      <c r="B50" s="246">
        <v>2014</v>
      </c>
      <c r="C50" s="467">
        <v>19.145303367</v>
      </c>
      <c r="D50" s="246">
        <v>48588</v>
      </c>
      <c r="E50" s="467">
        <v>19.029270169</v>
      </c>
      <c r="F50" s="246">
        <v>90980</v>
      </c>
      <c r="K50" s="17"/>
      <c r="L50" s="17"/>
      <c r="M50" s="17"/>
    </row>
    <row r="51" spans="1:13">
      <c r="A51" s="246" t="s">
        <v>132</v>
      </c>
      <c r="B51" s="246">
        <v>2015</v>
      </c>
      <c r="C51" s="467">
        <v>19.402086131000001</v>
      </c>
      <c r="D51" s="246">
        <v>52873</v>
      </c>
      <c r="E51" s="467">
        <v>19.367052640000001</v>
      </c>
      <c r="F51" s="246">
        <v>98366</v>
      </c>
      <c r="K51" s="17"/>
      <c r="L51" s="17"/>
      <c r="M51" s="17"/>
    </row>
    <row r="52" spans="1:13">
      <c r="A52" s="246" t="s">
        <v>132</v>
      </c>
      <c r="B52" s="246">
        <v>2016</v>
      </c>
      <c r="C52" s="467">
        <v>19.308423163</v>
      </c>
      <c r="D52" s="246">
        <v>48889</v>
      </c>
      <c r="E52" s="467">
        <v>19.656745756999999</v>
      </c>
      <c r="F52" s="246">
        <v>93859</v>
      </c>
      <c r="G52" s="467" t="s">
        <v>450</v>
      </c>
      <c r="H52" s="246" t="s">
        <v>937</v>
      </c>
      <c r="K52" s="17"/>
      <c r="L52" s="17"/>
      <c r="M52" s="17"/>
    </row>
    <row r="53" spans="1:13">
      <c r="A53" s="246" t="s">
        <v>132</v>
      </c>
      <c r="B53" s="246">
        <v>2017</v>
      </c>
      <c r="C53" s="467">
        <v>17.924327404</v>
      </c>
      <c r="D53" s="246">
        <v>56163</v>
      </c>
      <c r="E53" s="467">
        <v>19.257748631999998</v>
      </c>
      <c r="F53" s="246">
        <v>101405</v>
      </c>
      <c r="G53" s="467"/>
      <c r="H53" s="246"/>
      <c r="K53" s="17"/>
      <c r="L53" s="17"/>
      <c r="M53" s="17"/>
    </row>
    <row r="54" spans="1:13">
      <c r="A54" s="318" t="s">
        <v>95</v>
      </c>
      <c r="B54" s="318">
        <v>2001</v>
      </c>
      <c r="C54" s="476">
        <v>18.363563412000001</v>
      </c>
      <c r="D54" s="318">
        <v>92838</v>
      </c>
      <c r="E54" s="476">
        <v>14.890720658999999</v>
      </c>
      <c r="F54" s="318">
        <v>47859</v>
      </c>
      <c r="G54" s="477">
        <f>(C54*D54+E54*F54)/(D54+F54)</f>
        <v>17.182253353393016</v>
      </c>
      <c r="H54" s="478">
        <f>D54+F54</f>
        <v>140697</v>
      </c>
      <c r="K54" s="17"/>
      <c r="L54" s="17"/>
      <c r="M54" s="17"/>
    </row>
    <row r="55" spans="1:13">
      <c r="A55" s="318" t="s">
        <v>95</v>
      </c>
      <c r="B55" s="318">
        <v>2002</v>
      </c>
      <c r="C55" s="476">
        <v>18.496368379</v>
      </c>
      <c r="D55" s="318">
        <v>88941</v>
      </c>
      <c r="E55" s="476">
        <v>15.124469854000001</v>
      </c>
      <c r="F55" s="318">
        <v>53523</v>
      </c>
      <c r="G55" s="477">
        <f t="shared" ref="G55:G70" si="0">(C55*D55+E55*F55)/(D55+F55)</f>
        <v>17.229563258032073</v>
      </c>
      <c r="H55" s="478">
        <f t="shared" ref="H55:H70" si="1">D55+F55</f>
        <v>142464</v>
      </c>
      <c r="K55" s="17"/>
      <c r="L55" s="17"/>
      <c r="M55" s="17"/>
    </row>
    <row r="56" spans="1:13">
      <c r="A56" s="318" t="s">
        <v>95</v>
      </c>
      <c r="B56" s="318">
        <v>2003</v>
      </c>
      <c r="C56" s="476">
        <v>18.575867963</v>
      </c>
      <c r="D56" s="318">
        <v>84825</v>
      </c>
      <c r="E56" s="476">
        <v>15.354336705</v>
      </c>
      <c r="F56" s="318">
        <v>60403</v>
      </c>
      <c r="G56" s="477">
        <f t="shared" si="0"/>
        <v>17.235973778841476</v>
      </c>
      <c r="H56" s="478">
        <f t="shared" si="1"/>
        <v>145228</v>
      </c>
      <c r="K56" s="17"/>
      <c r="L56" s="17"/>
      <c r="M56" s="17"/>
    </row>
    <row r="57" spans="1:13">
      <c r="A57" s="318" t="s">
        <v>95</v>
      </c>
      <c r="B57" s="318">
        <v>2004</v>
      </c>
      <c r="C57" s="476">
        <v>18.679584255999998</v>
      </c>
      <c r="D57" s="318">
        <v>83994</v>
      </c>
      <c r="E57" s="476">
        <v>15.569941077999999</v>
      </c>
      <c r="F57" s="318">
        <v>69244</v>
      </c>
      <c r="G57" s="477">
        <f t="shared" si="0"/>
        <v>17.274422793324735</v>
      </c>
      <c r="H57" s="478">
        <f t="shared" si="1"/>
        <v>153238</v>
      </c>
      <c r="K57" s="17"/>
      <c r="L57" s="17"/>
      <c r="M57" s="17"/>
    </row>
    <row r="58" spans="1:13">
      <c r="A58" s="318" t="s">
        <v>95</v>
      </c>
      <c r="B58" s="318">
        <v>2005</v>
      </c>
      <c r="C58" s="476">
        <v>18.586403406999999</v>
      </c>
      <c r="D58" s="318">
        <v>81947</v>
      </c>
      <c r="E58" s="476">
        <v>15.664313744999999</v>
      </c>
      <c r="F58" s="318">
        <v>79759</v>
      </c>
      <c r="G58" s="477">
        <f t="shared" si="0"/>
        <v>17.145127577089802</v>
      </c>
      <c r="H58" s="478">
        <f t="shared" si="1"/>
        <v>161706</v>
      </c>
      <c r="K58" s="17"/>
      <c r="L58" t="s">
        <v>944</v>
      </c>
      <c r="M58" s="17"/>
    </row>
    <row r="59" spans="1:13">
      <c r="A59" s="318" t="s">
        <v>95</v>
      </c>
      <c r="B59" s="318">
        <v>2006</v>
      </c>
      <c r="C59" s="476">
        <v>18.597109928999998</v>
      </c>
      <c r="D59" s="318">
        <v>78787</v>
      </c>
      <c r="E59" s="476">
        <v>15.841553862</v>
      </c>
      <c r="F59" s="318">
        <v>87910</v>
      </c>
      <c r="G59" s="477">
        <f t="shared" si="0"/>
        <v>17.143928804864771</v>
      </c>
      <c r="H59" s="478">
        <f t="shared" si="1"/>
        <v>166697</v>
      </c>
      <c r="K59" s="17"/>
      <c r="L59" s="17"/>
      <c r="M59" s="17"/>
    </row>
    <row r="60" spans="1:13">
      <c r="A60" s="318" t="s">
        <v>95</v>
      </c>
      <c r="B60" s="318">
        <v>2007</v>
      </c>
      <c r="C60" s="476">
        <v>18.605139820000002</v>
      </c>
      <c r="D60" s="318">
        <v>76384</v>
      </c>
      <c r="E60" s="476">
        <v>16.138238076</v>
      </c>
      <c r="F60" s="318">
        <v>94113</v>
      </c>
      <c r="G60" s="477">
        <f t="shared" si="0"/>
        <v>17.243429503495477</v>
      </c>
      <c r="H60" s="478">
        <f t="shared" si="1"/>
        <v>170497</v>
      </c>
      <c r="K60" s="17"/>
      <c r="L60" s="17"/>
      <c r="M60" s="17"/>
    </row>
    <row r="61" spans="1:13">
      <c r="A61" s="318" t="s">
        <v>95</v>
      </c>
      <c r="B61" s="318">
        <v>2008</v>
      </c>
      <c r="C61" s="476">
        <v>18.516380022</v>
      </c>
      <c r="D61" s="318">
        <v>73901</v>
      </c>
      <c r="E61" s="476">
        <v>16.542163481999999</v>
      </c>
      <c r="F61" s="318">
        <v>97454</v>
      </c>
      <c r="G61" s="477">
        <f t="shared" si="0"/>
        <v>17.393592249894372</v>
      </c>
      <c r="H61" s="478">
        <f t="shared" si="1"/>
        <v>171355</v>
      </c>
      <c r="K61" s="17"/>
      <c r="L61" s="17"/>
      <c r="M61" s="17"/>
    </row>
    <row r="62" spans="1:13">
      <c r="A62" s="318" t="s">
        <v>95</v>
      </c>
      <c r="B62" s="318">
        <v>2009</v>
      </c>
      <c r="C62" s="476">
        <v>18.634664908000001</v>
      </c>
      <c r="D62" s="318">
        <v>63684</v>
      </c>
      <c r="E62" s="476">
        <v>16.923140901</v>
      </c>
      <c r="F62" s="318">
        <v>87771</v>
      </c>
      <c r="G62" s="477">
        <f t="shared" si="0"/>
        <v>17.642804793653184</v>
      </c>
      <c r="H62" s="478">
        <f t="shared" si="1"/>
        <v>151455</v>
      </c>
      <c r="K62" s="17"/>
      <c r="L62" s="17"/>
      <c r="M62" s="17"/>
    </row>
    <row r="63" spans="1:13">
      <c r="A63" s="318" t="s">
        <v>95</v>
      </c>
      <c r="B63" s="318">
        <v>2010</v>
      </c>
      <c r="C63" s="476">
        <v>18.942177638</v>
      </c>
      <c r="D63" s="318">
        <v>62104</v>
      </c>
      <c r="E63" s="476">
        <v>17.378267490999999</v>
      </c>
      <c r="F63" s="318">
        <v>87988</v>
      </c>
      <c r="G63" s="477">
        <f t="shared" si="0"/>
        <v>18.025371105911443</v>
      </c>
      <c r="H63" s="478">
        <f t="shared" si="1"/>
        <v>150092</v>
      </c>
    </row>
    <row r="64" spans="1:13">
      <c r="A64" s="318" t="s">
        <v>95</v>
      </c>
      <c r="B64" s="318">
        <v>2011</v>
      </c>
      <c r="C64" s="476">
        <v>18.829478630000001</v>
      </c>
      <c r="D64" s="318">
        <v>68531</v>
      </c>
      <c r="E64" s="476">
        <v>17.885380594000001</v>
      </c>
      <c r="F64" s="318">
        <v>104245</v>
      </c>
      <c r="G64" s="477">
        <f t="shared" si="0"/>
        <v>18.259853799220146</v>
      </c>
      <c r="H64" s="478">
        <f t="shared" si="1"/>
        <v>172776</v>
      </c>
    </row>
    <row r="65" spans="1:8">
      <c r="A65" s="318" t="s">
        <v>95</v>
      </c>
      <c r="B65" s="318">
        <v>2012</v>
      </c>
      <c r="C65" s="476">
        <v>19.028071166</v>
      </c>
      <c r="D65" s="318">
        <v>53115</v>
      </c>
      <c r="E65" s="476">
        <v>18.390087791999999</v>
      </c>
      <c r="F65" s="318">
        <v>81556</v>
      </c>
      <c r="G65" s="477">
        <f t="shared" si="0"/>
        <v>18.641712023720341</v>
      </c>
      <c r="H65" s="478">
        <f t="shared" si="1"/>
        <v>134671</v>
      </c>
    </row>
    <row r="66" spans="1:8">
      <c r="A66" s="318" t="s">
        <v>95</v>
      </c>
      <c r="B66" s="318">
        <v>2013</v>
      </c>
      <c r="C66" s="476">
        <v>18.848170651</v>
      </c>
      <c r="D66" s="318">
        <v>52997</v>
      </c>
      <c r="E66" s="476">
        <v>18.761257444000002</v>
      </c>
      <c r="F66" s="318">
        <v>84966</v>
      </c>
      <c r="G66" s="477">
        <f t="shared" si="0"/>
        <v>18.794644216043075</v>
      </c>
      <c r="H66" s="478">
        <f t="shared" si="1"/>
        <v>137963</v>
      </c>
    </row>
    <row r="67" spans="1:8">
      <c r="A67" s="318" t="s">
        <v>95</v>
      </c>
      <c r="B67" s="318">
        <v>2014</v>
      </c>
      <c r="C67" s="476">
        <v>19.075624793999999</v>
      </c>
      <c r="D67" s="318">
        <v>54658</v>
      </c>
      <c r="E67" s="476">
        <v>19.079239779000002</v>
      </c>
      <c r="F67" s="318">
        <v>89816</v>
      </c>
      <c r="G67" s="477">
        <f t="shared" si="0"/>
        <v>19.077872142953861</v>
      </c>
      <c r="H67" s="478">
        <f t="shared" si="1"/>
        <v>144474</v>
      </c>
    </row>
    <row r="68" spans="1:8">
      <c r="A68" s="318" t="s">
        <v>95</v>
      </c>
      <c r="B68" s="318">
        <v>2015</v>
      </c>
      <c r="C68" s="476">
        <v>19.231635320999999</v>
      </c>
      <c r="D68" s="318">
        <v>59285</v>
      </c>
      <c r="E68" s="476">
        <v>19.395341031000001</v>
      </c>
      <c r="F68" s="318">
        <v>96824</v>
      </c>
      <c r="G68" s="477">
        <f t="shared" si="0"/>
        <v>19.333171053501264</v>
      </c>
      <c r="H68" s="478">
        <f t="shared" si="1"/>
        <v>156109</v>
      </c>
    </row>
    <row r="69" spans="1:8">
      <c r="A69" s="318" t="s">
        <v>95</v>
      </c>
      <c r="B69" s="318">
        <v>2016</v>
      </c>
      <c r="C69" s="476">
        <v>19.179851386999999</v>
      </c>
      <c r="D69" s="318">
        <v>54773</v>
      </c>
      <c r="E69" s="476">
        <v>19.667489715999999</v>
      </c>
      <c r="F69" s="318">
        <v>92137</v>
      </c>
      <c r="G69" s="477">
        <f t="shared" si="0"/>
        <v>19.485681709776344</v>
      </c>
      <c r="H69" s="478">
        <f t="shared" si="1"/>
        <v>146910</v>
      </c>
    </row>
    <row r="70" spans="1:8">
      <c r="A70" s="318" t="s">
        <v>95</v>
      </c>
      <c r="B70" s="318">
        <v>2017</v>
      </c>
      <c r="C70" s="476">
        <v>17.455875449000001</v>
      </c>
      <c r="D70" s="318">
        <v>66029</v>
      </c>
      <c r="E70" s="476">
        <v>19.227114910000001</v>
      </c>
      <c r="F70" s="318">
        <v>101671</v>
      </c>
      <c r="G70" s="477">
        <f t="shared" si="0"/>
        <v>18.529719737845149</v>
      </c>
      <c r="H70" s="478">
        <f t="shared" si="1"/>
        <v>167700</v>
      </c>
    </row>
    <row r="71" spans="1:8">
      <c r="A71" s="246" t="s">
        <v>96</v>
      </c>
      <c r="B71" s="246">
        <v>2001</v>
      </c>
      <c r="C71" s="467">
        <v>15.271092304</v>
      </c>
      <c r="D71" s="246">
        <v>3781</v>
      </c>
      <c r="E71" s="467">
        <v>14.968219178</v>
      </c>
      <c r="F71" s="246">
        <v>1825</v>
      </c>
    </row>
    <row r="72" spans="1:8">
      <c r="A72" s="246" t="s">
        <v>96</v>
      </c>
      <c r="B72" s="246">
        <v>2002</v>
      </c>
      <c r="C72" s="467">
        <v>15.954247391999999</v>
      </c>
      <c r="D72" s="246">
        <v>3355</v>
      </c>
      <c r="E72" s="467">
        <v>15.829425557</v>
      </c>
      <c r="F72" s="246">
        <v>1706</v>
      </c>
    </row>
    <row r="73" spans="1:8">
      <c r="A73" s="246" t="s">
        <v>96</v>
      </c>
      <c r="B73" s="246">
        <v>2003</v>
      </c>
      <c r="C73" s="467">
        <v>15.559050262</v>
      </c>
      <c r="D73" s="246">
        <v>3243</v>
      </c>
      <c r="E73" s="467">
        <v>16.067945205000001</v>
      </c>
      <c r="F73" s="246">
        <v>1825</v>
      </c>
    </row>
    <row r="74" spans="1:8">
      <c r="A74" s="246" t="s">
        <v>96</v>
      </c>
      <c r="B74" s="246">
        <v>2004</v>
      </c>
      <c r="C74" s="467">
        <v>15.710526315999999</v>
      </c>
      <c r="D74" s="246">
        <v>3325</v>
      </c>
      <c r="E74" s="467">
        <v>16.599187935</v>
      </c>
      <c r="F74" s="246">
        <v>1724</v>
      </c>
    </row>
    <row r="75" spans="1:8">
      <c r="A75" s="246" t="s">
        <v>96</v>
      </c>
      <c r="B75" s="246">
        <v>2005</v>
      </c>
      <c r="C75" s="467">
        <v>14.388651617000001</v>
      </c>
      <c r="D75" s="246">
        <v>3278</v>
      </c>
      <c r="E75" s="467">
        <v>16.908218355999999</v>
      </c>
      <c r="F75" s="246">
        <v>1667</v>
      </c>
    </row>
    <row r="76" spans="1:8">
      <c r="A76" s="246" t="s">
        <v>96</v>
      </c>
      <c r="B76" s="246">
        <v>2006</v>
      </c>
      <c r="C76" s="467">
        <v>10.733208955</v>
      </c>
      <c r="D76" s="246">
        <v>4020</v>
      </c>
      <c r="E76" s="467">
        <v>17.052570767999999</v>
      </c>
      <c r="F76" s="246">
        <v>1731</v>
      </c>
    </row>
    <row r="77" spans="1:8">
      <c r="A77" s="246" t="s">
        <v>96</v>
      </c>
      <c r="B77" s="246">
        <v>2007</v>
      </c>
      <c r="C77" s="467">
        <v>10.538522368000001</v>
      </c>
      <c r="D77" s="246">
        <v>4426</v>
      </c>
      <c r="E77" s="467">
        <v>17.327462851</v>
      </c>
      <c r="F77" s="246">
        <v>1817</v>
      </c>
    </row>
    <row r="78" spans="1:8">
      <c r="A78" s="246" t="s">
        <v>96</v>
      </c>
      <c r="B78" s="246">
        <v>2008</v>
      </c>
      <c r="C78" s="467">
        <v>10.05922865</v>
      </c>
      <c r="D78" s="246">
        <v>4719</v>
      </c>
      <c r="E78" s="467">
        <v>17.157866085999999</v>
      </c>
      <c r="F78" s="246">
        <v>1837</v>
      </c>
    </row>
    <row r="79" spans="1:8">
      <c r="A79" s="246" t="s">
        <v>96</v>
      </c>
      <c r="B79" s="246">
        <v>2009</v>
      </c>
      <c r="C79" s="467">
        <v>9.6088525835999992</v>
      </c>
      <c r="D79" s="246">
        <v>5264</v>
      </c>
      <c r="E79" s="467">
        <v>17.339009288</v>
      </c>
      <c r="F79" s="246">
        <v>1938</v>
      </c>
    </row>
    <row r="80" spans="1:8">
      <c r="A80" s="246" t="s">
        <v>96</v>
      </c>
      <c r="B80" s="246">
        <v>2010</v>
      </c>
      <c r="C80" s="467">
        <v>10.223944649</v>
      </c>
      <c r="D80" s="246">
        <v>5709</v>
      </c>
      <c r="E80" s="467">
        <v>17.531278331999999</v>
      </c>
      <c r="F80" s="246">
        <v>2206</v>
      </c>
    </row>
    <row r="81" spans="1:6">
      <c r="A81" s="246" t="s">
        <v>96</v>
      </c>
      <c r="B81" s="246">
        <v>2011</v>
      </c>
      <c r="C81" s="467">
        <v>9.6087156667000002</v>
      </c>
      <c r="D81" s="246">
        <v>6517</v>
      </c>
      <c r="E81" s="467">
        <v>17.742749054000001</v>
      </c>
      <c r="F81" s="246">
        <v>2379</v>
      </c>
    </row>
    <row r="82" spans="1:6">
      <c r="A82" s="246" t="s">
        <v>96</v>
      </c>
      <c r="B82" s="246">
        <v>2012</v>
      </c>
      <c r="C82" s="467">
        <v>10.526561043999999</v>
      </c>
      <c r="D82" s="246">
        <v>4292</v>
      </c>
      <c r="E82" s="467">
        <v>18.570580475</v>
      </c>
      <c r="F82" s="246">
        <v>1516</v>
      </c>
    </row>
    <row r="83" spans="1:6">
      <c r="A83" s="246" t="s">
        <v>96</v>
      </c>
      <c r="B83" s="246">
        <v>2013</v>
      </c>
      <c r="C83" s="467">
        <v>9.9875555556000002</v>
      </c>
      <c r="D83" s="246">
        <v>4500</v>
      </c>
      <c r="E83" s="467">
        <v>18.481362468</v>
      </c>
      <c r="F83" s="246">
        <v>1556</v>
      </c>
    </row>
    <row r="84" spans="1:6">
      <c r="A84" s="246" t="s">
        <v>96</v>
      </c>
      <c r="B84" s="246">
        <v>2014</v>
      </c>
      <c r="C84" s="467">
        <v>10.001114082000001</v>
      </c>
      <c r="D84" s="246">
        <v>4488</v>
      </c>
      <c r="E84" s="467">
        <v>18.033288042999999</v>
      </c>
      <c r="F84" s="246">
        <v>1472</v>
      </c>
    </row>
    <row r="85" spans="1:6">
      <c r="A85" s="246" t="s">
        <v>96</v>
      </c>
      <c r="B85" s="246">
        <v>2015</v>
      </c>
      <c r="C85" s="467">
        <v>10.874529237000001</v>
      </c>
      <c r="D85" s="246">
        <v>5045</v>
      </c>
      <c r="E85" s="467">
        <v>18.697633136</v>
      </c>
      <c r="F85" s="246">
        <v>1690</v>
      </c>
    </row>
    <row r="86" spans="1:6">
      <c r="A86" s="246" t="s">
        <v>96</v>
      </c>
      <c r="B86" s="246">
        <v>2016</v>
      </c>
      <c r="C86" s="467">
        <v>10.762841419000001</v>
      </c>
      <c r="D86" s="246">
        <v>4906</v>
      </c>
      <c r="E86" s="467">
        <v>19.135743924</v>
      </c>
      <c r="F86" s="246">
        <v>1687</v>
      </c>
    </row>
    <row r="87" spans="1:6">
      <c r="A87" s="246" t="s">
        <v>96</v>
      </c>
      <c r="B87" s="246">
        <v>2017</v>
      </c>
      <c r="C87" s="467">
        <v>9.8942549782999993</v>
      </c>
      <c r="D87" s="246">
        <v>4369</v>
      </c>
      <c r="E87" s="467">
        <v>18.265177948000002</v>
      </c>
      <c r="F87" s="246">
        <v>1433</v>
      </c>
    </row>
    <row r="88" spans="1:6">
      <c r="A88" s="318" t="s">
        <v>37</v>
      </c>
      <c r="B88" s="318">
        <v>2001</v>
      </c>
      <c r="C88" s="476">
        <v>20.627785059000001</v>
      </c>
      <c r="D88" s="318">
        <v>763</v>
      </c>
      <c r="E88" s="476">
        <v>14.845528455</v>
      </c>
      <c r="F88" s="318">
        <v>246</v>
      </c>
    </row>
    <row r="89" spans="1:6">
      <c r="A89" s="318" t="s">
        <v>37</v>
      </c>
      <c r="B89" s="318">
        <v>2002</v>
      </c>
      <c r="C89" s="476">
        <v>18.699167658</v>
      </c>
      <c r="D89" s="318">
        <v>841</v>
      </c>
      <c r="E89" s="476">
        <v>15.722846442</v>
      </c>
      <c r="F89" s="318">
        <v>267</v>
      </c>
    </row>
    <row r="90" spans="1:6">
      <c r="A90" s="318" t="s">
        <v>37</v>
      </c>
      <c r="B90" s="318">
        <v>2003</v>
      </c>
      <c r="C90" s="476">
        <v>19.106382978999999</v>
      </c>
      <c r="D90" s="318">
        <v>846</v>
      </c>
      <c r="E90" s="476">
        <v>16.159609120999999</v>
      </c>
      <c r="F90" s="318">
        <v>307</v>
      </c>
    </row>
    <row r="91" spans="1:6">
      <c r="A91" s="318" t="s">
        <v>37</v>
      </c>
      <c r="B91" s="318">
        <v>2004</v>
      </c>
      <c r="C91" s="476">
        <v>18.093891403000001</v>
      </c>
      <c r="D91" s="318">
        <v>884</v>
      </c>
      <c r="E91" s="476">
        <v>16.486725664000002</v>
      </c>
      <c r="F91" s="318">
        <v>339</v>
      </c>
    </row>
    <row r="92" spans="1:6">
      <c r="A92" s="318" t="s">
        <v>37</v>
      </c>
      <c r="B92" s="318">
        <v>2005</v>
      </c>
      <c r="C92" s="476">
        <v>17.731327800999999</v>
      </c>
      <c r="D92" s="318">
        <v>964</v>
      </c>
      <c r="E92" s="476">
        <v>16.135416667000001</v>
      </c>
      <c r="F92" s="318">
        <v>384</v>
      </c>
    </row>
    <row r="93" spans="1:6">
      <c r="A93" s="318" t="s">
        <v>37</v>
      </c>
      <c r="B93" s="318">
        <v>2006</v>
      </c>
      <c r="C93" s="476">
        <v>16.642703863000001</v>
      </c>
      <c r="D93" s="318">
        <v>932</v>
      </c>
      <c r="E93" s="476">
        <v>16.385224273999999</v>
      </c>
      <c r="F93" s="318">
        <v>379</v>
      </c>
    </row>
    <row r="94" spans="1:6">
      <c r="A94" s="318" t="s">
        <v>37</v>
      </c>
      <c r="B94" s="318">
        <v>2007</v>
      </c>
      <c r="C94" s="476">
        <v>16.240301723999998</v>
      </c>
      <c r="D94" s="318">
        <v>928</v>
      </c>
      <c r="E94" s="476">
        <v>16.793814433000001</v>
      </c>
      <c r="F94" s="318">
        <v>291</v>
      </c>
    </row>
    <row r="95" spans="1:6">
      <c r="A95" s="318" t="s">
        <v>37</v>
      </c>
      <c r="B95" s="318">
        <v>2008</v>
      </c>
      <c r="C95" s="476">
        <v>16.885044643000001</v>
      </c>
      <c r="D95" s="318">
        <v>896</v>
      </c>
      <c r="E95" s="476">
        <v>17.605263158</v>
      </c>
      <c r="F95" s="318">
        <v>342</v>
      </c>
    </row>
    <row r="96" spans="1:6">
      <c r="A96" s="318" t="s">
        <v>37</v>
      </c>
      <c r="B96" s="318">
        <v>2009</v>
      </c>
      <c r="C96" s="476">
        <v>15.483318304999999</v>
      </c>
      <c r="D96" s="318">
        <v>1109</v>
      </c>
      <c r="E96" s="476">
        <v>18.290575916000002</v>
      </c>
      <c r="F96" s="318">
        <v>382</v>
      </c>
    </row>
    <row r="97" spans="1:6">
      <c r="A97" s="318" t="s">
        <v>37</v>
      </c>
      <c r="B97" s="318">
        <v>2010</v>
      </c>
      <c r="C97" s="476">
        <v>16.364150942999999</v>
      </c>
      <c r="D97" s="318">
        <v>1060</v>
      </c>
      <c r="E97" s="476">
        <v>18.736434109000001</v>
      </c>
      <c r="F97" s="318">
        <v>387</v>
      </c>
    </row>
    <row r="98" spans="1:6">
      <c r="A98" s="318" t="s">
        <v>37</v>
      </c>
      <c r="B98" s="318">
        <v>2011</v>
      </c>
      <c r="C98" s="476">
        <v>16.523536164999999</v>
      </c>
      <c r="D98" s="318">
        <v>871</v>
      </c>
      <c r="E98" s="476">
        <v>19.868194842000001</v>
      </c>
      <c r="F98" s="318">
        <v>349</v>
      </c>
    </row>
    <row r="99" spans="1:6">
      <c r="A99" s="318" t="s">
        <v>37</v>
      </c>
      <c r="B99" s="318">
        <v>2012</v>
      </c>
      <c r="C99" s="476">
        <v>16.754278728999999</v>
      </c>
      <c r="D99" s="318">
        <v>818</v>
      </c>
      <c r="E99" s="476">
        <v>21.052959502</v>
      </c>
      <c r="F99" s="318">
        <v>321</v>
      </c>
    </row>
    <row r="100" spans="1:6">
      <c r="A100" s="318" t="s">
        <v>37</v>
      </c>
      <c r="B100" s="318">
        <v>2013</v>
      </c>
      <c r="C100" s="476">
        <v>16.428751576</v>
      </c>
      <c r="D100" s="318">
        <v>793</v>
      </c>
      <c r="E100" s="476">
        <v>20.148026315999999</v>
      </c>
      <c r="F100" s="318">
        <v>304</v>
      </c>
    </row>
    <row r="101" spans="1:6">
      <c r="A101" s="318" t="s">
        <v>37</v>
      </c>
      <c r="B101" s="318">
        <v>2014</v>
      </c>
      <c r="C101" s="476">
        <v>15.618857902</v>
      </c>
      <c r="D101" s="318">
        <v>753</v>
      </c>
      <c r="E101" s="476">
        <v>20.808510638000001</v>
      </c>
      <c r="F101" s="318">
        <v>329</v>
      </c>
    </row>
    <row r="102" spans="1:6">
      <c r="A102" s="318" t="s">
        <v>37</v>
      </c>
      <c r="B102" s="318">
        <v>2015</v>
      </c>
      <c r="C102" s="476">
        <v>15.028213166</v>
      </c>
      <c r="D102" s="318">
        <v>957</v>
      </c>
      <c r="E102" s="476">
        <v>20.512195122000001</v>
      </c>
      <c r="F102" s="318">
        <v>533</v>
      </c>
    </row>
    <row r="103" spans="1:6">
      <c r="A103" s="318" t="s">
        <v>37</v>
      </c>
      <c r="B103" s="318">
        <v>2016</v>
      </c>
      <c r="C103" s="476">
        <v>16.193999999999999</v>
      </c>
      <c r="D103" s="318">
        <v>500</v>
      </c>
      <c r="E103" s="476">
        <v>21.275229358000001</v>
      </c>
      <c r="F103" s="318">
        <v>327</v>
      </c>
    </row>
    <row r="104" spans="1:6">
      <c r="A104" s="318" t="s">
        <v>37</v>
      </c>
      <c r="B104" s="318">
        <v>2017</v>
      </c>
      <c r="C104" s="476">
        <v>12.750418760000001</v>
      </c>
      <c r="D104" s="318">
        <v>597</v>
      </c>
      <c r="E104" s="476">
        <v>20.661721067999999</v>
      </c>
      <c r="F104" s="318">
        <v>337</v>
      </c>
    </row>
    <row r="105" spans="1:6">
      <c r="A105" s="246" t="s">
        <v>97</v>
      </c>
      <c r="B105" s="246">
        <v>2001</v>
      </c>
      <c r="C105" s="467">
        <v>21.519217331</v>
      </c>
      <c r="D105" s="246">
        <v>2862</v>
      </c>
      <c r="E105" s="467">
        <v>13.786435786</v>
      </c>
      <c r="F105" s="246">
        <v>693</v>
      </c>
    </row>
    <row r="106" spans="1:6">
      <c r="A106" s="246" t="s">
        <v>97</v>
      </c>
      <c r="B106" s="246">
        <v>2002</v>
      </c>
      <c r="C106" s="467">
        <v>22.405300353000001</v>
      </c>
      <c r="D106" s="246">
        <v>2830</v>
      </c>
      <c r="E106" s="467">
        <v>14.466843501</v>
      </c>
      <c r="F106" s="246">
        <v>754</v>
      </c>
    </row>
    <row r="107" spans="1:6">
      <c r="A107" s="246" t="s">
        <v>97</v>
      </c>
      <c r="B107" s="246">
        <v>2003</v>
      </c>
      <c r="C107" s="467">
        <v>22.183373246999999</v>
      </c>
      <c r="D107" s="246">
        <v>2923</v>
      </c>
      <c r="E107" s="467">
        <v>15.207087486000001</v>
      </c>
      <c r="F107" s="246">
        <v>903</v>
      </c>
    </row>
    <row r="108" spans="1:6">
      <c r="A108" s="246" t="s">
        <v>97</v>
      </c>
      <c r="B108" s="246">
        <v>2004</v>
      </c>
      <c r="C108" s="467">
        <v>22.401943769999999</v>
      </c>
      <c r="D108" s="246">
        <v>2881</v>
      </c>
      <c r="E108" s="467">
        <v>16.040235525</v>
      </c>
      <c r="F108" s="246">
        <v>1019</v>
      </c>
    </row>
    <row r="109" spans="1:6">
      <c r="A109" s="246" t="s">
        <v>97</v>
      </c>
      <c r="B109" s="246">
        <v>2005</v>
      </c>
      <c r="C109" s="467">
        <v>23.476237952999998</v>
      </c>
      <c r="D109" s="246">
        <v>3009</v>
      </c>
      <c r="E109" s="467">
        <v>16.505932203</v>
      </c>
      <c r="F109" s="246">
        <v>1180</v>
      </c>
    </row>
    <row r="110" spans="1:6">
      <c r="A110" s="246" t="s">
        <v>97</v>
      </c>
      <c r="B110" s="246">
        <v>2006</v>
      </c>
      <c r="C110" s="467">
        <v>22.526563550999999</v>
      </c>
      <c r="D110" s="246">
        <v>2974</v>
      </c>
      <c r="E110" s="467">
        <v>17.001520913</v>
      </c>
      <c r="F110" s="246">
        <v>1315</v>
      </c>
    </row>
    <row r="111" spans="1:6">
      <c r="A111" s="246" t="s">
        <v>97</v>
      </c>
      <c r="B111" s="246">
        <v>2007</v>
      </c>
      <c r="C111" s="467">
        <v>22.576564581</v>
      </c>
      <c r="D111" s="246">
        <v>3004</v>
      </c>
      <c r="E111" s="467">
        <v>17.580732699999999</v>
      </c>
      <c r="F111" s="246">
        <v>1474</v>
      </c>
    </row>
    <row r="112" spans="1:6">
      <c r="A112" s="246" t="s">
        <v>97</v>
      </c>
      <c r="B112" s="246">
        <v>2008</v>
      </c>
      <c r="C112" s="467">
        <v>23.239427239000001</v>
      </c>
      <c r="D112" s="246">
        <v>3003</v>
      </c>
      <c r="E112" s="467">
        <v>18.071779141</v>
      </c>
      <c r="F112" s="246">
        <v>1630</v>
      </c>
    </row>
    <row r="113" spans="1:6">
      <c r="A113" s="246" t="s">
        <v>97</v>
      </c>
      <c r="B113" s="246">
        <v>2009</v>
      </c>
      <c r="C113" s="467">
        <v>23.288362512999999</v>
      </c>
      <c r="D113" s="246">
        <v>2913</v>
      </c>
      <c r="E113" s="467">
        <v>18.810998735999998</v>
      </c>
      <c r="F113" s="246">
        <v>1582</v>
      </c>
    </row>
    <row r="114" spans="1:6">
      <c r="A114" s="246" t="s">
        <v>97</v>
      </c>
      <c r="B114" s="246">
        <v>2010</v>
      </c>
      <c r="C114" s="467">
        <v>23.885602859999999</v>
      </c>
      <c r="D114" s="246">
        <v>3077</v>
      </c>
      <c r="E114" s="467">
        <v>19.649704142000001</v>
      </c>
      <c r="F114" s="246">
        <v>1690</v>
      </c>
    </row>
    <row r="115" spans="1:6">
      <c r="A115" s="246" t="s">
        <v>97</v>
      </c>
      <c r="B115" s="246">
        <v>2011</v>
      </c>
      <c r="C115" s="467">
        <v>23.917053749000001</v>
      </c>
      <c r="D115" s="246">
        <v>3014</v>
      </c>
      <c r="E115" s="467">
        <v>20.498031495999999</v>
      </c>
      <c r="F115" s="246">
        <v>2032</v>
      </c>
    </row>
    <row r="116" spans="1:6">
      <c r="A116" s="246" t="s">
        <v>97</v>
      </c>
      <c r="B116" s="246">
        <v>2012</v>
      </c>
      <c r="C116" s="467">
        <v>24.620533881</v>
      </c>
      <c r="D116" s="246">
        <v>2435</v>
      </c>
      <c r="E116" s="467">
        <v>20.560690080000001</v>
      </c>
      <c r="F116" s="246">
        <v>1623</v>
      </c>
    </row>
    <row r="117" spans="1:6">
      <c r="A117" s="246" t="s">
        <v>97</v>
      </c>
      <c r="B117" s="246">
        <v>2013</v>
      </c>
      <c r="C117" s="467">
        <v>23.452404810000001</v>
      </c>
      <c r="D117" s="246">
        <v>1996</v>
      </c>
      <c r="E117" s="467">
        <v>21.515309933000001</v>
      </c>
      <c r="F117" s="246">
        <v>1339</v>
      </c>
    </row>
    <row r="118" spans="1:6">
      <c r="A118" s="246" t="s">
        <v>97</v>
      </c>
      <c r="B118" s="246">
        <v>2014</v>
      </c>
      <c r="C118" s="467">
        <v>23.776119402999999</v>
      </c>
      <c r="D118" s="246">
        <v>1742</v>
      </c>
      <c r="E118" s="467">
        <v>22.108318891</v>
      </c>
      <c r="F118" s="246">
        <v>1154</v>
      </c>
    </row>
    <row r="119" spans="1:6">
      <c r="A119" s="246" t="s">
        <v>97</v>
      </c>
      <c r="B119" s="246">
        <v>2015</v>
      </c>
      <c r="C119" s="467">
        <v>24.099946552999999</v>
      </c>
      <c r="D119" s="246">
        <v>1871</v>
      </c>
      <c r="E119" s="467">
        <v>22.472551929000002</v>
      </c>
      <c r="F119" s="246">
        <v>1348</v>
      </c>
    </row>
    <row r="120" spans="1:6">
      <c r="A120" s="246" t="s">
        <v>97</v>
      </c>
      <c r="B120" s="246">
        <v>2016</v>
      </c>
      <c r="C120" s="467">
        <v>24.337579617999999</v>
      </c>
      <c r="D120" s="246">
        <v>1570</v>
      </c>
      <c r="E120" s="467">
        <v>23.285398229999998</v>
      </c>
      <c r="F120" s="246">
        <v>1356</v>
      </c>
    </row>
    <row r="121" spans="1:6">
      <c r="A121" s="246" t="s">
        <v>97</v>
      </c>
      <c r="B121" s="246">
        <v>2017</v>
      </c>
      <c r="C121" s="467">
        <v>20.876054851999999</v>
      </c>
      <c r="D121" s="246">
        <v>1896</v>
      </c>
      <c r="E121" s="467">
        <v>23.040307102</v>
      </c>
      <c r="F121" s="246">
        <v>1563</v>
      </c>
    </row>
    <row r="122" spans="1:6">
      <c r="A122" s="246"/>
      <c r="B122" s="246"/>
      <c r="C122" s="246"/>
      <c r="D122" s="246"/>
      <c r="E122" s="246"/>
      <c r="F122" s="246"/>
    </row>
    <row r="123" spans="1:6">
      <c r="A123" s="246"/>
      <c r="B123" s="246"/>
      <c r="C123" s="246"/>
      <c r="D123" s="246"/>
      <c r="E123" s="246"/>
      <c r="F123" s="246"/>
    </row>
    <row r="124" spans="1:6">
      <c r="A124" s="246"/>
      <c r="B124" s="246"/>
      <c r="C124" s="246"/>
      <c r="D124" s="246"/>
      <c r="E124" s="246"/>
      <c r="F124" s="246"/>
    </row>
    <row r="125" spans="1:6">
      <c r="A125" s="246"/>
      <c r="B125" s="246"/>
      <c r="C125" s="246"/>
      <c r="D125" s="246"/>
      <c r="E125" s="246"/>
      <c r="F125" s="246"/>
    </row>
    <row r="126" spans="1:6">
      <c r="A126" s="246"/>
      <c r="B126" s="246"/>
      <c r="C126" s="246"/>
      <c r="D126" s="246"/>
      <c r="E126" s="246"/>
      <c r="F126" s="246"/>
    </row>
    <row r="127" spans="1:6">
      <c r="A127" s="246"/>
      <c r="B127" s="246"/>
      <c r="C127" s="246"/>
      <c r="D127" s="246"/>
      <c r="E127" s="246"/>
      <c r="F127" s="246"/>
    </row>
    <row r="128" spans="1:6">
      <c r="A128" s="246"/>
      <c r="B128" s="246"/>
      <c r="C128" s="246"/>
      <c r="D128" s="246"/>
      <c r="E128" s="246"/>
      <c r="F128" s="246"/>
    </row>
    <row r="129" spans="1:6">
      <c r="A129" s="246"/>
      <c r="B129" s="246"/>
      <c r="C129" s="246"/>
      <c r="D129" s="246"/>
      <c r="E129" s="246"/>
      <c r="F129" s="246"/>
    </row>
    <row r="130" spans="1:6">
      <c r="A130" s="246"/>
      <c r="B130" s="246"/>
      <c r="C130" s="246"/>
      <c r="D130" s="246"/>
      <c r="E130" s="246"/>
      <c r="F130" s="246"/>
    </row>
    <row r="131" spans="1:6">
      <c r="A131" s="246"/>
      <c r="B131" s="246"/>
      <c r="C131" s="246"/>
      <c r="D131" s="246"/>
      <c r="E131" s="246"/>
      <c r="F131" s="246"/>
    </row>
    <row r="164" spans="1:9">
      <c r="I164" s="45"/>
    </row>
    <row r="165" spans="1:9">
      <c r="I165" s="52"/>
    </row>
    <row r="166" spans="1:9">
      <c r="I166" s="52"/>
    </row>
    <row r="167" spans="1:9">
      <c r="I167" s="52"/>
    </row>
    <row r="168" spans="1:9">
      <c r="I168" s="52"/>
    </row>
    <row r="169" spans="1:9">
      <c r="I169" s="42"/>
    </row>
    <row r="170" spans="1:9">
      <c r="A170" s="36" t="s">
        <v>99</v>
      </c>
      <c r="B170" s="37"/>
      <c r="C170" s="37"/>
      <c r="D170" s="37"/>
      <c r="E170" s="37"/>
      <c r="F170" s="37"/>
      <c r="G170" s="37"/>
      <c r="H170" s="37"/>
    </row>
    <row r="171" spans="1:9">
      <c r="A171" s="50" t="s">
        <v>98</v>
      </c>
      <c r="B171" s="51"/>
      <c r="C171" s="51"/>
      <c r="D171" s="51"/>
      <c r="E171" s="51"/>
      <c r="F171" s="51"/>
      <c r="G171" s="51"/>
      <c r="H171" s="51"/>
    </row>
    <row r="172" spans="1:9">
      <c r="A172" s="108" t="s">
        <v>561</v>
      </c>
      <c r="B172" s="51"/>
      <c r="C172" s="51"/>
      <c r="D172" s="51"/>
      <c r="E172" s="51"/>
      <c r="F172" s="51"/>
      <c r="G172" s="51"/>
      <c r="H172" s="51"/>
    </row>
    <row r="173" spans="1:9">
      <c r="A173" s="50" t="s">
        <v>563</v>
      </c>
      <c r="B173" s="51"/>
      <c r="C173" s="51"/>
      <c r="D173" s="51"/>
      <c r="E173" s="51"/>
      <c r="F173" s="51"/>
      <c r="G173" s="51"/>
      <c r="H173" s="51"/>
    </row>
    <row r="174" spans="1:9">
      <c r="A174" s="50" t="s">
        <v>564</v>
      </c>
      <c r="B174" s="51"/>
      <c r="C174" s="51"/>
      <c r="D174" s="51"/>
      <c r="E174" s="51"/>
      <c r="F174" s="51"/>
      <c r="G174" s="51"/>
      <c r="H174" s="51"/>
    </row>
    <row r="175" spans="1:9">
      <c r="A175" s="40" t="s">
        <v>10</v>
      </c>
      <c r="B175" s="41"/>
      <c r="C175" s="41"/>
      <c r="D175" s="41"/>
      <c r="E175" s="41"/>
      <c r="F175" s="41"/>
      <c r="G175" s="41"/>
      <c r="H175" s="41"/>
    </row>
  </sheetData>
  <mergeCells count="1">
    <mergeCell ref="M1:N1"/>
  </mergeCells>
  <phoneticPr fontId="0" type="noConversion"/>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T31"/>
  <sheetViews>
    <sheetView workbookViewId="0">
      <selection activeCell="F16" sqref="F16"/>
    </sheetView>
  </sheetViews>
  <sheetFormatPr defaultColWidth="8.85546875" defaultRowHeight="12.75"/>
  <cols>
    <col min="1" max="1" width="15.140625" style="2" customWidth="1"/>
    <col min="2" max="2" width="12.7109375" style="2" customWidth="1"/>
    <col min="3" max="3" width="11.140625" style="2" customWidth="1"/>
    <col min="4" max="4" width="13.28515625" style="2" customWidth="1"/>
    <col min="5" max="5" width="11.85546875" style="2" customWidth="1"/>
    <col min="6" max="6" width="10.42578125" style="2" bestFit="1" customWidth="1"/>
  </cols>
  <sheetData>
    <row r="1" spans="1:20" ht="26.25" customHeight="1">
      <c r="A1" s="179" t="s">
        <v>362</v>
      </c>
      <c r="B1" s="180"/>
      <c r="C1" s="180"/>
      <c r="D1" s="180"/>
      <c r="E1" s="180"/>
      <c r="F1" s="180"/>
      <c r="G1" s="29"/>
      <c r="H1" s="29"/>
      <c r="I1" s="29"/>
      <c r="J1" s="792" t="s">
        <v>549</v>
      </c>
      <c r="K1" s="792"/>
      <c r="L1" s="29"/>
      <c r="M1" s="29"/>
      <c r="N1" s="29"/>
      <c r="O1" s="29"/>
      <c r="P1" s="29"/>
      <c r="Q1" s="29"/>
      <c r="R1" s="29"/>
      <c r="S1" s="29"/>
      <c r="T1" s="29"/>
    </row>
    <row r="2" spans="1:20" ht="38.25">
      <c r="A2" s="143" t="s">
        <v>11</v>
      </c>
      <c r="B2" s="143" t="s">
        <v>12</v>
      </c>
      <c r="C2" s="143" t="s">
        <v>463</v>
      </c>
      <c r="D2" s="143" t="s">
        <v>464</v>
      </c>
      <c r="E2" s="143" t="s">
        <v>764</v>
      </c>
      <c r="F2" s="648" t="s">
        <v>407</v>
      </c>
    </row>
    <row r="3" spans="1:20">
      <c r="A3" s="8">
        <v>18358.349816999998</v>
      </c>
      <c r="B3" s="8">
        <v>17219.546130999999</v>
      </c>
      <c r="C3" s="8">
        <v>7612.6166068000002</v>
      </c>
      <c r="D3" s="8">
        <v>1224.8328426</v>
      </c>
      <c r="E3" s="8">
        <v>2989.1621664999998</v>
      </c>
      <c r="F3" s="178">
        <v>700.71928693999996</v>
      </c>
    </row>
    <row r="4" spans="1:20">
      <c r="A4" s="181"/>
      <c r="B4" s="181">
        <f>SUM(A3:B3)</f>
        <v>35577.895947999998</v>
      </c>
      <c r="C4" s="181"/>
      <c r="D4" s="181">
        <f>SUM(C3:D3)</f>
        <v>8837.449449400001</v>
      </c>
      <c r="E4" s="181"/>
      <c r="F4" s="181"/>
    </row>
    <row r="5" spans="1:20">
      <c r="A5" s="787">
        <f>A3/$E9</f>
        <v>0.38162900413969109</v>
      </c>
      <c r="B5" s="787">
        <f t="shared" ref="B5:F5" si="0">B3/$E9</f>
        <v>0.35795582430975098</v>
      </c>
      <c r="C5" s="787">
        <f t="shared" si="0"/>
        <v>0.15824926115418725</v>
      </c>
      <c r="D5" s="787">
        <f t="shared" si="0"/>
        <v>2.5461533450363769E-2</v>
      </c>
      <c r="E5" s="787">
        <f t="shared" si="0"/>
        <v>6.2137991278338682E-2</v>
      </c>
      <c r="F5" s="787">
        <f t="shared" si="0"/>
        <v>1.4566385667668132E-2</v>
      </c>
    </row>
    <row r="7" spans="1:20">
      <c r="A7" s="182"/>
    </row>
    <row r="8" spans="1:20" ht="38.25">
      <c r="A8" s="4" t="s">
        <v>14</v>
      </c>
      <c r="B8" s="4" t="s">
        <v>15</v>
      </c>
      <c r="C8" s="201" t="s">
        <v>764</v>
      </c>
      <c r="D8" s="4" t="s">
        <v>407</v>
      </c>
    </row>
    <row r="9" spans="1:20">
      <c r="A9" s="8">
        <f>B4</f>
        <v>35577.895947999998</v>
      </c>
      <c r="B9" s="8">
        <f>D4</f>
        <v>8837.449449400001</v>
      </c>
      <c r="C9" s="8">
        <f>E3</f>
        <v>2989.1621664999998</v>
      </c>
      <c r="D9" s="5">
        <f>F3</f>
        <v>700.71928693999996</v>
      </c>
      <c r="E9" s="5">
        <f>SUM(A9:D9)</f>
        <v>48105.226850840001</v>
      </c>
    </row>
    <row r="11" spans="1:20">
      <c r="A11" s="788">
        <f>A9/$E9</f>
        <v>0.73958482844944207</v>
      </c>
      <c r="B11" s="788">
        <f t="shared" ref="B11:D11" si="1">B9/$E9</f>
        <v>0.18371079460455103</v>
      </c>
      <c r="C11" s="788">
        <f t="shared" si="1"/>
        <v>6.2137991278338682E-2</v>
      </c>
      <c r="D11" s="788">
        <f t="shared" si="1"/>
        <v>1.4566385667668132E-2</v>
      </c>
    </row>
    <row r="12" spans="1:20">
      <c r="A12" s="242"/>
      <c r="B12" s="242"/>
      <c r="C12" s="242"/>
      <c r="D12" s="242"/>
      <c r="E12" s="242"/>
      <c r="F12" s="242"/>
    </row>
    <row r="13" spans="1:20">
      <c r="A13"/>
      <c r="B13"/>
      <c r="C13"/>
      <c r="D13"/>
      <c r="E13"/>
    </row>
    <row r="30" spans="1:6">
      <c r="A30"/>
      <c r="B30"/>
      <c r="C30"/>
      <c r="D30"/>
      <c r="E30"/>
      <c r="F30"/>
    </row>
    <row r="31" spans="1:6">
      <c r="A31"/>
      <c r="B31"/>
      <c r="C31"/>
      <c r="D31"/>
      <c r="E31"/>
      <c r="F31"/>
    </row>
  </sheetData>
  <mergeCells count="1">
    <mergeCell ref="J1:K1"/>
  </mergeCells>
  <phoneticPr fontId="0" type="noConversion"/>
  <hyperlinks>
    <hyperlink ref="J1:K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122"/>
  <sheetViews>
    <sheetView workbookViewId="0">
      <selection activeCell="T16" sqref="T16"/>
    </sheetView>
  </sheetViews>
  <sheetFormatPr defaultRowHeight="12.75"/>
  <sheetData>
    <row r="1" spans="1:23" ht="26.25" customHeight="1">
      <c r="A1" s="33" t="s">
        <v>895</v>
      </c>
      <c r="B1" s="32"/>
      <c r="C1" s="32"/>
      <c r="D1" s="32"/>
      <c r="E1" s="32"/>
      <c r="F1" s="32"/>
      <c r="G1" s="32"/>
      <c r="H1" s="32"/>
      <c r="I1" s="32"/>
      <c r="J1" s="32"/>
      <c r="K1" s="32"/>
      <c r="L1" s="32"/>
      <c r="M1" s="793" t="s">
        <v>549</v>
      </c>
      <c r="N1" s="793"/>
      <c r="O1" s="32"/>
      <c r="P1" s="32"/>
      <c r="Q1" s="32"/>
      <c r="R1" s="32"/>
      <c r="S1" s="32"/>
      <c r="T1" s="32"/>
      <c r="U1" s="32"/>
      <c r="V1" s="32"/>
      <c r="W1" s="32"/>
    </row>
    <row r="2" spans="1:23">
      <c r="A2" t="s">
        <v>819</v>
      </c>
    </row>
    <row r="3" spans="1:23" ht="38.25">
      <c r="A3" s="483" t="s">
        <v>92</v>
      </c>
      <c r="B3" s="483" t="s">
        <v>820</v>
      </c>
      <c r="C3" s="483" t="s">
        <v>823</v>
      </c>
      <c r="D3" s="483" t="s">
        <v>821</v>
      </c>
      <c r="E3" s="483" t="s">
        <v>824</v>
      </c>
      <c r="F3" s="483" t="s">
        <v>822</v>
      </c>
    </row>
    <row r="4" spans="1:23">
      <c r="A4" s="246" t="s">
        <v>94</v>
      </c>
      <c r="B4" s="246">
        <v>2001</v>
      </c>
      <c r="C4" s="482">
        <v>29.761904762</v>
      </c>
      <c r="D4" s="246">
        <v>21</v>
      </c>
      <c r="E4" s="482">
        <v>22.86</v>
      </c>
      <c r="F4" s="246">
        <v>50</v>
      </c>
    </row>
    <row r="5" spans="1:23">
      <c r="A5" s="246" t="s">
        <v>94</v>
      </c>
      <c r="B5" s="246">
        <v>2002</v>
      </c>
      <c r="C5" s="482">
        <v>29.619047619</v>
      </c>
      <c r="D5" s="246">
        <v>21</v>
      </c>
      <c r="E5" s="482">
        <v>24.125</v>
      </c>
      <c r="F5" s="246">
        <v>72</v>
      </c>
    </row>
    <row r="6" spans="1:23">
      <c r="A6" s="246" t="s">
        <v>94</v>
      </c>
      <c r="B6" s="246">
        <v>2003</v>
      </c>
      <c r="C6" s="482">
        <v>32.5</v>
      </c>
      <c r="D6" s="246">
        <v>24</v>
      </c>
      <c r="E6" s="482">
        <v>23.373493975999999</v>
      </c>
      <c r="F6" s="246">
        <v>83</v>
      </c>
    </row>
    <row r="7" spans="1:23">
      <c r="A7" s="246" t="s">
        <v>94</v>
      </c>
      <c r="B7" s="246">
        <v>2004</v>
      </c>
      <c r="C7" s="482">
        <v>34.533333333000002</v>
      </c>
      <c r="D7" s="246">
        <v>15</v>
      </c>
      <c r="E7" s="482">
        <v>23.537634408999999</v>
      </c>
      <c r="F7" s="246">
        <v>93</v>
      </c>
    </row>
    <row r="8" spans="1:23">
      <c r="A8" s="246" t="s">
        <v>94</v>
      </c>
      <c r="B8" s="246">
        <v>2005</v>
      </c>
      <c r="C8" s="482">
        <v>37</v>
      </c>
      <c r="D8" s="246">
        <v>15</v>
      </c>
      <c r="E8" s="482">
        <v>25.521276596</v>
      </c>
      <c r="F8" s="246">
        <v>94</v>
      </c>
    </row>
    <row r="9" spans="1:23">
      <c r="A9" s="246" t="s">
        <v>94</v>
      </c>
      <c r="B9" s="246">
        <v>2006</v>
      </c>
      <c r="C9" s="482">
        <v>33.913043477999999</v>
      </c>
      <c r="D9" s="246">
        <v>23</v>
      </c>
      <c r="E9" s="482">
        <v>22.329787234000001</v>
      </c>
      <c r="F9" s="246">
        <v>94</v>
      </c>
    </row>
    <row r="10" spans="1:23">
      <c r="A10" s="246" t="s">
        <v>94</v>
      </c>
      <c r="B10" s="246">
        <v>2007</v>
      </c>
      <c r="C10" s="482">
        <v>34.727272726999999</v>
      </c>
      <c r="D10" s="246">
        <v>22</v>
      </c>
      <c r="E10" s="482">
        <v>25.117647058999999</v>
      </c>
      <c r="F10" s="246">
        <v>119</v>
      </c>
    </row>
    <row r="11" spans="1:23">
      <c r="A11" s="246" t="s">
        <v>94</v>
      </c>
      <c r="B11" s="246">
        <v>2008</v>
      </c>
      <c r="C11" s="482">
        <v>33.133333333000003</v>
      </c>
      <c r="D11" s="246">
        <v>15</v>
      </c>
      <c r="E11" s="482">
        <v>25.720720720999999</v>
      </c>
      <c r="F11" s="246">
        <v>111</v>
      </c>
    </row>
    <row r="12" spans="1:23">
      <c r="A12" s="246" t="s">
        <v>94</v>
      </c>
      <c r="B12" s="246">
        <v>2009</v>
      </c>
      <c r="C12" s="482">
        <v>27.333333332999999</v>
      </c>
      <c r="D12" s="246">
        <v>12</v>
      </c>
      <c r="E12" s="482">
        <v>25.728000000000002</v>
      </c>
      <c r="F12" s="246">
        <v>125</v>
      </c>
    </row>
    <row r="13" spans="1:23">
      <c r="A13" s="246" t="s">
        <v>94</v>
      </c>
      <c r="B13" s="246">
        <v>2010</v>
      </c>
      <c r="C13" s="482">
        <v>37</v>
      </c>
      <c r="D13" s="246">
        <v>21</v>
      </c>
      <c r="E13" s="482">
        <v>25.755102041000001</v>
      </c>
      <c r="F13" s="246">
        <v>147</v>
      </c>
    </row>
    <row r="14" spans="1:23">
      <c r="A14" s="246" t="s">
        <v>94</v>
      </c>
      <c r="B14" s="246">
        <v>2011</v>
      </c>
      <c r="C14" s="482">
        <v>33.520000000000003</v>
      </c>
      <c r="D14" s="246">
        <v>25</v>
      </c>
      <c r="E14" s="482">
        <v>25.765550239</v>
      </c>
      <c r="F14" s="246">
        <v>209</v>
      </c>
    </row>
    <row r="15" spans="1:23">
      <c r="A15" s="246" t="s">
        <v>94</v>
      </c>
      <c r="B15" s="246">
        <v>2012</v>
      </c>
      <c r="C15" s="482">
        <v>30.466666666999998</v>
      </c>
      <c r="D15" s="246">
        <v>15</v>
      </c>
      <c r="E15" s="482">
        <v>24.088105726999999</v>
      </c>
      <c r="F15" s="246">
        <v>227</v>
      </c>
    </row>
    <row r="16" spans="1:23">
      <c r="A16" s="246" t="s">
        <v>94</v>
      </c>
      <c r="B16" s="246">
        <v>2013</v>
      </c>
      <c r="C16" s="482">
        <v>35.083333332999999</v>
      </c>
      <c r="D16" s="246">
        <v>12</v>
      </c>
      <c r="E16" s="482">
        <v>24.47826087</v>
      </c>
      <c r="F16" s="246">
        <v>184</v>
      </c>
    </row>
    <row r="17" spans="1:6">
      <c r="A17" s="246" t="s">
        <v>94</v>
      </c>
      <c r="B17" s="246">
        <v>2014</v>
      </c>
      <c r="C17" s="482">
        <v>39.555555556000002</v>
      </c>
      <c r="D17" s="246">
        <v>9</v>
      </c>
      <c r="E17" s="482">
        <v>24.620111732000002</v>
      </c>
      <c r="F17" s="246">
        <v>179</v>
      </c>
    </row>
    <row r="18" spans="1:6">
      <c r="A18" s="246" t="s">
        <v>94</v>
      </c>
      <c r="B18" s="246">
        <v>2015</v>
      </c>
      <c r="C18" s="482">
        <v>40.200000000000003</v>
      </c>
      <c r="D18" s="246">
        <v>5</v>
      </c>
      <c r="E18" s="482">
        <v>26.201149425000001</v>
      </c>
      <c r="F18" s="246">
        <v>174</v>
      </c>
    </row>
    <row r="19" spans="1:6">
      <c r="A19" s="246" t="s">
        <v>94</v>
      </c>
      <c r="B19" s="246">
        <v>2016</v>
      </c>
      <c r="C19" s="482">
        <v>44.5</v>
      </c>
      <c r="D19" s="246">
        <v>4</v>
      </c>
      <c r="E19" s="482">
        <v>27.852713177999998</v>
      </c>
      <c r="F19" s="246">
        <v>129</v>
      </c>
    </row>
    <row r="20" spans="1:6">
      <c r="A20" s="246" t="s">
        <v>94</v>
      </c>
      <c r="B20" s="246">
        <v>2017</v>
      </c>
      <c r="C20" s="482">
        <v>41.5</v>
      </c>
      <c r="D20" s="246">
        <v>4</v>
      </c>
      <c r="E20" s="482">
        <v>25.366412214</v>
      </c>
      <c r="F20" s="246">
        <v>131</v>
      </c>
    </row>
    <row r="21" spans="1:6">
      <c r="A21" s="246" t="s">
        <v>131</v>
      </c>
      <c r="B21" s="246">
        <v>2001</v>
      </c>
      <c r="C21" s="482">
        <v>19.080428525999999</v>
      </c>
      <c r="D21" s="246">
        <v>12508</v>
      </c>
      <c r="E21" s="482">
        <v>14.739720129</v>
      </c>
      <c r="F21" s="246">
        <v>4645</v>
      </c>
    </row>
    <row r="22" spans="1:6">
      <c r="A22" s="246" t="s">
        <v>131</v>
      </c>
      <c r="B22" s="246">
        <v>2002</v>
      </c>
      <c r="C22" s="482">
        <v>19.283301002000002</v>
      </c>
      <c r="D22" s="246">
        <v>12372</v>
      </c>
      <c r="E22" s="482">
        <v>14.958823529</v>
      </c>
      <c r="F22" s="246">
        <v>5270</v>
      </c>
    </row>
    <row r="23" spans="1:6">
      <c r="A23" s="246" t="s">
        <v>131</v>
      </c>
      <c r="B23" s="246">
        <v>2003</v>
      </c>
      <c r="C23" s="482">
        <v>19.738361815000001</v>
      </c>
      <c r="D23" s="246">
        <v>11879</v>
      </c>
      <c r="E23" s="482">
        <v>15.746345657999999</v>
      </c>
      <c r="F23" s="246">
        <v>5815</v>
      </c>
    </row>
    <row r="24" spans="1:6">
      <c r="A24" s="246" t="s">
        <v>131</v>
      </c>
      <c r="B24" s="246">
        <v>2004</v>
      </c>
      <c r="C24" s="482">
        <v>20.273341782999999</v>
      </c>
      <c r="D24" s="246">
        <v>11835</v>
      </c>
      <c r="E24" s="482">
        <v>15.741546276999999</v>
      </c>
      <c r="F24" s="246">
        <v>6299</v>
      </c>
    </row>
    <row r="25" spans="1:6">
      <c r="A25" s="246" t="s">
        <v>131</v>
      </c>
      <c r="B25" s="246">
        <v>2005</v>
      </c>
      <c r="C25" s="482">
        <v>20.398277812</v>
      </c>
      <c r="D25" s="246">
        <v>11497</v>
      </c>
      <c r="E25" s="482">
        <v>16.064525298</v>
      </c>
      <c r="F25" s="246">
        <v>7036</v>
      </c>
    </row>
    <row r="26" spans="1:6">
      <c r="A26" s="246" t="s">
        <v>131</v>
      </c>
      <c r="B26" s="246">
        <v>2006</v>
      </c>
      <c r="C26" s="482">
        <v>20.583623227</v>
      </c>
      <c r="D26" s="246">
        <v>11211</v>
      </c>
      <c r="E26" s="482">
        <v>16.437467600000002</v>
      </c>
      <c r="F26" s="246">
        <v>7716</v>
      </c>
    </row>
    <row r="27" spans="1:6">
      <c r="A27" s="246" t="s">
        <v>131</v>
      </c>
      <c r="B27" s="246">
        <v>2007</v>
      </c>
      <c r="C27" s="482">
        <v>20.989734579</v>
      </c>
      <c r="D27" s="246">
        <v>10813</v>
      </c>
      <c r="E27" s="482">
        <v>16.59780576</v>
      </c>
      <c r="F27" s="246">
        <v>8021</v>
      </c>
    </row>
    <row r="28" spans="1:6">
      <c r="A28" s="246" t="s">
        <v>131</v>
      </c>
      <c r="B28" s="246">
        <v>2008</v>
      </c>
      <c r="C28" s="482">
        <v>21.140232292</v>
      </c>
      <c r="D28" s="246">
        <v>10504</v>
      </c>
      <c r="E28" s="482">
        <v>16.723652629</v>
      </c>
      <c r="F28" s="246">
        <v>9166</v>
      </c>
    </row>
    <row r="29" spans="1:6">
      <c r="A29" s="246" t="s">
        <v>131</v>
      </c>
      <c r="B29" s="246">
        <v>2009</v>
      </c>
      <c r="C29" s="482">
        <v>21.535519733000001</v>
      </c>
      <c r="D29" s="246">
        <v>8995</v>
      </c>
      <c r="E29" s="482">
        <v>16.828148491</v>
      </c>
      <c r="F29" s="246">
        <v>8647</v>
      </c>
    </row>
    <row r="30" spans="1:6">
      <c r="A30" s="246" t="s">
        <v>131</v>
      </c>
      <c r="B30" s="246">
        <v>2010</v>
      </c>
      <c r="C30" s="482">
        <v>22.271016311</v>
      </c>
      <c r="D30" s="246">
        <v>8767</v>
      </c>
      <c r="E30" s="482">
        <v>17.201407859</v>
      </c>
      <c r="F30" s="246">
        <v>9518</v>
      </c>
    </row>
    <row r="31" spans="1:6">
      <c r="A31" s="246" t="s">
        <v>131</v>
      </c>
      <c r="B31" s="246">
        <v>2011</v>
      </c>
      <c r="C31" s="482">
        <v>22.413962425000001</v>
      </c>
      <c r="D31" s="246">
        <v>9368</v>
      </c>
      <c r="E31" s="482">
        <v>17.508964055</v>
      </c>
      <c r="F31" s="246">
        <v>11323</v>
      </c>
    </row>
    <row r="32" spans="1:6">
      <c r="A32" s="246" t="s">
        <v>131</v>
      </c>
      <c r="B32" s="246">
        <v>2012</v>
      </c>
      <c r="C32" s="482">
        <v>22.868946287</v>
      </c>
      <c r="D32" s="246">
        <v>6814</v>
      </c>
      <c r="E32" s="482">
        <v>17.779681232000002</v>
      </c>
      <c r="F32" s="246">
        <v>9223</v>
      </c>
    </row>
    <row r="33" spans="1:6">
      <c r="A33" s="246" t="s">
        <v>131</v>
      </c>
      <c r="B33" s="246">
        <v>2013</v>
      </c>
      <c r="C33" s="482">
        <v>22.981286934</v>
      </c>
      <c r="D33" s="246">
        <v>6092</v>
      </c>
      <c r="E33" s="482">
        <v>17.781602511999999</v>
      </c>
      <c r="F33" s="246">
        <v>8599</v>
      </c>
    </row>
    <row r="34" spans="1:6">
      <c r="A34" s="246" t="s">
        <v>131</v>
      </c>
      <c r="B34" s="246">
        <v>2014</v>
      </c>
      <c r="C34" s="482">
        <v>23.178045859000001</v>
      </c>
      <c r="D34" s="246">
        <v>5844</v>
      </c>
      <c r="E34" s="482">
        <v>17.859791841</v>
      </c>
      <c r="F34" s="246">
        <v>8359</v>
      </c>
    </row>
    <row r="35" spans="1:6">
      <c r="A35" s="246" t="s">
        <v>131</v>
      </c>
      <c r="B35" s="246">
        <v>2015</v>
      </c>
      <c r="C35" s="482">
        <v>23.482068389999998</v>
      </c>
      <c r="D35" s="246">
        <v>5995</v>
      </c>
      <c r="E35" s="482">
        <v>17.906246507999999</v>
      </c>
      <c r="F35" s="246">
        <v>8949</v>
      </c>
    </row>
    <row r="36" spans="1:6">
      <c r="A36" s="246" t="s">
        <v>131</v>
      </c>
      <c r="B36" s="246">
        <v>2016</v>
      </c>
      <c r="C36" s="482">
        <v>23.553510436</v>
      </c>
      <c r="D36" s="246">
        <v>5270</v>
      </c>
      <c r="E36" s="482">
        <v>18.122609331</v>
      </c>
      <c r="F36" s="246">
        <v>8209</v>
      </c>
    </row>
    <row r="37" spans="1:6">
      <c r="A37" s="246" t="s">
        <v>131</v>
      </c>
      <c r="B37" s="246">
        <v>2017</v>
      </c>
      <c r="C37" s="482">
        <v>22.039645365999998</v>
      </c>
      <c r="D37" s="246">
        <v>5978</v>
      </c>
      <c r="E37" s="482">
        <v>15.547749444000001</v>
      </c>
      <c r="F37" s="246">
        <v>11686</v>
      </c>
    </row>
    <row r="38" spans="1:6">
      <c r="A38" s="246" t="s">
        <v>132</v>
      </c>
      <c r="B38" s="246">
        <v>2001</v>
      </c>
      <c r="C38" s="482">
        <v>17.251347794000001</v>
      </c>
      <c r="D38" s="246">
        <v>118527</v>
      </c>
      <c r="E38" s="482">
        <v>13.069804547</v>
      </c>
      <c r="F38" s="246">
        <v>5014</v>
      </c>
    </row>
    <row r="39" spans="1:6">
      <c r="A39" s="246" t="s">
        <v>132</v>
      </c>
      <c r="B39" s="246">
        <v>2002</v>
      </c>
      <c r="C39" s="482">
        <v>17.291547850000001</v>
      </c>
      <c r="D39" s="246">
        <v>118881</v>
      </c>
      <c r="E39" s="482">
        <v>13.722755599999999</v>
      </c>
      <c r="F39" s="246">
        <v>5937</v>
      </c>
    </row>
    <row r="40" spans="1:6">
      <c r="A40" s="246" t="s">
        <v>132</v>
      </c>
      <c r="B40" s="246">
        <v>2003</v>
      </c>
      <c r="C40" s="482">
        <v>17.246611995999999</v>
      </c>
      <c r="D40" s="246">
        <v>121089</v>
      </c>
      <c r="E40" s="482">
        <v>14.180441728</v>
      </c>
      <c r="F40" s="246">
        <v>7199</v>
      </c>
    </row>
    <row r="41" spans="1:6">
      <c r="A41" s="246" t="s">
        <v>132</v>
      </c>
      <c r="B41" s="246">
        <v>2004</v>
      </c>
      <c r="C41" s="482">
        <v>17.235520874999999</v>
      </c>
      <c r="D41" s="246">
        <v>128668</v>
      </c>
      <c r="E41" s="482">
        <v>14.905458437</v>
      </c>
      <c r="F41" s="246">
        <v>8409</v>
      </c>
    </row>
    <row r="42" spans="1:6">
      <c r="A42" s="246" t="s">
        <v>132</v>
      </c>
      <c r="B42" s="246">
        <v>2005</v>
      </c>
      <c r="C42" s="482">
        <v>17.084292423000001</v>
      </c>
      <c r="D42" s="246">
        <v>136501</v>
      </c>
      <c r="E42" s="482">
        <v>15.222000399000001</v>
      </c>
      <c r="F42" s="246">
        <v>10018</v>
      </c>
    </row>
    <row r="43" spans="1:6">
      <c r="A43" s="246" t="s">
        <v>132</v>
      </c>
      <c r="B43" s="246">
        <v>2006</v>
      </c>
      <c r="C43" s="482">
        <v>17.057522784</v>
      </c>
      <c r="D43" s="246">
        <v>140779</v>
      </c>
      <c r="E43" s="482">
        <v>15.679805522000001</v>
      </c>
      <c r="F43" s="246">
        <v>11518</v>
      </c>
    </row>
    <row r="44" spans="1:6">
      <c r="A44" s="246" t="s">
        <v>132</v>
      </c>
      <c r="B44" s="246">
        <v>2007</v>
      </c>
      <c r="C44" s="482">
        <v>17.123442538999999</v>
      </c>
      <c r="D44" s="246">
        <v>145108</v>
      </c>
      <c r="E44" s="482">
        <v>16.241986916999998</v>
      </c>
      <c r="F44" s="246">
        <v>12230</v>
      </c>
    </row>
    <row r="45" spans="1:6">
      <c r="A45" s="246" t="s">
        <v>132</v>
      </c>
      <c r="B45" s="246">
        <v>2008</v>
      </c>
      <c r="C45" s="482">
        <v>17.259038583999999</v>
      </c>
      <c r="D45" s="246">
        <v>145681</v>
      </c>
      <c r="E45" s="482">
        <v>16.867321677</v>
      </c>
      <c r="F45" s="246">
        <v>12926</v>
      </c>
    </row>
    <row r="46" spans="1:6">
      <c r="A46" s="246" t="s">
        <v>132</v>
      </c>
      <c r="B46" s="246">
        <v>2009</v>
      </c>
      <c r="C46" s="482">
        <v>17.513345699999999</v>
      </c>
      <c r="D46" s="246">
        <v>128843</v>
      </c>
      <c r="E46" s="482">
        <v>17.328508548999999</v>
      </c>
      <c r="F46" s="246">
        <v>11814</v>
      </c>
    </row>
    <row r="47" spans="1:6">
      <c r="A47" s="246" t="s">
        <v>132</v>
      </c>
      <c r="B47" s="246">
        <v>2010</v>
      </c>
      <c r="C47" s="482">
        <v>17.871896201999999</v>
      </c>
      <c r="D47" s="246">
        <v>127787</v>
      </c>
      <c r="E47" s="482">
        <v>17.995473251</v>
      </c>
      <c r="F47" s="246">
        <v>12150</v>
      </c>
    </row>
    <row r="48" spans="1:6">
      <c r="A48" s="246" t="s">
        <v>132</v>
      </c>
      <c r="B48" s="246">
        <v>2011</v>
      </c>
      <c r="C48" s="482">
        <v>18.094459462</v>
      </c>
      <c r="D48" s="246">
        <v>147603</v>
      </c>
      <c r="E48" s="482">
        <v>18.584390512999999</v>
      </c>
      <c r="F48" s="246">
        <v>14504</v>
      </c>
    </row>
    <row r="49" spans="1:6">
      <c r="A49" s="246" t="s">
        <v>132</v>
      </c>
      <c r="B49" s="246">
        <v>2012</v>
      </c>
      <c r="C49" s="482">
        <v>18.502448011999999</v>
      </c>
      <c r="D49" s="246">
        <v>115604</v>
      </c>
      <c r="E49" s="482">
        <v>19.218724992999999</v>
      </c>
      <c r="F49" s="246">
        <v>11247</v>
      </c>
    </row>
    <row r="50" spans="1:6">
      <c r="A50" s="246" t="s">
        <v>132</v>
      </c>
      <c r="B50" s="246">
        <v>2013</v>
      </c>
      <c r="C50" s="482">
        <v>18.689919398000001</v>
      </c>
      <c r="D50" s="246">
        <v>121957</v>
      </c>
      <c r="E50" s="482">
        <v>19.706770443</v>
      </c>
      <c r="F50" s="246">
        <v>10664</v>
      </c>
    </row>
    <row r="51" spans="1:6">
      <c r="A51" s="246" t="s">
        <v>132</v>
      </c>
      <c r="B51" s="246">
        <v>2014</v>
      </c>
      <c r="C51" s="482">
        <v>18.983499857000002</v>
      </c>
      <c r="D51" s="246">
        <v>129211</v>
      </c>
      <c r="E51" s="482">
        <v>20.144636477999999</v>
      </c>
      <c r="F51" s="246">
        <v>10357</v>
      </c>
    </row>
    <row r="52" spans="1:6">
      <c r="A52" s="246" t="s">
        <v>132</v>
      </c>
      <c r="B52" s="246">
        <v>2015</v>
      </c>
      <c r="C52" s="482">
        <v>19.281384421999999</v>
      </c>
      <c r="D52" s="246">
        <v>141113</v>
      </c>
      <c r="E52" s="482">
        <v>20.745061240999998</v>
      </c>
      <c r="F52" s="246">
        <v>10124</v>
      </c>
    </row>
    <row r="53" spans="1:6">
      <c r="A53" s="246" t="s">
        <v>132</v>
      </c>
      <c r="B53" s="246">
        <v>2016</v>
      </c>
      <c r="C53" s="482">
        <v>19.433854205999999</v>
      </c>
      <c r="D53" s="246">
        <v>133750</v>
      </c>
      <c r="E53" s="482">
        <v>21.095794392999998</v>
      </c>
      <c r="F53" s="246">
        <v>8988</v>
      </c>
    </row>
    <row r="54" spans="1:6">
      <c r="A54" s="246" t="s">
        <v>132</v>
      </c>
      <c r="B54" s="246">
        <v>2017</v>
      </c>
      <c r="C54" s="482">
        <v>18.726976668999999</v>
      </c>
      <c r="D54" s="246">
        <v>147698</v>
      </c>
      <c r="E54" s="482">
        <v>19.648217730999999</v>
      </c>
      <c r="F54" s="246">
        <v>9847</v>
      </c>
    </row>
    <row r="55" spans="1:6">
      <c r="A55" s="246" t="s">
        <v>95</v>
      </c>
      <c r="B55" s="246">
        <v>2001</v>
      </c>
      <c r="C55" s="482">
        <v>17.425943449999998</v>
      </c>
      <c r="D55" s="246">
        <v>131035</v>
      </c>
      <c r="E55" s="482">
        <v>13.872864686</v>
      </c>
      <c r="F55" s="246">
        <v>9659</v>
      </c>
    </row>
    <row r="56" spans="1:6">
      <c r="A56" s="246" t="s">
        <v>95</v>
      </c>
      <c r="B56" s="246">
        <v>2002</v>
      </c>
      <c r="C56" s="482">
        <v>17.479291902</v>
      </c>
      <c r="D56" s="246">
        <v>131253</v>
      </c>
      <c r="E56" s="482">
        <v>14.304006425000001</v>
      </c>
      <c r="F56" s="246">
        <v>11207</v>
      </c>
    </row>
    <row r="57" spans="1:6">
      <c r="A57" s="246" t="s">
        <v>95</v>
      </c>
      <c r="B57" s="246">
        <v>2003</v>
      </c>
      <c r="C57" s="482">
        <v>17.466643991000002</v>
      </c>
      <c r="D57" s="246">
        <v>132300</v>
      </c>
      <c r="E57" s="482">
        <v>14.875599567</v>
      </c>
      <c r="F57" s="246">
        <v>12926</v>
      </c>
    </row>
    <row r="58" spans="1:6">
      <c r="A58" s="246" t="s">
        <v>95</v>
      </c>
      <c r="B58" s="246">
        <v>2004</v>
      </c>
      <c r="C58" s="482">
        <v>17.487409618000001</v>
      </c>
      <c r="D58" s="246">
        <v>138717</v>
      </c>
      <c r="E58" s="482">
        <v>15.239669421</v>
      </c>
      <c r="F58" s="246">
        <v>14520</v>
      </c>
    </row>
    <row r="59" spans="1:6">
      <c r="A59" s="246" t="s">
        <v>95</v>
      </c>
      <c r="B59" s="246">
        <v>2005</v>
      </c>
      <c r="C59" s="482">
        <v>17.328198480000001</v>
      </c>
      <c r="D59" s="246">
        <v>145022</v>
      </c>
      <c r="E59" s="482">
        <v>15.553650641000001</v>
      </c>
      <c r="F59" s="246">
        <v>16682</v>
      </c>
    </row>
    <row r="60" spans="1:6">
      <c r="A60" s="246" t="s">
        <v>95</v>
      </c>
      <c r="B60" s="246">
        <v>2006</v>
      </c>
      <c r="C60" s="482">
        <v>17.295334756999999</v>
      </c>
      <c r="D60" s="246">
        <v>147988</v>
      </c>
      <c r="E60" s="482">
        <v>15.945664956</v>
      </c>
      <c r="F60" s="246">
        <v>18708</v>
      </c>
    </row>
    <row r="61" spans="1:6">
      <c r="A61" s="246" t="s">
        <v>95</v>
      </c>
      <c r="B61" s="246">
        <v>2007</v>
      </c>
      <c r="C61" s="482">
        <v>17.360051008999999</v>
      </c>
      <c r="D61" s="246">
        <v>150955</v>
      </c>
      <c r="E61" s="482">
        <v>16.341291774999998</v>
      </c>
      <c r="F61" s="246">
        <v>19539</v>
      </c>
    </row>
    <row r="62" spans="1:6">
      <c r="A62" s="246" t="s">
        <v>95</v>
      </c>
      <c r="B62" s="246">
        <v>2008</v>
      </c>
      <c r="C62" s="482">
        <v>17.485893145999999</v>
      </c>
      <c r="D62" s="246">
        <v>150317</v>
      </c>
      <c r="E62" s="482">
        <v>16.7341002</v>
      </c>
      <c r="F62" s="246">
        <v>21038</v>
      </c>
    </row>
    <row r="63" spans="1:6">
      <c r="A63" s="246" t="s">
        <v>95</v>
      </c>
      <c r="B63" s="246">
        <v>2009</v>
      </c>
      <c r="C63" s="482">
        <v>17.732242423999999</v>
      </c>
      <c r="D63" s="246">
        <v>132000</v>
      </c>
      <c r="E63" s="482">
        <v>17.036446820999998</v>
      </c>
      <c r="F63" s="246">
        <v>19453</v>
      </c>
    </row>
    <row r="64" spans="1:6">
      <c r="A64" s="246" t="s">
        <v>95</v>
      </c>
      <c r="B64" s="246">
        <v>2010</v>
      </c>
      <c r="C64" s="482">
        <v>18.098213321999999</v>
      </c>
      <c r="D64" s="246">
        <v>129738</v>
      </c>
      <c r="E64" s="482">
        <v>17.561069076999999</v>
      </c>
      <c r="F64" s="246">
        <v>20354</v>
      </c>
    </row>
    <row r="65" spans="1:6">
      <c r="A65" s="246" t="s">
        <v>95</v>
      </c>
      <c r="B65" s="246">
        <v>2011</v>
      </c>
      <c r="C65" s="482">
        <v>18.299494551999999</v>
      </c>
      <c r="D65" s="246">
        <v>148779</v>
      </c>
      <c r="E65" s="482">
        <v>18.014085093999999</v>
      </c>
      <c r="F65" s="246">
        <v>23997</v>
      </c>
    </row>
    <row r="66" spans="1:6">
      <c r="A66" s="246" t="s">
        <v>95</v>
      </c>
      <c r="B66" s="246">
        <v>2012</v>
      </c>
      <c r="C66" s="482">
        <v>18.675945604999999</v>
      </c>
      <c r="D66" s="246">
        <v>115746</v>
      </c>
      <c r="E66" s="482">
        <v>18.433153666999999</v>
      </c>
      <c r="F66" s="246">
        <v>18924</v>
      </c>
    </row>
    <row r="67" spans="1:6">
      <c r="A67" s="246" t="s">
        <v>95</v>
      </c>
      <c r="B67" s="246">
        <v>2013</v>
      </c>
      <c r="C67" s="482">
        <v>18.812565944999999</v>
      </c>
      <c r="D67" s="246">
        <v>120365</v>
      </c>
      <c r="E67" s="482">
        <v>18.673012445000001</v>
      </c>
      <c r="F67" s="246">
        <v>17597</v>
      </c>
    </row>
    <row r="68" spans="1:6">
      <c r="A68" s="246" t="s">
        <v>95</v>
      </c>
      <c r="B68" s="246">
        <v>2014</v>
      </c>
      <c r="C68" s="482">
        <v>19.092686199999999</v>
      </c>
      <c r="D68" s="246">
        <v>127403</v>
      </c>
      <c r="E68" s="482">
        <v>18.966959578000001</v>
      </c>
      <c r="F68" s="246">
        <v>17070</v>
      </c>
    </row>
    <row r="69" spans="1:6">
      <c r="A69" s="246" t="s">
        <v>95</v>
      </c>
      <c r="B69" s="246">
        <v>2015</v>
      </c>
      <c r="C69" s="482">
        <v>19.353144939</v>
      </c>
      <c r="D69" s="246">
        <v>138858</v>
      </c>
      <c r="E69" s="482">
        <v>19.172937562000001</v>
      </c>
      <c r="F69" s="246">
        <v>17249</v>
      </c>
    </row>
    <row r="70" spans="1:6">
      <c r="A70" s="246" t="s">
        <v>95</v>
      </c>
      <c r="B70" s="246">
        <v>2016</v>
      </c>
      <c r="C70" s="482">
        <v>19.499322472999999</v>
      </c>
      <c r="D70" s="246">
        <v>131360</v>
      </c>
      <c r="E70" s="482">
        <v>19.381137782</v>
      </c>
      <c r="F70" s="246">
        <v>15539</v>
      </c>
    </row>
    <row r="71" spans="1:6">
      <c r="A71" s="246" t="s">
        <v>95</v>
      </c>
      <c r="B71" s="246">
        <v>2017</v>
      </c>
      <c r="C71" s="482">
        <v>18.729690548000001</v>
      </c>
      <c r="D71" s="246">
        <v>147616</v>
      </c>
      <c r="E71" s="482">
        <v>17.075776459</v>
      </c>
      <c r="F71" s="246">
        <v>20059</v>
      </c>
    </row>
    <row r="72" spans="1:6">
      <c r="A72" s="246" t="s">
        <v>96</v>
      </c>
      <c r="B72" s="246">
        <v>2001</v>
      </c>
      <c r="C72" s="482">
        <v>15.172493757</v>
      </c>
      <c r="D72" s="246">
        <v>5606</v>
      </c>
      <c r="E72" s="482">
        <v>0</v>
      </c>
      <c r="F72" s="246">
        <v>0</v>
      </c>
    </row>
    <row r="73" spans="1:6">
      <c r="A73" s="246" t="s">
        <v>96</v>
      </c>
      <c r="B73" s="246">
        <v>2002</v>
      </c>
      <c r="C73" s="482">
        <v>15.912171508</v>
      </c>
      <c r="D73" s="246">
        <v>5061</v>
      </c>
      <c r="E73" s="482">
        <v>0</v>
      </c>
      <c r="F73" s="246">
        <v>0</v>
      </c>
    </row>
    <row r="74" spans="1:6">
      <c r="A74" s="246" t="s">
        <v>96</v>
      </c>
      <c r="B74" s="246">
        <v>2003</v>
      </c>
      <c r="C74" s="482">
        <v>15.760126457</v>
      </c>
      <c r="D74" s="246">
        <v>5061</v>
      </c>
      <c r="E74" s="482">
        <v>0</v>
      </c>
      <c r="F74" s="246">
        <v>0</v>
      </c>
    </row>
    <row r="75" spans="1:6">
      <c r="A75" s="246" t="s">
        <v>96</v>
      </c>
      <c r="B75" s="246">
        <v>2004</v>
      </c>
      <c r="C75" s="482">
        <v>16.019714682</v>
      </c>
      <c r="D75" s="246">
        <v>5047</v>
      </c>
      <c r="E75" s="482">
        <v>0</v>
      </c>
      <c r="F75" s="246">
        <v>0</v>
      </c>
    </row>
    <row r="76" spans="1:6">
      <c r="A76" s="246" t="s">
        <v>96</v>
      </c>
      <c r="B76" s="246">
        <v>2005</v>
      </c>
      <c r="C76" s="482">
        <v>15.292529436000001</v>
      </c>
      <c r="D76" s="246">
        <v>4926</v>
      </c>
      <c r="E76" s="482">
        <v>0</v>
      </c>
      <c r="F76" s="246">
        <v>0</v>
      </c>
    </row>
    <row r="77" spans="1:6">
      <c r="A77" s="246" t="s">
        <v>96</v>
      </c>
      <c r="B77" s="246">
        <v>2006</v>
      </c>
      <c r="C77" s="482">
        <v>12.662279936999999</v>
      </c>
      <c r="D77" s="246">
        <v>5737</v>
      </c>
      <c r="E77" s="482">
        <v>0</v>
      </c>
      <c r="F77" s="246">
        <v>0</v>
      </c>
    </row>
    <row r="78" spans="1:6">
      <c r="A78" s="246" t="s">
        <v>96</v>
      </c>
      <c r="B78" s="246">
        <v>2007</v>
      </c>
      <c r="C78" s="482">
        <v>12.579290894</v>
      </c>
      <c r="D78" s="246">
        <v>6205</v>
      </c>
      <c r="E78" s="482">
        <v>0</v>
      </c>
      <c r="F78" s="246">
        <v>0</v>
      </c>
    </row>
    <row r="79" spans="1:6">
      <c r="A79" s="246" t="s">
        <v>96</v>
      </c>
      <c r="B79" s="246">
        <v>2008</v>
      </c>
      <c r="C79" s="482">
        <v>12.1095165</v>
      </c>
      <c r="D79" s="246">
        <v>6515</v>
      </c>
      <c r="E79" s="482">
        <v>0</v>
      </c>
      <c r="F79" s="246">
        <v>0</v>
      </c>
    </row>
    <row r="80" spans="1:6">
      <c r="A80" s="246" t="s">
        <v>96</v>
      </c>
      <c r="B80" s="246">
        <v>2009</v>
      </c>
      <c r="C80" s="482">
        <v>11.761584768000001</v>
      </c>
      <c r="D80" s="246">
        <v>7143</v>
      </c>
      <c r="E80" s="482">
        <v>0</v>
      </c>
      <c r="F80" s="246">
        <v>0</v>
      </c>
    </row>
    <row r="81" spans="1:6">
      <c r="A81" s="246" t="s">
        <v>96</v>
      </c>
      <c r="B81" s="246">
        <v>2010</v>
      </c>
      <c r="C81" s="482">
        <v>12.314883071000001</v>
      </c>
      <c r="D81" s="246">
        <v>7868</v>
      </c>
      <c r="E81" s="482">
        <v>0</v>
      </c>
      <c r="F81" s="246">
        <v>0</v>
      </c>
    </row>
    <row r="82" spans="1:6">
      <c r="A82" s="246" t="s">
        <v>96</v>
      </c>
      <c r="B82" s="246">
        <v>2011</v>
      </c>
      <c r="C82" s="482">
        <v>11.830393487</v>
      </c>
      <c r="D82" s="246">
        <v>8844</v>
      </c>
      <c r="E82" s="482">
        <v>0</v>
      </c>
      <c r="F82" s="246">
        <v>0</v>
      </c>
    </row>
    <row r="83" spans="1:6">
      <c r="A83" s="246" t="s">
        <v>96</v>
      </c>
      <c r="B83" s="246">
        <v>2012</v>
      </c>
      <c r="C83" s="482">
        <v>12.668976269</v>
      </c>
      <c r="D83" s="246">
        <v>5773</v>
      </c>
      <c r="E83" s="482">
        <v>5</v>
      </c>
      <c r="F83" s="246">
        <v>1</v>
      </c>
    </row>
    <row r="84" spans="1:6">
      <c r="A84" s="246" t="s">
        <v>96</v>
      </c>
      <c r="B84" s="246">
        <v>2013</v>
      </c>
      <c r="C84" s="482">
        <v>12.190720795000001</v>
      </c>
      <c r="D84" s="246">
        <v>6035</v>
      </c>
      <c r="E84" s="482">
        <v>0</v>
      </c>
      <c r="F84" s="246">
        <v>0</v>
      </c>
    </row>
    <row r="85" spans="1:6">
      <c r="A85" s="246" t="s">
        <v>96</v>
      </c>
      <c r="B85" s="246">
        <v>2014</v>
      </c>
      <c r="C85" s="482">
        <v>12.032459848</v>
      </c>
      <c r="D85" s="246">
        <v>5915</v>
      </c>
      <c r="E85" s="482">
        <v>0</v>
      </c>
      <c r="F85" s="246">
        <v>0</v>
      </c>
    </row>
    <row r="86" spans="1:6">
      <c r="A86" s="246" t="s">
        <v>96</v>
      </c>
      <c r="B86" s="246">
        <v>2015</v>
      </c>
      <c r="C86" s="482">
        <v>12.853230128</v>
      </c>
      <c r="D86" s="246">
        <v>6718</v>
      </c>
      <c r="E86" s="482">
        <v>7</v>
      </c>
      <c r="F86" s="246">
        <v>1</v>
      </c>
    </row>
    <row r="87" spans="1:6">
      <c r="A87" s="246" t="s">
        <v>96</v>
      </c>
      <c r="B87" s="246">
        <v>2016</v>
      </c>
      <c r="C87" s="482">
        <v>12.924265489</v>
      </c>
      <c r="D87" s="246">
        <v>6569</v>
      </c>
      <c r="E87" s="482">
        <v>4</v>
      </c>
      <c r="F87" s="246">
        <v>2</v>
      </c>
    </row>
    <row r="88" spans="1:6">
      <c r="A88" s="246" t="s">
        <v>96</v>
      </c>
      <c r="B88" s="246">
        <v>2017</v>
      </c>
      <c r="C88" s="482">
        <v>11.970461220000001</v>
      </c>
      <c r="D88" s="246">
        <v>5789</v>
      </c>
      <c r="E88" s="482">
        <v>5.3333333332999997</v>
      </c>
      <c r="F88" s="246">
        <v>3</v>
      </c>
    </row>
    <row r="89" spans="1:6">
      <c r="A89" s="246" t="s">
        <v>37</v>
      </c>
      <c r="B89" s="246">
        <v>2001</v>
      </c>
      <c r="C89" s="482">
        <v>30.433070866000001</v>
      </c>
      <c r="D89" s="246">
        <v>127</v>
      </c>
      <c r="E89" s="482">
        <v>17.617312073000001</v>
      </c>
      <c r="F89" s="246">
        <v>878</v>
      </c>
    </row>
    <row r="90" spans="1:6">
      <c r="A90" s="246" t="s">
        <v>37</v>
      </c>
      <c r="B90" s="246">
        <v>2002</v>
      </c>
      <c r="C90" s="482">
        <v>31.066115702000001</v>
      </c>
      <c r="D90" s="246">
        <v>121</v>
      </c>
      <c r="E90" s="482">
        <v>16.384381339000001</v>
      </c>
      <c r="F90" s="246">
        <v>986</v>
      </c>
    </row>
    <row r="91" spans="1:6">
      <c r="A91" s="246" t="s">
        <v>37</v>
      </c>
      <c r="B91" s="246">
        <v>2003</v>
      </c>
      <c r="C91" s="482">
        <v>33.421875</v>
      </c>
      <c r="D91" s="246">
        <v>128</v>
      </c>
      <c r="E91" s="482">
        <v>16.443359375</v>
      </c>
      <c r="F91" s="246">
        <v>1024</v>
      </c>
    </row>
    <row r="92" spans="1:6">
      <c r="A92" s="246" t="s">
        <v>37</v>
      </c>
      <c r="B92" s="246">
        <v>2004</v>
      </c>
      <c r="C92" s="482">
        <v>31.985714286</v>
      </c>
      <c r="D92" s="246">
        <v>140</v>
      </c>
      <c r="E92" s="482">
        <v>15.802960221999999</v>
      </c>
      <c r="F92" s="246">
        <v>1081</v>
      </c>
    </row>
    <row r="93" spans="1:6">
      <c r="A93" s="246" t="s">
        <v>37</v>
      </c>
      <c r="B93" s="246">
        <v>2005</v>
      </c>
      <c r="C93" s="482">
        <v>34.671999999999997</v>
      </c>
      <c r="D93" s="246">
        <v>125</v>
      </c>
      <c r="E93" s="482">
        <v>15.498773507999999</v>
      </c>
      <c r="F93" s="246">
        <v>1223</v>
      </c>
    </row>
    <row r="94" spans="1:6">
      <c r="A94" s="246" t="s">
        <v>37</v>
      </c>
      <c r="B94" s="246">
        <v>2006</v>
      </c>
      <c r="C94" s="482">
        <v>32.558823529000001</v>
      </c>
      <c r="D94" s="246">
        <v>102</v>
      </c>
      <c r="E94" s="482">
        <v>15.215231788000001</v>
      </c>
      <c r="F94" s="246">
        <v>1208</v>
      </c>
    </row>
    <row r="95" spans="1:6">
      <c r="A95" s="246" t="s">
        <v>37</v>
      </c>
      <c r="B95" s="246">
        <v>2007</v>
      </c>
      <c r="C95" s="482">
        <v>35.125</v>
      </c>
      <c r="D95" s="246">
        <v>104</v>
      </c>
      <c r="E95" s="482">
        <v>14.623318385999999</v>
      </c>
      <c r="F95" s="246">
        <v>1115</v>
      </c>
    </row>
    <row r="96" spans="1:6">
      <c r="A96" s="246" t="s">
        <v>37</v>
      </c>
      <c r="B96" s="246">
        <v>2008</v>
      </c>
      <c r="C96" s="482">
        <v>33.791304347999997</v>
      </c>
      <c r="D96" s="246">
        <v>115</v>
      </c>
      <c r="E96" s="482">
        <v>15.376114082000001</v>
      </c>
      <c r="F96" s="246">
        <v>1122</v>
      </c>
    </row>
    <row r="97" spans="1:6">
      <c r="A97" s="246" t="s">
        <v>37</v>
      </c>
      <c r="B97" s="246">
        <v>2009</v>
      </c>
      <c r="C97" s="482">
        <v>30.602739725999999</v>
      </c>
      <c r="D97" s="246">
        <v>146</v>
      </c>
      <c r="E97" s="482">
        <v>14.641791045</v>
      </c>
      <c r="F97" s="246">
        <v>1340</v>
      </c>
    </row>
    <row r="98" spans="1:6">
      <c r="A98" s="246" t="s">
        <v>37</v>
      </c>
      <c r="B98" s="246">
        <v>2010</v>
      </c>
      <c r="C98" s="482">
        <v>34.928571429000002</v>
      </c>
      <c r="D98" s="246">
        <v>126</v>
      </c>
      <c r="E98" s="482">
        <v>15.291350531000001</v>
      </c>
      <c r="F98" s="246">
        <v>1318</v>
      </c>
    </row>
    <row r="99" spans="1:6">
      <c r="A99" s="246" t="s">
        <v>37</v>
      </c>
      <c r="B99" s="246">
        <v>2011</v>
      </c>
      <c r="C99" s="482">
        <v>36.594059406</v>
      </c>
      <c r="D99" s="246">
        <v>101</v>
      </c>
      <c r="E99" s="482">
        <v>15.757602862000001</v>
      </c>
      <c r="F99" s="246">
        <v>1118</v>
      </c>
    </row>
    <row r="100" spans="1:6">
      <c r="A100" s="246" t="s">
        <v>37</v>
      </c>
      <c r="B100" s="246">
        <v>2012</v>
      </c>
      <c r="C100" s="482">
        <v>39.089887640000001</v>
      </c>
      <c r="D100" s="246">
        <v>89</v>
      </c>
      <c r="E100" s="482">
        <v>16.159351144999999</v>
      </c>
      <c r="F100" s="246">
        <v>1048</v>
      </c>
    </row>
    <row r="101" spans="1:6">
      <c r="A101" s="246" t="s">
        <v>37</v>
      </c>
      <c r="B101" s="246">
        <v>2013</v>
      </c>
      <c r="C101" s="482">
        <v>37.575000000000003</v>
      </c>
      <c r="D101" s="246">
        <v>80</v>
      </c>
      <c r="E101" s="482">
        <v>15.855314960999999</v>
      </c>
      <c r="F101" s="246">
        <v>1016</v>
      </c>
    </row>
    <row r="102" spans="1:6">
      <c r="A102" s="246" t="s">
        <v>37</v>
      </c>
      <c r="B102" s="246">
        <v>2014</v>
      </c>
      <c r="C102" s="482">
        <v>39.712121212</v>
      </c>
      <c r="D102" s="246">
        <v>66</v>
      </c>
      <c r="E102" s="482">
        <v>15.743842365000001</v>
      </c>
      <c r="F102" s="246">
        <v>1015</v>
      </c>
    </row>
    <row r="103" spans="1:6">
      <c r="A103" s="246" t="s">
        <v>37</v>
      </c>
      <c r="B103" s="246">
        <v>2015</v>
      </c>
      <c r="C103" s="482">
        <v>39.336363636000002</v>
      </c>
      <c r="D103" s="246">
        <v>110</v>
      </c>
      <c r="E103" s="482">
        <v>15.224</v>
      </c>
      <c r="F103" s="246">
        <v>1375</v>
      </c>
    </row>
    <row r="104" spans="1:6">
      <c r="A104" s="246" t="s">
        <v>37</v>
      </c>
      <c r="B104" s="246">
        <v>2016</v>
      </c>
      <c r="C104" s="482">
        <v>32.848484847999998</v>
      </c>
      <c r="D104" s="246">
        <v>66</v>
      </c>
      <c r="E104" s="482">
        <v>16.947299078</v>
      </c>
      <c r="F104" s="246">
        <v>759</v>
      </c>
    </row>
    <row r="105" spans="1:6">
      <c r="A105" s="246" t="s">
        <v>37</v>
      </c>
      <c r="B105" s="246">
        <v>2017</v>
      </c>
      <c r="C105" s="482">
        <v>32.036363635999997</v>
      </c>
      <c r="D105" s="246">
        <v>55</v>
      </c>
      <c r="E105" s="482">
        <v>14.625717566000001</v>
      </c>
      <c r="F105" s="246">
        <v>871</v>
      </c>
    </row>
    <row r="106" spans="1:6">
      <c r="A106" s="246" t="s">
        <v>97</v>
      </c>
      <c r="B106" s="246">
        <v>2001</v>
      </c>
      <c r="C106" s="482">
        <v>28.852994554999999</v>
      </c>
      <c r="D106" s="246">
        <v>551</v>
      </c>
      <c r="E106" s="482">
        <v>18.390146471000001</v>
      </c>
      <c r="F106" s="246">
        <v>3004</v>
      </c>
    </row>
    <row r="107" spans="1:6">
      <c r="A107" s="246" t="s">
        <v>97</v>
      </c>
      <c r="B107" s="246">
        <v>2002</v>
      </c>
      <c r="C107" s="482">
        <v>29.857692308000001</v>
      </c>
      <c r="D107" s="246">
        <v>520</v>
      </c>
      <c r="E107" s="482">
        <v>19.187010443999998</v>
      </c>
      <c r="F107" s="246">
        <v>3064</v>
      </c>
    </row>
    <row r="108" spans="1:6">
      <c r="A108" s="246" t="s">
        <v>97</v>
      </c>
      <c r="B108" s="246">
        <v>2003</v>
      </c>
      <c r="C108" s="482">
        <v>30.19205298</v>
      </c>
      <c r="D108" s="246">
        <v>453</v>
      </c>
      <c r="E108" s="482">
        <v>19.240142306999999</v>
      </c>
      <c r="F108" s="246">
        <v>3373</v>
      </c>
    </row>
    <row r="109" spans="1:6">
      <c r="A109" s="246" t="s">
        <v>97</v>
      </c>
      <c r="B109" s="246">
        <v>2004</v>
      </c>
      <c r="C109" s="482">
        <v>31.647783251</v>
      </c>
      <c r="D109" s="246">
        <v>406</v>
      </c>
      <c r="E109" s="482">
        <v>19.472238122</v>
      </c>
      <c r="F109" s="246">
        <v>3494</v>
      </c>
    </row>
    <row r="110" spans="1:6">
      <c r="A110" s="246" t="s">
        <v>97</v>
      </c>
      <c r="B110" s="246">
        <v>2005</v>
      </c>
      <c r="C110" s="482">
        <v>32.703872437000001</v>
      </c>
      <c r="D110" s="246">
        <v>439</v>
      </c>
      <c r="E110" s="482">
        <v>20.202666666999999</v>
      </c>
      <c r="F110" s="246">
        <v>3750</v>
      </c>
    </row>
    <row r="111" spans="1:6">
      <c r="A111" s="246" t="s">
        <v>97</v>
      </c>
      <c r="B111" s="246">
        <v>2006</v>
      </c>
      <c r="C111" s="482">
        <v>32.389204544999998</v>
      </c>
      <c r="D111" s="246">
        <v>352</v>
      </c>
      <c r="E111" s="482">
        <v>19.799339599</v>
      </c>
      <c r="F111" s="246">
        <v>3937</v>
      </c>
    </row>
    <row r="112" spans="1:6">
      <c r="A112" s="246" t="s">
        <v>97</v>
      </c>
      <c r="B112" s="246">
        <v>2007</v>
      </c>
      <c r="C112" s="482">
        <v>33.398230087999998</v>
      </c>
      <c r="D112" s="246">
        <v>339</v>
      </c>
      <c r="E112" s="482">
        <v>19.911089635</v>
      </c>
      <c r="F112" s="246">
        <v>4139</v>
      </c>
    </row>
    <row r="113" spans="1:6">
      <c r="A113" s="246" t="s">
        <v>97</v>
      </c>
      <c r="B113" s="246">
        <v>2008</v>
      </c>
      <c r="C113" s="482">
        <v>34.619354839000003</v>
      </c>
      <c r="D113" s="246">
        <v>310</v>
      </c>
      <c r="E113" s="482">
        <v>20.474901688999999</v>
      </c>
      <c r="F113" s="246">
        <v>4323</v>
      </c>
    </row>
    <row r="114" spans="1:6">
      <c r="A114" s="246" t="s">
        <v>97</v>
      </c>
      <c r="B114" s="246">
        <v>2009</v>
      </c>
      <c r="C114" s="482">
        <v>34.923913042999999</v>
      </c>
      <c r="D114" s="246">
        <v>276</v>
      </c>
      <c r="E114" s="482">
        <v>20.848305285999999</v>
      </c>
      <c r="F114" s="246">
        <v>4219</v>
      </c>
    </row>
    <row r="115" spans="1:6">
      <c r="A115" s="246" t="s">
        <v>97</v>
      </c>
      <c r="B115" s="246">
        <v>2010</v>
      </c>
      <c r="C115" s="482">
        <v>35.840989399000001</v>
      </c>
      <c r="D115" s="246">
        <v>283</v>
      </c>
      <c r="E115" s="482">
        <v>21.534567351</v>
      </c>
      <c r="F115" s="246">
        <v>4484</v>
      </c>
    </row>
    <row r="116" spans="1:6">
      <c r="A116" s="246" t="s">
        <v>97</v>
      </c>
      <c r="B116" s="246">
        <v>2011</v>
      </c>
      <c r="C116" s="482">
        <v>33.716814159000002</v>
      </c>
      <c r="D116" s="246">
        <v>226</v>
      </c>
      <c r="E116" s="482">
        <v>22.016182572999998</v>
      </c>
      <c r="F116" s="246">
        <v>4820</v>
      </c>
    </row>
    <row r="117" spans="1:6">
      <c r="A117" s="246" t="s">
        <v>97</v>
      </c>
      <c r="B117" s="246">
        <v>2012</v>
      </c>
      <c r="C117" s="482">
        <v>37.721649485</v>
      </c>
      <c r="D117" s="246">
        <v>194</v>
      </c>
      <c r="E117" s="482">
        <v>22.257505175999999</v>
      </c>
      <c r="F117" s="246">
        <v>3864</v>
      </c>
    </row>
    <row r="118" spans="1:6">
      <c r="A118" s="246" t="s">
        <v>97</v>
      </c>
      <c r="B118" s="246">
        <v>2013</v>
      </c>
      <c r="C118" s="482">
        <v>36.081632653</v>
      </c>
      <c r="D118" s="246">
        <v>98</v>
      </c>
      <c r="E118" s="482">
        <v>22.268767377</v>
      </c>
      <c r="F118" s="246">
        <v>3237</v>
      </c>
    </row>
    <row r="119" spans="1:6">
      <c r="A119" s="246" t="s">
        <v>97</v>
      </c>
      <c r="B119" s="246">
        <v>2014</v>
      </c>
      <c r="C119" s="482">
        <v>38.685714286</v>
      </c>
      <c r="D119" s="246">
        <v>105</v>
      </c>
      <c r="E119" s="482">
        <v>22.525618057999999</v>
      </c>
      <c r="F119" s="246">
        <v>2791</v>
      </c>
    </row>
    <row r="120" spans="1:6">
      <c r="A120" s="246" t="s">
        <v>97</v>
      </c>
      <c r="B120" s="246">
        <v>2015</v>
      </c>
      <c r="C120" s="482">
        <v>39.439252336000003</v>
      </c>
      <c r="D120" s="246">
        <v>107</v>
      </c>
      <c r="E120" s="482">
        <v>22.867609254000001</v>
      </c>
      <c r="F120" s="246">
        <v>3112</v>
      </c>
    </row>
    <row r="121" spans="1:6">
      <c r="A121" s="246" t="s">
        <v>97</v>
      </c>
      <c r="B121" s="246">
        <v>2016</v>
      </c>
      <c r="C121" s="482">
        <v>39.888888889</v>
      </c>
      <c r="D121" s="246">
        <v>99</v>
      </c>
      <c r="E121" s="482">
        <v>23.288291475000001</v>
      </c>
      <c r="F121" s="246">
        <v>2827</v>
      </c>
    </row>
    <row r="122" spans="1:6">
      <c r="A122" s="246" t="s">
        <v>97</v>
      </c>
      <c r="B122" s="246">
        <v>2017</v>
      </c>
      <c r="C122" s="482">
        <v>34.925373133999997</v>
      </c>
      <c r="D122" s="246">
        <v>67</v>
      </c>
      <c r="E122" s="482">
        <v>21.595813678999999</v>
      </c>
      <c r="F122" s="246">
        <v>3392</v>
      </c>
    </row>
  </sheetData>
  <mergeCells count="1">
    <mergeCell ref="M1:N1"/>
  </mergeCells>
  <hyperlinks>
    <hyperlink ref="M1:N1" location="Contents!A1" display="Back to Contents"/>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46"/>
  <sheetViews>
    <sheetView workbookViewId="0">
      <selection activeCell="G18" sqref="G18"/>
    </sheetView>
  </sheetViews>
  <sheetFormatPr defaultRowHeight="12.75"/>
  <sheetData>
    <row r="1" spans="1:23" ht="26.25" customHeight="1">
      <c r="A1" s="33" t="s">
        <v>672</v>
      </c>
      <c r="B1" s="32"/>
      <c r="C1" s="32"/>
      <c r="D1" s="32"/>
      <c r="E1" s="32"/>
      <c r="F1" s="32"/>
      <c r="G1" s="32"/>
      <c r="H1" s="32"/>
      <c r="I1" s="32"/>
      <c r="J1" s="32"/>
      <c r="K1" s="32"/>
      <c r="L1" s="32"/>
      <c r="M1" s="793" t="s">
        <v>549</v>
      </c>
      <c r="N1" s="793"/>
      <c r="O1" s="32"/>
      <c r="P1" s="32"/>
      <c r="Q1" s="32"/>
      <c r="R1" s="32"/>
      <c r="S1" s="32"/>
      <c r="T1" s="32"/>
      <c r="U1" s="32"/>
      <c r="V1" s="32"/>
      <c r="W1" s="32"/>
    </row>
    <row r="2" spans="1:23">
      <c r="B2" s="816" t="s">
        <v>678</v>
      </c>
      <c r="C2" s="816"/>
      <c r="D2" s="817" t="s">
        <v>679</v>
      </c>
      <c r="E2" s="817"/>
      <c r="F2" s="818" t="s">
        <v>680</v>
      </c>
      <c r="G2" s="818"/>
    </row>
    <row r="3" spans="1:23">
      <c r="A3" s="319" t="s">
        <v>673</v>
      </c>
      <c r="B3" s="319" t="s">
        <v>674</v>
      </c>
      <c r="C3" s="319" t="s">
        <v>675</v>
      </c>
      <c r="D3" s="319" t="s">
        <v>676</v>
      </c>
      <c r="E3" s="319" t="s">
        <v>677</v>
      </c>
      <c r="F3" s="246" t="s">
        <v>191</v>
      </c>
      <c r="G3" s="246" t="s">
        <v>229</v>
      </c>
      <c r="H3" s="246"/>
    </row>
    <row r="4" spans="1:23">
      <c r="A4" s="319">
        <v>2001</v>
      </c>
      <c r="B4" s="416">
        <v>186751.22065999999</v>
      </c>
      <c r="C4" s="416">
        <v>176179</v>
      </c>
      <c r="D4" s="416">
        <v>182836.06969</v>
      </c>
      <c r="E4" s="416">
        <v>167670</v>
      </c>
      <c r="F4" s="416">
        <v>174579.32548999999</v>
      </c>
      <c r="G4" s="416">
        <v>196576</v>
      </c>
      <c r="H4" s="246"/>
    </row>
    <row r="5" spans="1:23">
      <c r="A5" s="319">
        <v>2002</v>
      </c>
      <c r="B5" s="416">
        <v>193460.41902999999</v>
      </c>
      <c r="C5" s="416">
        <v>181475</v>
      </c>
      <c r="D5" s="416">
        <v>189908.95984</v>
      </c>
      <c r="E5" s="416">
        <v>172179</v>
      </c>
      <c r="F5" s="416">
        <v>179872.17894000001</v>
      </c>
      <c r="G5" s="416">
        <v>203357</v>
      </c>
      <c r="H5" s="246"/>
    </row>
    <row r="6" spans="1:23">
      <c r="A6" s="319">
        <v>2003</v>
      </c>
      <c r="B6" s="416">
        <v>198605.85404000001</v>
      </c>
      <c r="C6" s="416">
        <v>187383</v>
      </c>
      <c r="D6" s="416">
        <v>198190.014</v>
      </c>
      <c r="E6" s="416">
        <v>176644</v>
      </c>
      <c r="F6" s="416">
        <v>185673.72967999999</v>
      </c>
      <c r="G6" s="416">
        <v>210835</v>
      </c>
      <c r="H6" s="246"/>
    </row>
    <row r="7" spans="1:23">
      <c r="A7" s="319">
        <v>2004</v>
      </c>
      <c r="B7" s="416">
        <v>206760.94922000001</v>
      </c>
      <c r="C7" s="416">
        <v>191356</v>
      </c>
      <c r="D7" s="416">
        <v>205042.05562</v>
      </c>
      <c r="E7" s="416">
        <v>179861</v>
      </c>
      <c r="F7" s="416">
        <v>190105.02608000001</v>
      </c>
      <c r="G7" s="416">
        <v>216016</v>
      </c>
      <c r="H7" s="246"/>
    </row>
    <row r="8" spans="1:23">
      <c r="A8" s="319">
        <v>2005</v>
      </c>
      <c r="B8" s="416">
        <v>210447.66019</v>
      </c>
      <c r="C8" s="416">
        <v>194290</v>
      </c>
      <c r="D8" s="416">
        <v>210501.49455999999</v>
      </c>
      <c r="E8" s="416">
        <v>182769</v>
      </c>
      <c r="F8" s="416">
        <v>193066.28132000001</v>
      </c>
      <c r="G8" s="416">
        <v>221388</v>
      </c>
      <c r="H8" s="246"/>
    </row>
    <row r="9" spans="1:23">
      <c r="A9" s="319">
        <v>2006</v>
      </c>
      <c r="B9" s="416">
        <v>216563.09314000001</v>
      </c>
      <c r="C9" s="416">
        <v>200054</v>
      </c>
      <c r="D9" s="416">
        <v>223493.5828</v>
      </c>
      <c r="E9" s="416">
        <v>185248</v>
      </c>
      <c r="F9" s="416">
        <v>198007.75805</v>
      </c>
      <c r="G9" s="416">
        <v>237084</v>
      </c>
      <c r="H9" s="246"/>
    </row>
    <row r="10" spans="1:23">
      <c r="A10" s="319">
        <v>2007</v>
      </c>
      <c r="B10" s="416">
        <v>221615.56156999999</v>
      </c>
      <c r="C10" s="416">
        <v>201206</v>
      </c>
      <c r="D10" s="416">
        <v>224292.07564</v>
      </c>
      <c r="E10" s="416">
        <v>188599</v>
      </c>
      <c r="F10" s="416">
        <v>199549.25518000001</v>
      </c>
      <c r="G10" s="416">
        <v>240563</v>
      </c>
      <c r="H10" s="246"/>
    </row>
    <row r="11" spans="1:23">
      <c r="A11" s="319">
        <v>2008</v>
      </c>
      <c r="B11" s="416">
        <v>226734.01014999999</v>
      </c>
      <c r="C11" s="416">
        <v>203819</v>
      </c>
      <c r="D11" s="416">
        <v>226881.07036000001</v>
      </c>
      <c r="E11" s="416">
        <v>192645</v>
      </c>
      <c r="F11" s="416">
        <v>202448.53440999999</v>
      </c>
      <c r="G11" s="416">
        <v>243618</v>
      </c>
      <c r="H11" s="246"/>
    </row>
    <row r="12" spans="1:23">
      <c r="A12" s="319">
        <v>2009</v>
      </c>
      <c r="B12" s="416">
        <v>230932.06257000001</v>
      </c>
      <c r="C12" s="416">
        <v>205146</v>
      </c>
      <c r="D12" s="416">
        <v>227012.69915999999</v>
      </c>
      <c r="E12" s="416">
        <v>195962</v>
      </c>
      <c r="F12" s="416">
        <v>204092.54287</v>
      </c>
      <c r="G12" s="416">
        <v>246382</v>
      </c>
      <c r="H12" s="500"/>
      <c r="I12" s="49"/>
      <c r="J12" s="49"/>
    </row>
    <row r="13" spans="1:23">
      <c r="A13" s="319">
        <v>2010</v>
      </c>
      <c r="B13" s="416">
        <v>238163.12985</v>
      </c>
      <c r="C13" s="416">
        <v>208097</v>
      </c>
      <c r="D13" s="416">
        <v>229720.20199999999</v>
      </c>
      <c r="E13" s="416">
        <v>200470</v>
      </c>
      <c r="F13" s="416">
        <v>207343.07260000001</v>
      </c>
      <c r="G13" s="416">
        <v>252968</v>
      </c>
      <c r="H13" s="500"/>
      <c r="I13" s="49"/>
      <c r="J13" s="49"/>
    </row>
    <row r="14" spans="1:23">
      <c r="A14" s="319">
        <v>2011</v>
      </c>
      <c r="B14" s="416">
        <v>243527.82673999999</v>
      </c>
      <c r="C14" s="416">
        <v>212442</v>
      </c>
      <c r="D14" s="416">
        <v>233989.15674000001</v>
      </c>
      <c r="E14" s="416">
        <v>205840</v>
      </c>
      <c r="F14" s="416">
        <v>211879.37953999999</v>
      </c>
      <c r="G14" s="416">
        <v>258595</v>
      </c>
      <c r="H14" s="500"/>
      <c r="I14" s="49"/>
      <c r="J14" s="49"/>
    </row>
    <row r="15" spans="1:23">
      <c r="A15" s="319">
        <v>2012</v>
      </c>
      <c r="B15" s="416">
        <v>249677.36595000001</v>
      </c>
      <c r="C15" s="416">
        <v>213798</v>
      </c>
      <c r="D15" s="416">
        <v>234746.88029999999</v>
      </c>
      <c r="E15" s="416">
        <v>208740</v>
      </c>
      <c r="F15" s="416">
        <v>213850.44023000001</v>
      </c>
      <c r="G15" s="416">
        <v>261231</v>
      </c>
      <c r="H15" s="500"/>
      <c r="I15" s="49"/>
      <c r="J15" s="49"/>
    </row>
    <row r="16" spans="1:23">
      <c r="A16" s="319">
        <v>2013</v>
      </c>
      <c r="B16" s="416">
        <v>251871.68979</v>
      </c>
      <c r="C16" s="416">
        <v>215971</v>
      </c>
      <c r="D16" s="416">
        <v>235884.22360999999</v>
      </c>
      <c r="E16" s="416">
        <v>211379</v>
      </c>
      <c r="F16" s="416">
        <v>216214.53563</v>
      </c>
      <c r="G16" s="416">
        <v>263137</v>
      </c>
      <c r="H16" s="500"/>
      <c r="I16" s="49"/>
      <c r="J16" s="49"/>
    </row>
    <row r="17" spans="1:10">
      <c r="A17" s="319">
        <v>2014</v>
      </c>
      <c r="B17" s="416">
        <v>257021.47836000001</v>
      </c>
      <c r="C17" s="416">
        <v>217003</v>
      </c>
      <c r="D17" s="416">
        <v>235932.55322</v>
      </c>
      <c r="E17" s="416">
        <v>213407</v>
      </c>
      <c r="F17" s="416">
        <v>217432.72</v>
      </c>
      <c r="G17" s="416">
        <v>266595</v>
      </c>
      <c r="H17" s="500"/>
      <c r="I17" s="49"/>
      <c r="J17" s="49"/>
    </row>
    <row r="18" spans="1:10">
      <c r="A18" s="319">
        <v>2015</v>
      </c>
      <c r="B18" s="416">
        <v>256028.44717</v>
      </c>
      <c r="C18" s="416">
        <v>216349</v>
      </c>
      <c r="D18" s="416">
        <v>234310.96679999999</v>
      </c>
      <c r="E18" s="416">
        <v>212886</v>
      </c>
      <c r="F18" s="416">
        <v>216608.76834000001</v>
      </c>
      <c r="G18" s="416">
        <v>265431</v>
      </c>
      <c r="H18" s="500"/>
      <c r="I18" s="49"/>
      <c r="J18" s="49"/>
    </row>
    <row r="19" spans="1:10">
      <c r="A19" s="319">
        <v>2016</v>
      </c>
      <c r="B19" s="416">
        <v>258591.16222999999</v>
      </c>
      <c r="C19" s="416">
        <v>216542</v>
      </c>
      <c r="D19" s="416">
        <v>234677.07887</v>
      </c>
      <c r="E19" s="416">
        <v>213392</v>
      </c>
      <c r="F19" s="416">
        <v>217056.54441</v>
      </c>
      <c r="G19" s="416">
        <v>265889</v>
      </c>
      <c r="H19" s="500"/>
      <c r="I19" s="49"/>
      <c r="J19" s="49"/>
    </row>
    <row r="20" spans="1:10">
      <c r="A20" s="319">
        <v>2017</v>
      </c>
      <c r="B20" s="416">
        <v>236301.59508999999</v>
      </c>
      <c r="C20" s="416">
        <v>203514</v>
      </c>
      <c r="D20" s="416">
        <v>214628.21281</v>
      </c>
      <c r="E20" s="416">
        <v>203103</v>
      </c>
      <c r="F20" s="416">
        <v>203861.48973999999</v>
      </c>
      <c r="G20" s="416">
        <v>240524</v>
      </c>
      <c r="H20" s="49"/>
      <c r="I20" s="49"/>
      <c r="J20" s="49"/>
    </row>
    <row r="21" spans="1:10">
      <c r="A21" s="49"/>
      <c r="B21" s="49"/>
      <c r="C21" s="49"/>
      <c r="D21" s="49"/>
      <c r="E21" s="49"/>
      <c r="F21" s="49"/>
      <c r="G21" s="110"/>
      <c r="H21" s="49"/>
      <c r="I21" s="49"/>
      <c r="J21" s="49"/>
    </row>
    <row r="22" spans="1:10">
      <c r="A22" s="49"/>
      <c r="B22" s="49"/>
      <c r="F22" s="49"/>
      <c r="G22" s="110"/>
      <c r="H22" s="49"/>
      <c r="I22" s="49"/>
      <c r="J22" s="49"/>
    </row>
    <row r="23" spans="1:10">
      <c r="A23" s="49"/>
      <c r="B23" s="49"/>
      <c r="F23" s="49"/>
      <c r="G23" s="110"/>
      <c r="H23" s="49"/>
      <c r="I23" s="49"/>
      <c r="J23" s="49"/>
    </row>
    <row r="24" spans="1:10">
      <c r="H24" s="49"/>
      <c r="I24" s="49"/>
      <c r="J24" s="49"/>
    </row>
    <row r="25" spans="1:10">
      <c r="H25" s="49"/>
      <c r="I25" s="49"/>
      <c r="J25" s="49"/>
    </row>
    <row r="26" spans="1:10">
      <c r="H26" s="49"/>
      <c r="I26" s="49"/>
      <c r="J26" s="49"/>
    </row>
    <row r="27" spans="1:10">
      <c r="H27" s="49"/>
      <c r="I27" s="49"/>
      <c r="J27" s="49"/>
    </row>
    <row r="28" spans="1:10">
      <c r="H28" s="49"/>
      <c r="I28" s="49"/>
      <c r="J28" s="49"/>
    </row>
    <row r="29" spans="1:10">
      <c r="H29" s="49"/>
      <c r="I29" s="49"/>
      <c r="J29" s="49"/>
    </row>
    <row r="30" spans="1:10">
      <c r="H30" s="49"/>
      <c r="I30" s="49"/>
      <c r="J30" s="49"/>
    </row>
    <row r="31" spans="1:10">
      <c r="H31" s="49"/>
      <c r="I31" s="49"/>
      <c r="J31" s="49"/>
    </row>
    <row r="32" spans="1:10">
      <c r="H32" s="49"/>
      <c r="I32" s="49"/>
      <c r="J32" s="49"/>
    </row>
    <row r="33" spans="4:13">
      <c r="H33" s="49"/>
      <c r="I33" s="49"/>
      <c r="J33" s="49"/>
    </row>
    <row r="34" spans="4:13">
      <c r="H34" s="49"/>
      <c r="I34" s="49"/>
      <c r="J34" s="49"/>
    </row>
    <row r="35" spans="4:13">
      <c r="H35" s="49"/>
      <c r="I35" s="49"/>
      <c r="J35" s="49"/>
    </row>
    <row r="36" spans="4:13">
      <c r="H36" s="49"/>
      <c r="I36" s="49"/>
      <c r="J36" s="49"/>
    </row>
    <row r="37" spans="4:13">
      <c r="H37" s="49"/>
      <c r="I37" s="49"/>
      <c r="J37" s="49"/>
    </row>
    <row r="38" spans="4:13">
      <c r="H38" s="49"/>
      <c r="I38" s="49"/>
      <c r="J38" s="49"/>
    </row>
    <row r="39" spans="4:13">
      <c r="H39" s="49"/>
      <c r="I39" s="49"/>
      <c r="J39" s="49"/>
      <c r="K39" s="17"/>
      <c r="L39" s="17"/>
      <c r="M39" s="17"/>
    </row>
    <row r="40" spans="4:13">
      <c r="D40" s="49"/>
      <c r="H40" s="49"/>
      <c r="I40" s="49"/>
      <c r="J40" s="49"/>
      <c r="K40" s="17"/>
      <c r="L40" s="17"/>
      <c r="M40" s="17"/>
    </row>
    <row r="41" spans="4:13">
      <c r="D41" s="49"/>
      <c r="H41" s="49"/>
      <c r="I41" s="49"/>
      <c r="J41" s="49"/>
      <c r="K41" s="17"/>
      <c r="L41" s="17"/>
      <c r="M41" s="17"/>
    </row>
    <row r="42" spans="4:13">
      <c r="D42" s="49"/>
      <c r="H42" s="49"/>
      <c r="I42" s="49"/>
      <c r="J42" s="49"/>
      <c r="K42" s="17"/>
      <c r="L42" s="17"/>
      <c r="M42" s="17"/>
    </row>
    <row r="43" spans="4:13">
      <c r="D43" s="49"/>
      <c r="E43" s="49"/>
      <c r="F43" s="49"/>
      <c r="G43" s="49"/>
      <c r="H43" s="49"/>
      <c r="I43" s="49"/>
      <c r="J43" s="49"/>
      <c r="K43" s="17"/>
      <c r="L43" s="17"/>
      <c r="M43" s="17"/>
    </row>
    <row r="44" spans="4:13">
      <c r="D44" s="49"/>
      <c r="E44" s="49"/>
      <c r="F44" s="49"/>
      <c r="G44" s="49"/>
      <c r="H44" s="49"/>
      <c r="I44" s="49"/>
      <c r="J44" s="49"/>
      <c r="K44" s="17"/>
      <c r="L44" s="17"/>
      <c r="M44" s="17"/>
    </row>
    <row r="45" spans="4:13">
      <c r="D45" s="49"/>
      <c r="E45" s="49"/>
      <c r="F45" s="49"/>
      <c r="G45" s="49"/>
      <c r="H45" s="49"/>
      <c r="I45" s="49"/>
      <c r="J45" s="49"/>
    </row>
    <row r="46" spans="4:13">
      <c r="D46" s="49"/>
      <c r="E46" s="49"/>
      <c r="F46" s="49"/>
      <c r="G46" s="49"/>
      <c r="H46" s="49"/>
      <c r="I46" s="49"/>
      <c r="J46" s="49"/>
    </row>
  </sheetData>
  <mergeCells count="4">
    <mergeCell ref="M1:N1"/>
    <mergeCell ref="B2:C2"/>
    <mergeCell ref="D2:E2"/>
    <mergeCell ref="F2:G2"/>
  </mergeCells>
  <hyperlinks>
    <hyperlink ref="M1:N1" location="Contents!A1" display="Back to Contents"/>
  </hyperlink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D53"/>
  <sheetViews>
    <sheetView workbookViewId="0">
      <selection activeCell="T17" sqref="T17"/>
    </sheetView>
  </sheetViews>
  <sheetFormatPr defaultRowHeight="12.75"/>
  <cols>
    <col min="12" max="12" width="3.140625" customWidth="1"/>
  </cols>
  <sheetData>
    <row r="1" spans="1:30" ht="25.5" customHeight="1">
      <c r="A1" s="33" t="s">
        <v>672</v>
      </c>
      <c r="B1" s="32"/>
      <c r="C1" s="32"/>
      <c r="D1" s="32"/>
      <c r="E1" s="32"/>
      <c r="F1" s="32"/>
      <c r="G1" s="32"/>
      <c r="H1" s="32"/>
      <c r="I1" s="32"/>
      <c r="J1" s="32"/>
      <c r="K1" s="32"/>
      <c r="L1" s="32"/>
      <c r="M1" s="793" t="s">
        <v>549</v>
      </c>
      <c r="N1" s="793"/>
      <c r="O1" s="32"/>
      <c r="P1" s="32"/>
      <c r="Q1" s="32"/>
      <c r="R1" s="32"/>
      <c r="S1" s="32"/>
      <c r="T1" s="32"/>
      <c r="U1" s="32"/>
      <c r="V1" s="32"/>
      <c r="W1" s="32"/>
    </row>
    <row r="2" spans="1:30" s="53" customFormat="1" ht="18.75" customHeight="1">
      <c r="A2" s="145"/>
      <c r="B2" s="205" t="s">
        <v>949</v>
      </c>
      <c r="C2" s="208"/>
      <c r="D2" s="208"/>
      <c r="E2" s="208"/>
      <c r="F2" s="208"/>
      <c r="G2" s="208"/>
      <c r="H2" s="208"/>
      <c r="I2" s="208"/>
      <c r="J2" s="208"/>
      <c r="K2" s="207"/>
      <c r="L2" s="202"/>
      <c r="M2" s="205" t="s">
        <v>684</v>
      </c>
      <c r="N2" s="206"/>
      <c r="O2" s="207"/>
      <c r="P2" s="202"/>
      <c r="Q2" s="202"/>
      <c r="R2" s="202"/>
      <c r="S2" s="202"/>
      <c r="T2" s="202"/>
      <c r="U2" s="202"/>
      <c r="V2" s="202"/>
      <c r="W2" s="202"/>
    </row>
    <row r="3" spans="1:30" s="53" customFormat="1">
      <c r="B3" s="819" t="s">
        <v>403</v>
      </c>
      <c r="C3" s="820"/>
      <c r="D3" s="820"/>
      <c r="E3" s="820"/>
      <c r="F3" s="821"/>
      <c r="G3" s="822" t="s">
        <v>404</v>
      </c>
      <c r="H3" s="823"/>
      <c r="I3" s="823"/>
      <c r="J3" s="823"/>
      <c r="K3" s="824"/>
      <c r="M3" s="203" t="s">
        <v>685</v>
      </c>
      <c r="T3"/>
      <c r="U3"/>
      <c r="V3"/>
      <c r="W3"/>
      <c r="X3"/>
      <c r="Y3"/>
      <c r="Z3"/>
      <c r="AA3"/>
      <c r="AB3"/>
      <c r="AC3"/>
      <c r="AD3"/>
    </row>
    <row r="4" spans="1:30">
      <c r="A4" s="246" t="s">
        <v>673</v>
      </c>
      <c r="B4" s="246" t="s">
        <v>681</v>
      </c>
      <c r="C4" s="246" t="s">
        <v>682</v>
      </c>
      <c r="D4" s="246" t="s">
        <v>683</v>
      </c>
      <c r="E4" s="246" t="s">
        <v>686</v>
      </c>
      <c r="F4" s="246" t="s">
        <v>328</v>
      </c>
      <c r="G4" s="246" t="s">
        <v>681</v>
      </c>
      <c r="H4" s="246" t="s">
        <v>682</v>
      </c>
      <c r="I4" s="246" t="s">
        <v>683</v>
      </c>
      <c r="J4" s="246" t="s">
        <v>686</v>
      </c>
      <c r="K4" s="246" t="s">
        <v>328</v>
      </c>
      <c r="M4" s="2" t="s">
        <v>673</v>
      </c>
      <c r="N4" t="s">
        <v>191</v>
      </c>
      <c r="O4" t="s">
        <v>229</v>
      </c>
    </row>
    <row r="5" spans="1:30">
      <c r="A5" s="246">
        <v>2001</v>
      </c>
      <c r="B5" s="468">
        <v>147839.29978999999</v>
      </c>
      <c r="C5" s="468">
        <v>159831.36374</v>
      </c>
      <c r="D5" s="468">
        <v>184348.71044</v>
      </c>
      <c r="E5" s="468">
        <v>186103.45214000001</v>
      </c>
      <c r="F5" s="468">
        <v>206807.40299</v>
      </c>
      <c r="G5" s="468">
        <v>149976.61481999999</v>
      </c>
      <c r="H5" s="468">
        <v>176505.12896</v>
      </c>
      <c r="I5" s="468">
        <v>199682.02518</v>
      </c>
      <c r="J5" s="468">
        <v>204442.99606999999</v>
      </c>
      <c r="K5" s="468">
        <v>216256.61259</v>
      </c>
      <c r="L5" s="246"/>
      <c r="M5" s="319">
        <v>2001</v>
      </c>
      <c r="N5" s="416">
        <v>1861.0875767</v>
      </c>
      <c r="O5" s="416">
        <v>2140</v>
      </c>
    </row>
    <row r="6" spans="1:30">
      <c r="A6" s="246">
        <v>2002</v>
      </c>
      <c r="B6" s="468">
        <v>152812.69464999999</v>
      </c>
      <c r="C6" s="468">
        <v>165642.78026999999</v>
      </c>
      <c r="D6" s="468">
        <v>188655.44902999999</v>
      </c>
      <c r="E6" s="468">
        <v>190692.45198000001</v>
      </c>
      <c r="F6" s="468">
        <v>214149.94402</v>
      </c>
      <c r="G6" s="468">
        <v>158041.63344000001</v>
      </c>
      <c r="H6" s="468">
        <v>184541.03432999999</v>
      </c>
      <c r="I6" s="468">
        <v>205714.73022999999</v>
      </c>
      <c r="J6" s="468">
        <v>210776.82339999999</v>
      </c>
      <c r="K6" s="468">
        <v>216249.40225000001</v>
      </c>
      <c r="L6" s="246"/>
      <c r="M6" s="319">
        <v>2002</v>
      </c>
      <c r="N6" s="416">
        <v>1875.6834211</v>
      </c>
      <c r="O6" s="416">
        <v>2201</v>
      </c>
    </row>
    <row r="7" spans="1:30">
      <c r="A7" s="246">
        <v>2003</v>
      </c>
      <c r="B7" s="468">
        <v>162615.82487000001</v>
      </c>
      <c r="C7" s="468">
        <v>172643.52653999999</v>
      </c>
      <c r="D7" s="468">
        <v>192633.63139</v>
      </c>
      <c r="E7" s="468">
        <v>195287.45087</v>
      </c>
      <c r="F7" s="468">
        <v>215483.00184000001</v>
      </c>
      <c r="G7" s="468">
        <v>160425.03288000001</v>
      </c>
      <c r="H7" s="468">
        <v>189931.52420000001</v>
      </c>
      <c r="I7" s="468">
        <v>213343.89705</v>
      </c>
      <c r="J7" s="468">
        <v>220126.76162</v>
      </c>
      <c r="K7" s="468">
        <v>216527.76822999999</v>
      </c>
      <c r="L7" s="246"/>
      <c r="M7" s="319">
        <v>2003</v>
      </c>
      <c r="N7" s="416">
        <v>1884.6580114000001</v>
      </c>
      <c r="O7" s="416">
        <v>2179</v>
      </c>
    </row>
    <row r="8" spans="1:30">
      <c r="A8" s="246">
        <v>2004</v>
      </c>
      <c r="B8" s="468">
        <v>166872.69145000001</v>
      </c>
      <c r="C8" s="468">
        <v>177204.03638000001</v>
      </c>
      <c r="D8" s="468">
        <v>194978.18350000001</v>
      </c>
      <c r="E8" s="468">
        <v>201852.0344</v>
      </c>
      <c r="F8" s="468">
        <v>221131.38365</v>
      </c>
      <c r="G8" s="468">
        <v>160064.04962000001</v>
      </c>
      <c r="H8" s="468">
        <v>189435.39861</v>
      </c>
      <c r="I8" s="468">
        <v>218122.16521000001</v>
      </c>
      <c r="J8" s="468">
        <v>225528.01084</v>
      </c>
      <c r="K8" s="468">
        <v>220301.45780999999</v>
      </c>
      <c r="L8" s="246"/>
      <c r="M8" s="319">
        <v>2004</v>
      </c>
      <c r="N8" s="416">
        <v>1910.8982097000001</v>
      </c>
      <c r="O8" s="416">
        <v>2214</v>
      </c>
    </row>
    <row r="9" spans="1:30">
      <c r="A9" s="246">
        <v>2005</v>
      </c>
      <c r="B9" s="468">
        <v>171769.26592000001</v>
      </c>
      <c r="C9" s="468">
        <v>181307.13015000001</v>
      </c>
      <c r="D9" s="468">
        <v>196561.57642999999</v>
      </c>
      <c r="E9" s="468">
        <v>202555.47375</v>
      </c>
      <c r="F9" s="468">
        <v>224064.10647999999</v>
      </c>
      <c r="G9" s="468">
        <v>172517.60055</v>
      </c>
      <c r="H9" s="468">
        <v>193633.73757999999</v>
      </c>
      <c r="I9" s="468">
        <v>222131.85509999999</v>
      </c>
      <c r="J9" s="468">
        <v>231278.03017000001</v>
      </c>
      <c r="K9" s="468">
        <v>214767.62401999999</v>
      </c>
      <c r="L9" s="246"/>
      <c r="M9" s="319">
        <v>2005</v>
      </c>
      <c r="N9" s="416">
        <v>1938.0414856</v>
      </c>
      <c r="O9" s="416">
        <v>2246</v>
      </c>
    </row>
    <row r="10" spans="1:30">
      <c r="A10" s="246">
        <v>2006</v>
      </c>
      <c r="B10" s="468">
        <v>189515.08866000001</v>
      </c>
      <c r="C10" s="468">
        <v>186441.09789999999</v>
      </c>
      <c r="D10" s="468">
        <v>197800.04367000001</v>
      </c>
      <c r="E10" s="468">
        <v>204277.40758999999</v>
      </c>
      <c r="F10" s="468">
        <v>227960.70509</v>
      </c>
      <c r="G10" s="468">
        <v>197615.90684000001</v>
      </c>
      <c r="H10" s="468">
        <v>217786.42224000001</v>
      </c>
      <c r="I10" s="468">
        <v>235984.35957999999</v>
      </c>
      <c r="J10" s="468">
        <v>244032.93317</v>
      </c>
      <c r="K10" s="468">
        <v>230067.38175</v>
      </c>
      <c r="L10" s="246"/>
      <c r="M10" s="319">
        <v>2006</v>
      </c>
      <c r="N10" s="416">
        <v>1971.7469665000001</v>
      </c>
      <c r="O10" s="416">
        <v>2262</v>
      </c>
    </row>
    <row r="11" spans="1:30">
      <c r="A11" s="246">
        <v>2007</v>
      </c>
      <c r="B11" s="468">
        <v>189471.52432999999</v>
      </c>
      <c r="C11" s="468">
        <v>189298.97247000001</v>
      </c>
      <c r="D11" s="468">
        <v>199560.26172000001</v>
      </c>
      <c r="E11" s="468">
        <v>205720.74882000001</v>
      </c>
      <c r="F11" s="468">
        <v>226573.75166000001</v>
      </c>
      <c r="G11" s="468">
        <v>189783.35102</v>
      </c>
      <c r="H11" s="468">
        <v>214233.17678000001</v>
      </c>
      <c r="I11" s="468">
        <v>239890.01495000001</v>
      </c>
      <c r="J11" s="468">
        <v>249724.71289</v>
      </c>
      <c r="K11" s="468">
        <v>221558.94748999999</v>
      </c>
      <c r="L11" s="246"/>
      <c r="M11" s="319">
        <v>2007</v>
      </c>
      <c r="N11" s="416">
        <v>1988.7891978</v>
      </c>
      <c r="O11" s="416">
        <v>2291</v>
      </c>
    </row>
    <row r="12" spans="1:30">
      <c r="A12" s="246">
        <v>2008</v>
      </c>
      <c r="B12" s="468">
        <v>191512.59909</v>
      </c>
      <c r="C12" s="468">
        <v>191912.51196</v>
      </c>
      <c r="D12" s="468">
        <v>202846.55077999999</v>
      </c>
      <c r="E12" s="468">
        <v>208222.29571999999</v>
      </c>
      <c r="F12" s="468">
        <v>227402.60821000001</v>
      </c>
      <c r="G12" s="468">
        <v>195009.93171999999</v>
      </c>
      <c r="H12" s="468">
        <v>214043.01839000001</v>
      </c>
      <c r="I12" s="468">
        <v>240892.76069</v>
      </c>
      <c r="J12" s="468">
        <v>252058.25599000001</v>
      </c>
      <c r="K12" s="468">
        <v>226950.95378000001</v>
      </c>
      <c r="L12" s="246"/>
      <c r="M12" s="319">
        <v>2008</v>
      </c>
      <c r="N12" s="416">
        <v>2018.4420869</v>
      </c>
      <c r="O12" s="416">
        <v>2321</v>
      </c>
    </row>
    <row r="13" spans="1:30">
      <c r="A13" s="246">
        <v>2009</v>
      </c>
      <c r="B13" s="468">
        <v>188697.34224999999</v>
      </c>
      <c r="C13" s="468">
        <v>194862.31090000001</v>
      </c>
      <c r="D13" s="468">
        <v>204138.51629</v>
      </c>
      <c r="E13" s="468">
        <v>210478.11094000001</v>
      </c>
      <c r="F13" s="468">
        <v>229025.32905</v>
      </c>
      <c r="G13" s="468">
        <v>184570.47618999999</v>
      </c>
      <c r="H13" s="468">
        <v>221748.49922999999</v>
      </c>
      <c r="I13" s="468">
        <v>242018.26076</v>
      </c>
      <c r="J13" s="468">
        <v>255526.88383999999</v>
      </c>
      <c r="K13" s="468">
        <v>223069.46857</v>
      </c>
      <c r="L13" s="246"/>
      <c r="M13" s="319">
        <v>2009</v>
      </c>
      <c r="N13" s="416">
        <v>2034.2622636000001</v>
      </c>
      <c r="O13" s="416">
        <v>2357</v>
      </c>
    </row>
    <row r="14" spans="1:30">
      <c r="A14" s="246">
        <v>2010</v>
      </c>
      <c r="B14" s="468">
        <v>189453.00606000001</v>
      </c>
      <c r="C14" s="468">
        <v>197557.95670000001</v>
      </c>
      <c r="D14" s="468">
        <v>207471.70592000001</v>
      </c>
      <c r="E14" s="468">
        <v>214575.29709000001</v>
      </c>
      <c r="F14" s="468">
        <v>230217.86152999999</v>
      </c>
      <c r="G14" s="468">
        <v>191100.53967999999</v>
      </c>
      <c r="H14" s="468">
        <v>219962.40580000001</v>
      </c>
      <c r="I14" s="468">
        <v>246217.98889000001</v>
      </c>
      <c r="J14" s="468">
        <v>262929.15289999999</v>
      </c>
      <c r="K14" s="468">
        <v>229616.27165000001</v>
      </c>
      <c r="L14" s="246"/>
      <c r="M14" s="319">
        <v>2010</v>
      </c>
      <c r="N14" s="416">
        <v>2059.1753106000001</v>
      </c>
      <c r="O14" s="416">
        <v>2390</v>
      </c>
    </row>
    <row r="15" spans="1:30">
      <c r="A15" s="246">
        <v>2011</v>
      </c>
      <c r="B15" s="468">
        <v>189229.78174000001</v>
      </c>
      <c r="C15" s="468">
        <v>202826.50667999999</v>
      </c>
      <c r="D15" s="468">
        <v>211688.38480999999</v>
      </c>
      <c r="E15" s="468">
        <v>219018.75262000001</v>
      </c>
      <c r="F15" s="468">
        <v>235259.82284000001</v>
      </c>
      <c r="G15" s="468">
        <v>193686.27377999999</v>
      </c>
      <c r="H15" s="468">
        <v>216862.80812999999</v>
      </c>
      <c r="I15" s="468">
        <v>248641.59083999999</v>
      </c>
      <c r="J15" s="468">
        <v>269110.17790000001</v>
      </c>
      <c r="K15" s="468">
        <v>235205.37270000001</v>
      </c>
      <c r="L15" s="246"/>
      <c r="M15" s="319">
        <v>2011</v>
      </c>
      <c r="N15" s="416">
        <v>2082.7475752</v>
      </c>
      <c r="O15" s="416">
        <v>2413</v>
      </c>
    </row>
    <row r="16" spans="1:30">
      <c r="A16" s="246">
        <v>2012</v>
      </c>
      <c r="B16" s="468">
        <v>189835.02664</v>
      </c>
      <c r="C16" s="468">
        <v>203957.48629</v>
      </c>
      <c r="D16" s="468">
        <v>214044.58319999999</v>
      </c>
      <c r="E16" s="468">
        <v>221974.53479000001</v>
      </c>
      <c r="F16" s="468">
        <v>237586.65337000001</v>
      </c>
      <c r="G16" s="468">
        <v>177149.15319000001</v>
      </c>
      <c r="H16" s="468">
        <v>220646.41850999999</v>
      </c>
      <c r="I16" s="468">
        <v>250185.60582</v>
      </c>
      <c r="J16" s="468">
        <v>272811.71025</v>
      </c>
      <c r="K16" s="468">
        <v>229165.62062</v>
      </c>
      <c r="L16" s="246"/>
      <c r="M16" s="319">
        <v>2012</v>
      </c>
      <c r="N16" s="416">
        <v>2075.8838317</v>
      </c>
      <c r="O16" s="416">
        <v>2429</v>
      </c>
    </row>
    <row r="17" spans="1:15">
      <c r="A17" s="246">
        <v>2013</v>
      </c>
      <c r="B17" s="468">
        <v>187056.11403</v>
      </c>
      <c r="C17" s="468">
        <v>206113.40330000001</v>
      </c>
      <c r="D17" s="468">
        <v>217030.51892999999</v>
      </c>
      <c r="E17" s="468">
        <v>225335.35483</v>
      </c>
      <c r="F17" s="468">
        <v>239067.64493000001</v>
      </c>
      <c r="G17" s="468">
        <v>191200.68932</v>
      </c>
      <c r="H17" s="468">
        <v>224401.46575</v>
      </c>
      <c r="I17" s="468">
        <v>247489.38849000001</v>
      </c>
      <c r="J17" s="468">
        <v>274418.83854000003</v>
      </c>
      <c r="K17" s="468">
        <v>231480.28128</v>
      </c>
      <c r="L17" s="246"/>
      <c r="M17" s="319">
        <v>2013</v>
      </c>
      <c r="N17" s="416">
        <v>2076.9940652</v>
      </c>
      <c r="O17" s="416">
        <v>2468</v>
      </c>
    </row>
    <row r="18" spans="1:15">
      <c r="A18" s="246">
        <v>2014</v>
      </c>
      <c r="B18" s="468">
        <v>185322.84925</v>
      </c>
      <c r="C18" s="468">
        <v>208390.66638000001</v>
      </c>
      <c r="D18" s="468">
        <v>217904.75425</v>
      </c>
      <c r="E18" s="468">
        <v>227857.63016</v>
      </c>
      <c r="F18" s="468">
        <v>238766.39577</v>
      </c>
      <c r="G18" s="468">
        <v>171341.64249</v>
      </c>
      <c r="H18" s="468">
        <v>220155.37615</v>
      </c>
      <c r="I18" s="468">
        <v>249628.37671000001</v>
      </c>
      <c r="J18" s="468">
        <v>280019.45552999998</v>
      </c>
      <c r="K18" s="468">
        <v>224196.9755</v>
      </c>
      <c r="L18" s="246"/>
      <c r="M18" s="319">
        <v>2014</v>
      </c>
      <c r="N18" s="416">
        <v>2079.7531829</v>
      </c>
      <c r="O18" s="416">
        <v>2489</v>
      </c>
    </row>
    <row r="19" spans="1:15">
      <c r="A19" s="246">
        <v>2015</v>
      </c>
      <c r="B19" s="468">
        <v>181521.49651</v>
      </c>
      <c r="C19" s="468">
        <v>208279.17774000001</v>
      </c>
      <c r="D19" s="468">
        <v>217841.37977999999</v>
      </c>
      <c r="E19" s="468">
        <v>227004.87922</v>
      </c>
      <c r="F19" s="468">
        <v>237780.98826000001</v>
      </c>
      <c r="G19" s="468">
        <v>157133.91011</v>
      </c>
      <c r="H19" s="468">
        <v>222303.84977</v>
      </c>
      <c r="I19" s="468">
        <v>252240.93257</v>
      </c>
      <c r="J19" s="468">
        <v>276626.38280999998</v>
      </c>
      <c r="K19" s="468">
        <v>225383.07415</v>
      </c>
      <c r="L19" s="246"/>
      <c r="M19" s="319">
        <v>2015</v>
      </c>
      <c r="N19" s="416">
        <v>2077.8835514000002</v>
      </c>
      <c r="O19" s="416">
        <v>2509</v>
      </c>
    </row>
    <row r="20" spans="1:15">
      <c r="A20" s="246">
        <v>2016</v>
      </c>
      <c r="B20" s="468">
        <v>178118.04065000001</v>
      </c>
      <c r="C20" s="468">
        <v>208860.52418000001</v>
      </c>
      <c r="D20" s="468">
        <v>218632.8401</v>
      </c>
      <c r="E20" s="468">
        <v>228392.52611999999</v>
      </c>
      <c r="F20" s="468">
        <v>238802.48443000001</v>
      </c>
      <c r="G20" s="468">
        <v>159550.85526000001</v>
      </c>
      <c r="H20" s="468">
        <v>213935.94633000001</v>
      </c>
      <c r="I20" s="468">
        <v>250065.68158</v>
      </c>
      <c r="J20" s="468">
        <v>277610.21724000003</v>
      </c>
      <c r="K20" s="468">
        <v>226895.25025000001</v>
      </c>
      <c r="L20" s="246"/>
      <c r="M20" s="319">
        <v>2016</v>
      </c>
      <c r="N20" s="416">
        <v>2076.5083221999998</v>
      </c>
      <c r="O20" s="416">
        <v>2529</v>
      </c>
    </row>
    <row r="21" spans="1:15">
      <c r="A21" s="246">
        <v>2017</v>
      </c>
      <c r="B21" s="468">
        <v>164054.34187999999</v>
      </c>
      <c r="C21" s="468">
        <v>196324.17978999999</v>
      </c>
      <c r="D21" s="468">
        <v>207538.16086999999</v>
      </c>
      <c r="E21" s="468">
        <v>215233.20996000001</v>
      </c>
      <c r="F21" s="468">
        <v>218444.92141000001</v>
      </c>
      <c r="G21" s="468">
        <v>157684.10404999999</v>
      </c>
      <c r="H21" s="468">
        <v>194853.32565000001</v>
      </c>
      <c r="I21" s="468">
        <v>226057.17412000001</v>
      </c>
      <c r="J21" s="468">
        <v>254002.00089</v>
      </c>
      <c r="K21" s="468">
        <v>185863.93791000001</v>
      </c>
      <c r="L21" s="246"/>
      <c r="M21" s="319">
        <v>2017</v>
      </c>
      <c r="N21" s="416">
        <v>2099.850962</v>
      </c>
      <c r="O21" s="416">
        <v>2628</v>
      </c>
    </row>
    <row r="22" spans="1:15">
      <c r="A22" s="49"/>
      <c r="B22" s="49"/>
      <c r="C22" s="49"/>
      <c r="D22" s="49"/>
      <c r="E22" s="49"/>
      <c r="F22" s="49"/>
      <c r="G22" s="110"/>
      <c r="H22" s="49"/>
      <c r="I22" s="49"/>
      <c r="J22" s="49"/>
    </row>
    <row r="23" spans="1:15">
      <c r="A23" s="49"/>
      <c r="B23" s="49"/>
      <c r="C23" s="49"/>
      <c r="D23" s="49"/>
      <c r="E23" s="49"/>
      <c r="F23" s="49"/>
      <c r="G23" s="110"/>
      <c r="H23" s="49"/>
      <c r="I23" s="49"/>
      <c r="J23" s="49"/>
    </row>
    <row r="24" spans="1:15">
      <c r="A24" s="49"/>
      <c r="B24" s="49"/>
      <c r="C24" s="49"/>
      <c r="D24" s="49"/>
      <c r="E24" s="49"/>
      <c r="F24" s="49"/>
      <c r="G24" s="110"/>
      <c r="H24" s="49"/>
      <c r="I24" s="49"/>
      <c r="J24" s="49"/>
    </row>
    <row r="52" spans="2:2">
      <c r="B52" s="10" t="s">
        <v>1145</v>
      </c>
    </row>
    <row r="53" spans="2:2">
      <c r="B53" s="204"/>
    </row>
  </sheetData>
  <mergeCells count="3">
    <mergeCell ref="M1:N1"/>
    <mergeCell ref="B3:F3"/>
    <mergeCell ref="G3:K3"/>
  </mergeCells>
  <hyperlinks>
    <hyperlink ref="M1:N1" location="Contents!A1" display="Back to Contents"/>
  </hyperlink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B53"/>
  <sheetViews>
    <sheetView workbookViewId="0">
      <selection activeCell="V16" sqref="V16"/>
    </sheetView>
  </sheetViews>
  <sheetFormatPr defaultColWidth="8.85546875" defaultRowHeight="12.75"/>
  <sheetData>
    <row r="1" spans="1:28" ht="28.5" customHeight="1">
      <c r="A1" s="33" t="s">
        <v>166</v>
      </c>
      <c r="B1" s="34"/>
      <c r="C1" s="34"/>
      <c r="D1" s="34"/>
      <c r="E1" s="34"/>
      <c r="F1" s="34"/>
      <c r="G1" s="34"/>
      <c r="H1" s="34"/>
      <c r="I1" s="34"/>
      <c r="J1" s="34"/>
      <c r="K1" s="34"/>
      <c r="L1" s="34"/>
      <c r="M1" s="34"/>
      <c r="N1" s="34"/>
      <c r="O1" s="793" t="s">
        <v>549</v>
      </c>
      <c r="P1" s="793"/>
      <c r="Q1" s="34"/>
      <c r="R1" s="34"/>
      <c r="S1" s="34"/>
      <c r="T1" s="34"/>
      <c r="U1" s="34"/>
      <c r="V1" s="34"/>
      <c r="W1" s="34"/>
      <c r="X1" s="34"/>
      <c r="Y1" s="34"/>
    </row>
    <row r="2" spans="1:28" ht="33.75">
      <c r="A2" s="361" t="s">
        <v>38</v>
      </c>
      <c r="B2" s="361" t="s">
        <v>103</v>
      </c>
      <c r="C2" s="361" t="s">
        <v>104</v>
      </c>
      <c r="D2" s="361" t="s">
        <v>105</v>
      </c>
      <c r="E2" s="361" t="s">
        <v>106</v>
      </c>
      <c r="F2" s="361" t="s">
        <v>107</v>
      </c>
      <c r="G2" s="361" t="s">
        <v>108</v>
      </c>
      <c r="H2" s="361" t="s">
        <v>109</v>
      </c>
    </row>
    <row r="3" spans="1:28">
      <c r="A3" s="568">
        <v>1968</v>
      </c>
      <c r="B3" s="484">
        <v>6.325654E-3</v>
      </c>
      <c r="C3" s="484">
        <v>1.6083765100000001E-2</v>
      </c>
      <c r="D3" s="484">
        <v>7.4086836999999999E-3</v>
      </c>
      <c r="E3" s="484">
        <v>1.59066808E-2</v>
      </c>
      <c r="F3" s="484">
        <v>6.6235134999999999E-3</v>
      </c>
      <c r="G3" s="484">
        <v>1.3621418499999999E-2</v>
      </c>
      <c r="H3" s="484">
        <v>0.11842105260000001</v>
      </c>
      <c r="V3" s="13"/>
      <c r="W3" s="13"/>
      <c r="X3" s="13"/>
      <c r="Y3" s="13"/>
      <c r="Z3" s="13"/>
      <c r="AA3" s="13"/>
      <c r="AB3" s="13"/>
    </row>
    <row r="4" spans="1:28">
      <c r="A4" s="568">
        <v>1969</v>
      </c>
      <c r="B4" s="484">
        <v>7.8354554E-3</v>
      </c>
      <c r="C4" s="484">
        <v>9.9009900999999997E-3</v>
      </c>
      <c r="D4" s="484">
        <v>6.2111800999999998E-3</v>
      </c>
      <c r="E4" s="484">
        <v>0</v>
      </c>
      <c r="F4" s="484">
        <v>0</v>
      </c>
      <c r="G4" s="484">
        <v>3.3653846199999997E-2</v>
      </c>
      <c r="H4" s="484">
        <v>0.1685393258</v>
      </c>
      <c r="V4" s="13"/>
      <c r="W4" s="13"/>
      <c r="X4" s="13"/>
      <c r="Y4" s="13"/>
      <c r="Z4" s="13"/>
      <c r="AA4" s="13"/>
      <c r="AB4" s="13"/>
    </row>
    <row r="5" spans="1:28">
      <c r="A5" s="568">
        <v>1970</v>
      </c>
      <c r="B5" s="484">
        <v>8.3352627999999998E-3</v>
      </c>
      <c r="C5" s="484">
        <v>1.77595628E-2</v>
      </c>
      <c r="D5" s="484">
        <v>3.5778174999999998E-3</v>
      </c>
      <c r="E5" s="484">
        <v>0</v>
      </c>
      <c r="F5" s="484">
        <v>1.09090909E-2</v>
      </c>
      <c r="G5" s="484">
        <v>2.2556390999999999E-2</v>
      </c>
      <c r="H5" s="484">
        <v>0.1722222222</v>
      </c>
      <c r="V5" s="13"/>
      <c r="W5" s="13"/>
      <c r="X5" s="13"/>
      <c r="Y5" s="13"/>
      <c r="Z5" s="13"/>
      <c r="AA5" s="13"/>
      <c r="AB5" s="13"/>
    </row>
    <row r="6" spans="1:28">
      <c r="A6" s="568">
        <v>1971</v>
      </c>
      <c r="B6" s="484">
        <v>7.4774576999999997E-3</v>
      </c>
      <c r="C6" s="484">
        <v>1.73535792E-2</v>
      </c>
      <c r="D6" s="484">
        <v>1.0126582300000001E-2</v>
      </c>
      <c r="E6" s="484">
        <v>0</v>
      </c>
      <c r="F6" s="484">
        <v>9.5759234000000002E-3</v>
      </c>
      <c r="G6" s="484">
        <v>2.3715415E-2</v>
      </c>
      <c r="H6" s="484">
        <v>0.13725490200000001</v>
      </c>
      <c r="V6" s="13"/>
      <c r="W6" s="13"/>
      <c r="X6" s="13"/>
      <c r="Y6" s="13"/>
      <c r="Z6" s="13"/>
      <c r="AA6" s="13"/>
      <c r="AB6" s="13"/>
    </row>
    <row r="7" spans="1:28">
      <c r="A7" s="568">
        <v>1972</v>
      </c>
      <c r="B7" s="484">
        <v>8.0629679000000006E-3</v>
      </c>
      <c r="C7" s="484">
        <v>2.21402214E-2</v>
      </c>
      <c r="D7" s="484">
        <v>1.00864553E-2</v>
      </c>
      <c r="E7" s="484">
        <v>0</v>
      </c>
      <c r="F7" s="484">
        <v>4.5351473999999999E-3</v>
      </c>
      <c r="G7" s="484">
        <v>3.0075187999999999E-2</v>
      </c>
      <c r="H7" s="484">
        <v>0.1136363636</v>
      </c>
      <c r="V7" s="13"/>
      <c r="W7" s="13"/>
      <c r="X7" s="13"/>
      <c r="Y7" s="13"/>
      <c r="Z7" s="13"/>
      <c r="AA7" s="13"/>
      <c r="AB7" s="13"/>
    </row>
    <row r="8" spans="1:28">
      <c r="A8" s="568">
        <v>1973</v>
      </c>
      <c r="B8" s="484">
        <v>3.9215685999999996E-3</v>
      </c>
      <c r="C8" s="484">
        <v>1.7699115000000001E-2</v>
      </c>
      <c r="D8" s="484">
        <v>2.10526316E-2</v>
      </c>
      <c r="E8" s="484">
        <v>0</v>
      </c>
      <c r="F8" s="484">
        <v>5.6956875999999998E-3</v>
      </c>
      <c r="G8" s="484">
        <v>2.2364217299999999E-2</v>
      </c>
      <c r="H8" s="484">
        <v>0.22480620160000001</v>
      </c>
      <c r="V8" s="13"/>
      <c r="W8" s="13"/>
      <c r="X8" s="13"/>
      <c r="Y8" s="13"/>
      <c r="Z8" s="13"/>
      <c r="AA8" s="13"/>
      <c r="AB8" s="13"/>
    </row>
    <row r="9" spans="1:28">
      <c r="A9" s="568">
        <v>1974</v>
      </c>
      <c r="B9" s="484">
        <v>4.7169810999999999E-3</v>
      </c>
      <c r="C9" s="484">
        <v>7.1942446E-3</v>
      </c>
      <c r="D9" s="484">
        <v>1.6344725099999999E-2</v>
      </c>
      <c r="E9" s="484">
        <v>1.8181818200000002E-2</v>
      </c>
      <c r="F9" s="484">
        <v>5.6818182E-3</v>
      </c>
      <c r="G9" s="484">
        <v>1.9480519500000001E-2</v>
      </c>
      <c r="H9" s="484">
        <v>9.1397849500000003E-2</v>
      </c>
      <c r="V9" s="13"/>
      <c r="W9" s="13"/>
      <c r="X9" s="13"/>
      <c r="Y9" s="13"/>
      <c r="Z9" s="13"/>
      <c r="AA9" s="13"/>
      <c r="AB9" s="13"/>
    </row>
    <row r="10" spans="1:28">
      <c r="A10" s="568">
        <v>1975</v>
      </c>
      <c r="B10" s="484">
        <v>5.4316751999999996E-3</v>
      </c>
      <c r="C10" s="484">
        <v>2.68456376E-2</v>
      </c>
      <c r="D10" s="484">
        <v>1.4326647600000001E-2</v>
      </c>
      <c r="E10" s="484">
        <v>1.5873015899999999E-2</v>
      </c>
      <c r="F10" s="484">
        <v>5.7859208999999998E-3</v>
      </c>
      <c r="G10" s="484">
        <v>3.1784841100000003E-2</v>
      </c>
      <c r="H10" s="484">
        <v>0.1102362205</v>
      </c>
      <c r="V10" s="13"/>
      <c r="W10" s="13"/>
      <c r="X10" s="13"/>
      <c r="Y10" s="13"/>
      <c r="Z10" s="13"/>
      <c r="AA10" s="13"/>
      <c r="AB10" s="13"/>
    </row>
    <row r="11" spans="1:28">
      <c r="A11" s="568">
        <v>1976</v>
      </c>
      <c r="B11" s="484">
        <v>6.9300068999999997E-3</v>
      </c>
      <c r="C11" s="484">
        <v>1.5290519900000001E-2</v>
      </c>
      <c r="D11" s="484">
        <v>8.6206896999999998E-3</v>
      </c>
      <c r="E11" s="484">
        <v>2.1978022E-2</v>
      </c>
      <c r="F11" s="484">
        <v>3.6407766999999999E-3</v>
      </c>
      <c r="G11" s="484">
        <v>1.9313304699999999E-2</v>
      </c>
      <c r="H11" s="484">
        <v>0.14018691589999999</v>
      </c>
      <c r="V11" s="13"/>
      <c r="W11" s="13"/>
      <c r="X11" s="13"/>
      <c r="Y11" s="13"/>
      <c r="Z11" s="13"/>
      <c r="AA11" s="13"/>
      <c r="AB11" s="13"/>
    </row>
    <row r="12" spans="1:28">
      <c r="A12" s="568">
        <v>1977</v>
      </c>
      <c r="B12" s="484">
        <v>1.01861609E-2</v>
      </c>
      <c r="C12" s="484">
        <v>2.1844660200000001E-2</v>
      </c>
      <c r="D12" s="484">
        <v>6.2959076999999997E-3</v>
      </c>
      <c r="E12" s="484">
        <v>9.0090090000000001E-3</v>
      </c>
      <c r="F12" s="484">
        <v>1.3966479999999999E-3</v>
      </c>
      <c r="G12" s="484">
        <v>4.6875E-2</v>
      </c>
      <c r="H12" s="484">
        <v>0.1010638298</v>
      </c>
      <c r="V12" s="13"/>
      <c r="W12" s="13"/>
      <c r="X12" s="13"/>
      <c r="Y12" s="13"/>
      <c r="Z12" s="13"/>
      <c r="AA12" s="13"/>
      <c r="AB12" s="13"/>
    </row>
    <row r="13" spans="1:28">
      <c r="A13" s="568">
        <v>1978</v>
      </c>
      <c r="B13" s="484">
        <v>1.0837727E-2</v>
      </c>
      <c r="C13" s="484">
        <v>1.7721519000000002E-2</v>
      </c>
      <c r="D13" s="484">
        <v>1.18721461E-2</v>
      </c>
      <c r="E13" s="484">
        <v>1.4814814799999999E-2</v>
      </c>
      <c r="F13" s="484">
        <v>1.2210012000000001E-3</v>
      </c>
      <c r="G13" s="484">
        <v>3.1111111100000002E-2</v>
      </c>
      <c r="H13" s="484">
        <v>0.13157894740000001</v>
      </c>
      <c r="V13" s="13"/>
      <c r="W13" s="13"/>
      <c r="X13" s="13"/>
      <c r="Y13" s="13"/>
      <c r="Z13" s="13"/>
      <c r="AA13" s="13"/>
      <c r="AB13" s="13"/>
    </row>
    <row r="14" spans="1:28">
      <c r="A14" s="568">
        <v>1979</v>
      </c>
      <c r="B14" s="484">
        <v>2.2301228199999999E-2</v>
      </c>
      <c r="C14" s="484">
        <v>2.4207011699999999E-2</v>
      </c>
      <c r="D14" s="484">
        <v>2.8191072800000001E-2</v>
      </c>
      <c r="E14" s="484">
        <v>1.8604651199999999E-2</v>
      </c>
      <c r="F14" s="484">
        <v>1.32061629E-2</v>
      </c>
      <c r="G14" s="484">
        <v>2.89855072E-2</v>
      </c>
      <c r="H14" s="484">
        <v>0.1313559322</v>
      </c>
      <c r="V14" s="13"/>
      <c r="W14" s="13"/>
      <c r="X14" s="13"/>
      <c r="Y14" s="13"/>
      <c r="Z14" s="13"/>
      <c r="AA14" s="13"/>
      <c r="AB14" s="13"/>
    </row>
    <row r="15" spans="1:28">
      <c r="A15" s="568">
        <v>1980</v>
      </c>
      <c r="B15" s="484">
        <v>1.78867175E-2</v>
      </c>
      <c r="C15" s="484">
        <v>1.5813953499999998E-2</v>
      </c>
      <c r="D15" s="484">
        <v>2.6946107800000001E-2</v>
      </c>
      <c r="E15" s="484">
        <v>5.9259259299999999E-2</v>
      </c>
      <c r="F15" s="484">
        <v>2.05655527E-2</v>
      </c>
      <c r="G15" s="484">
        <v>4.5317220499999998E-2</v>
      </c>
      <c r="H15" s="484">
        <v>0.15584415579999999</v>
      </c>
      <c r="V15" s="13"/>
      <c r="W15" s="13"/>
      <c r="X15" s="13"/>
      <c r="Y15" s="13"/>
      <c r="Z15" s="13"/>
      <c r="AA15" s="13"/>
      <c r="AB15" s="13"/>
    </row>
    <row r="16" spans="1:28">
      <c r="A16" s="568">
        <v>1981</v>
      </c>
      <c r="B16" s="484">
        <v>3.0211480400000001E-2</v>
      </c>
      <c r="C16" s="484">
        <v>1.93089431E-2</v>
      </c>
      <c r="D16" s="484">
        <v>3.2773109199999997E-2</v>
      </c>
      <c r="E16" s="484">
        <v>2.82485876E-2</v>
      </c>
      <c r="F16" s="484">
        <v>1.7116524000000001E-2</v>
      </c>
      <c r="G16" s="484">
        <v>6.2659846500000005E-2</v>
      </c>
      <c r="H16" s="484">
        <v>7.7519379799999996E-2</v>
      </c>
      <c r="V16" s="13"/>
      <c r="W16" s="13"/>
      <c r="X16" s="13"/>
      <c r="Y16" s="13"/>
      <c r="Z16" s="13"/>
      <c r="AA16" s="13"/>
      <c r="AB16" s="13"/>
    </row>
    <row r="17" spans="1:28">
      <c r="A17" s="568">
        <v>1982</v>
      </c>
      <c r="B17" s="484">
        <v>3.4167659900000001E-2</v>
      </c>
      <c r="C17" s="484">
        <v>2.1328958200000001E-2</v>
      </c>
      <c r="D17" s="484">
        <v>5.4520358900000003E-2</v>
      </c>
      <c r="E17" s="484">
        <v>4.8780487800000001E-2</v>
      </c>
      <c r="F17" s="484">
        <v>2.0169160700000001E-2</v>
      </c>
      <c r="G17" s="484">
        <v>5.4166666699999998E-2</v>
      </c>
      <c r="H17" s="484">
        <v>0.12455516010000001</v>
      </c>
      <c r="V17" s="13"/>
      <c r="W17" s="13"/>
      <c r="X17" s="13"/>
      <c r="Y17" s="13"/>
      <c r="Z17" s="13"/>
      <c r="AA17" s="13"/>
      <c r="AB17" s="13"/>
    </row>
    <row r="18" spans="1:28">
      <c r="A18" s="568">
        <v>1983</v>
      </c>
      <c r="B18" s="484">
        <v>4.5962199299999999E-2</v>
      </c>
      <c r="C18" s="484">
        <v>3.5374149700000003E-2</v>
      </c>
      <c r="D18" s="484">
        <v>5.0942079600000002E-2</v>
      </c>
      <c r="E18" s="484">
        <v>6.0344827599999998E-2</v>
      </c>
      <c r="F18" s="484">
        <v>2.49632893E-2</v>
      </c>
      <c r="G18" s="484">
        <v>3.97505846E-2</v>
      </c>
      <c r="H18" s="484">
        <v>0.12861736330000001</v>
      </c>
      <c r="V18" s="13"/>
      <c r="W18" s="13"/>
      <c r="X18" s="13"/>
      <c r="Y18" s="13"/>
      <c r="Z18" s="13"/>
      <c r="AA18" s="13"/>
      <c r="AB18" s="13"/>
    </row>
    <row r="19" spans="1:28">
      <c r="A19" s="568">
        <v>1984</v>
      </c>
      <c r="B19" s="484">
        <v>6.2259531299999997E-2</v>
      </c>
      <c r="C19" s="484">
        <v>5.2859202299999998E-2</v>
      </c>
      <c r="D19" s="484">
        <v>6.4032015999999997E-2</v>
      </c>
      <c r="E19" s="484">
        <v>4.57746479E-2</v>
      </c>
      <c r="F19" s="484">
        <v>2.3977432999999999E-2</v>
      </c>
      <c r="G19" s="484">
        <v>4.5258620700000002E-2</v>
      </c>
      <c r="H19" s="484">
        <v>0.1103603604</v>
      </c>
      <c r="V19" s="13"/>
      <c r="W19" s="13"/>
      <c r="X19" s="13"/>
      <c r="Y19" s="13"/>
      <c r="Z19" s="13"/>
      <c r="AA19" s="13"/>
      <c r="AB19" s="13"/>
    </row>
    <row r="20" spans="1:28">
      <c r="A20" s="568">
        <v>1985</v>
      </c>
      <c r="B20" s="484">
        <v>6.6610217299999996E-2</v>
      </c>
      <c r="C20" s="484">
        <v>5.9220985699999999E-2</v>
      </c>
      <c r="D20" s="484">
        <v>6.8181818199999994E-2</v>
      </c>
      <c r="E20" s="484">
        <v>7.9414838000000001E-2</v>
      </c>
      <c r="F20" s="484">
        <v>3.2276330700000001E-2</v>
      </c>
      <c r="G20" s="484">
        <v>4.8551611600000003E-2</v>
      </c>
      <c r="H20" s="484">
        <v>0.15283842789999999</v>
      </c>
      <c r="V20" s="13"/>
      <c r="W20" s="13"/>
      <c r="X20" s="13"/>
      <c r="Y20" s="13"/>
      <c r="Z20" s="13"/>
      <c r="AA20" s="13"/>
      <c r="AB20" s="13"/>
    </row>
    <row r="21" spans="1:28">
      <c r="A21" s="568">
        <v>1986</v>
      </c>
      <c r="B21" s="484">
        <v>8.0150976900000004E-2</v>
      </c>
      <c r="C21" s="484">
        <v>6.5734265700000002E-2</v>
      </c>
      <c r="D21" s="484">
        <v>6.8023255800000001E-2</v>
      </c>
      <c r="E21" s="484">
        <v>7.5140449400000003E-2</v>
      </c>
      <c r="F21" s="484">
        <v>3.1821797899999997E-2</v>
      </c>
      <c r="G21" s="484">
        <v>4.2984590400000001E-2</v>
      </c>
      <c r="H21" s="484">
        <v>9.9783080299999993E-2</v>
      </c>
      <c r="V21" s="13"/>
      <c r="W21" s="13"/>
      <c r="X21" s="13"/>
      <c r="Y21" s="13"/>
      <c r="Z21" s="13"/>
      <c r="AA21" s="13"/>
      <c r="AB21" s="13"/>
    </row>
    <row r="22" spans="1:28">
      <c r="A22" s="568">
        <v>1987</v>
      </c>
      <c r="B22" s="484">
        <v>8.7190154300000003E-2</v>
      </c>
      <c r="C22" s="484">
        <v>8.5854456300000007E-2</v>
      </c>
      <c r="D22" s="484">
        <v>7.80379041E-2</v>
      </c>
      <c r="E22" s="484">
        <v>0.1005747126</v>
      </c>
      <c r="F22" s="484">
        <v>3.2409215200000001E-2</v>
      </c>
      <c r="G22" s="484">
        <v>4.3572200200000001E-2</v>
      </c>
      <c r="H22" s="484">
        <v>7.6109936599999997E-2</v>
      </c>
      <c r="V22" s="13"/>
      <c r="W22" s="13"/>
      <c r="X22" s="13"/>
      <c r="Y22" s="13"/>
      <c r="Z22" s="13"/>
      <c r="AA22" s="13"/>
      <c r="AB22" s="13"/>
    </row>
    <row r="23" spans="1:28">
      <c r="A23" s="568">
        <v>1988</v>
      </c>
      <c r="B23" s="484">
        <v>0.11039794610000001</v>
      </c>
      <c r="C23" s="484">
        <v>0.10091035330000001</v>
      </c>
      <c r="D23" s="484">
        <v>6.6693451200000003E-2</v>
      </c>
      <c r="E23" s="484">
        <v>8.7221095299999996E-2</v>
      </c>
      <c r="F23" s="484">
        <v>3.3567525399999999E-2</v>
      </c>
      <c r="G23" s="484">
        <v>3.9131864500000002E-2</v>
      </c>
      <c r="H23" s="484">
        <v>8.45986985E-2</v>
      </c>
      <c r="V23" s="13"/>
      <c r="W23" s="13"/>
      <c r="X23" s="13"/>
      <c r="Y23" s="13"/>
      <c r="Z23" s="13"/>
      <c r="AA23" s="13"/>
      <c r="AB23" s="13"/>
    </row>
    <row r="24" spans="1:28">
      <c r="A24" s="568">
        <v>1989</v>
      </c>
      <c r="B24" s="484">
        <v>0.12394912700000001</v>
      </c>
      <c r="C24" s="484">
        <v>0.10064167509999999</v>
      </c>
      <c r="D24" s="484">
        <v>8.8497832200000001E-2</v>
      </c>
      <c r="E24" s="484">
        <v>7.7586206899999996E-2</v>
      </c>
      <c r="F24" s="484">
        <v>3.8620689700000002E-2</v>
      </c>
      <c r="G24" s="484">
        <v>4.4050343200000001E-2</v>
      </c>
      <c r="H24" s="484">
        <v>8.3044982700000006E-2</v>
      </c>
      <c r="V24" s="13"/>
      <c r="W24" s="13"/>
      <c r="X24" s="13"/>
      <c r="Y24" s="13"/>
      <c r="Z24" s="13"/>
      <c r="AA24" s="13"/>
      <c r="AB24" s="13"/>
    </row>
    <row r="25" spans="1:28">
      <c r="A25" s="568">
        <v>1990</v>
      </c>
      <c r="B25" s="484">
        <v>0.1208716634</v>
      </c>
      <c r="C25" s="484">
        <v>0.1033303926</v>
      </c>
      <c r="D25" s="484">
        <v>7.2588055100000007E-2</v>
      </c>
      <c r="E25" s="484">
        <v>7.8961456099999994E-2</v>
      </c>
      <c r="F25" s="484">
        <v>4.3059777100000002E-2</v>
      </c>
      <c r="G25" s="484">
        <v>3.5893918599999998E-2</v>
      </c>
      <c r="H25" s="484">
        <v>9.7560975600000002E-2</v>
      </c>
      <c r="V25" s="13"/>
      <c r="W25" s="13"/>
      <c r="X25" s="13"/>
      <c r="Y25" s="13"/>
      <c r="Z25" s="13"/>
      <c r="AA25" s="13"/>
      <c r="AB25" s="13"/>
    </row>
    <row r="26" spans="1:28">
      <c r="A26" s="568">
        <v>1991</v>
      </c>
      <c r="B26" s="484">
        <v>0.13004058369999999</v>
      </c>
      <c r="C26" s="484">
        <v>0.12089350729999999</v>
      </c>
      <c r="D26" s="484">
        <v>6.7478332599999996E-2</v>
      </c>
      <c r="E26" s="484">
        <v>8.5006877600000003E-2</v>
      </c>
      <c r="F26" s="484">
        <v>3.8968166800000002E-2</v>
      </c>
      <c r="G26" s="484">
        <v>3.4534913E-2</v>
      </c>
      <c r="H26" s="484">
        <v>8.5877862599999993E-2</v>
      </c>
      <c r="V26" s="13"/>
      <c r="W26" s="13"/>
      <c r="X26" s="13"/>
      <c r="Y26" s="13"/>
      <c r="Z26" s="13"/>
      <c r="AA26" s="13"/>
      <c r="AB26" s="13"/>
    </row>
    <row r="27" spans="1:28">
      <c r="A27" s="568">
        <v>1992</v>
      </c>
      <c r="B27" s="484">
        <v>0.12835152129999999</v>
      </c>
      <c r="C27" s="484">
        <v>0.1316661096</v>
      </c>
      <c r="D27" s="484">
        <v>6.6216216199999997E-2</v>
      </c>
      <c r="E27" s="484">
        <v>7.0437566699999996E-2</v>
      </c>
      <c r="F27" s="484">
        <v>4.5325778999999997E-2</v>
      </c>
      <c r="G27" s="484">
        <v>3.7798251800000002E-2</v>
      </c>
      <c r="H27" s="484">
        <v>0.1171328671</v>
      </c>
      <c r="V27" s="13"/>
      <c r="W27" s="13"/>
      <c r="X27" s="13"/>
      <c r="Y27" s="13"/>
      <c r="Z27" s="13"/>
      <c r="AA27" s="13"/>
      <c r="AB27" s="13"/>
    </row>
    <row r="28" spans="1:28">
      <c r="A28" s="568">
        <v>1993</v>
      </c>
      <c r="B28" s="484">
        <v>0.12451499119999999</v>
      </c>
      <c r="C28" s="484">
        <v>0.13302982820000001</v>
      </c>
      <c r="D28" s="484">
        <v>7.4880509799999995E-2</v>
      </c>
      <c r="E28" s="484">
        <v>6.02574637E-2</v>
      </c>
      <c r="F28" s="484">
        <v>5.4559625899999999E-2</v>
      </c>
      <c r="G28" s="484">
        <v>3.6530756499999997E-2</v>
      </c>
      <c r="H28" s="484">
        <v>6.3311688300000002E-2</v>
      </c>
      <c r="J28" s="36" t="s">
        <v>521</v>
      </c>
      <c r="K28" s="37"/>
      <c r="L28" s="37"/>
      <c r="M28" s="37"/>
      <c r="N28" s="37"/>
      <c r="O28" s="37"/>
      <c r="P28" s="37"/>
      <c r="Q28" s="37"/>
      <c r="R28" s="37"/>
      <c r="S28" s="45"/>
      <c r="V28" s="13"/>
      <c r="W28" s="13"/>
      <c r="X28" s="13"/>
      <c r="Y28" s="13"/>
      <c r="Z28" s="13"/>
      <c r="AA28" s="13"/>
      <c r="AB28" s="13"/>
    </row>
    <row r="29" spans="1:28">
      <c r="A29" s="568">
        <v>1994</v>
      </c>
      <c r="B29" s="484">
        <v>0.121701847</v>
      </c>
      <c r="C29" s="484">
        <v>0.12918716329999999</v>
      </c>
      <c r="D29" s="484">
        <v>6.8582811600000002E-2</v>
      </c>
      <c r="E29" s="484">
        <v>6.41672675E-2</v>
      </c>
      <c r="F29" s="484">
        <v>5.06410256E-2</v>
      </c>
      <c r="G29" s="484">
        <v>3.65937073E-2</v>
      </c>
      <c r="H29" s="484">
        <v>9.2417061600000003E-2</v>
      </c>
      <c r="J29" s="209" t="s">
        <v>1320</v>
      </c>
      <c r="K29" s="51"/>
      <c r="L29" s="51"/>
      <c r="M29" s="51"/>
      <c r="N29" s="51"/>
      <c r="O29" s="51"/>
      <c r="P29" s="51"/>
      <c r="Q29" s="51"/>
      <c r="R29" s="51"/>
      <c r="S29" s="52"/>
      <c r="V29" s="13"/>
      <c r="W29" s="13"/>
      <c r="X29" s="13"/>
      <c r="Y29" s="13"/>
      <c r="Z29" s="13"/>
      <c r="AA29" s="13"/>
      <c r="AB29" s="13"/>
    </row>
    <row r="30" spans="1:28">
      <c r="A30" s="568">
        <v>1995</v>
      </c>
      <c r="B30" s="484">
        <v>0.1197987046</v>
      </c>
      <c r="C30" s="484">
        <v>0.12365846179999999</v>
      </c>
      <c r="D30" s="484">
        <v>6.4039408899999997E-2</v>
      </c>
      <c r="E30" s="484">
        <v>6.3159991999999998E-2</v>
      </c>
      <c r="F30" s="484">
        <v>4.15934388E-2</v>
      </c>
      <c r="G30" s="484">
        <v>3.02827505E-2</v>
      </c>
      <c r="H30" s="484">
        <v>9.3457943900000007E-2</v>
      </c>
      <c r="J30" s="218" t="s">
        <v>728</v>
      </c>
      <c r="K30" s="41"/>
      <c r="L30" s="41"/>
      <c r="M30" s="41"/>
      <c r="N30" s="41"/>
      <c r="O30" s="41"/>
      <c r="P30" s="41"/>
      <c r="Q30" s="41"/>
      <c r="R30" s="41"/>
      <c r="S30" s="42"/>
      <c r="V30" s="13"/>
      <c r="W30" s="13"/>
      <c r="X30" s="13"/>
      <c r="Y30" s="13"/>
      <c r="Z30" s="13"/>
      <c r="AA30" s="13"/>
      <c r="AB30" s="13"/>
    </row>
    <row r="31" spans="1:28">
      <c r="A31" s="568">
        <v>1996</v>
      </c>
      <c r="B31" s="484">
        <v>0.11006443589999999</v>
      </c>
      <c r="C31" s="484">
        <v>0.1087117827</v>
      </c>
      <c r="D31" s="484">
        <v>6.11193929E-2</v>
      </c>
      <c r="E31" s="484">
        <v>6.8181818199999994E-2</v>
      </c>
      <c r="F31" s="484">
        <v>4.0389972099999998E-2</v>
      </c>
      <c r="G31" s="484">
        <v>3.1375703900000003E-2</v>
      </c>
      <c r="H31" s="484">
        <v>0.11051930760000001</v>
      </c>
      <c r="V31" s="13"/>
      <c r="W31" s="13"/>
      <c r="X31" s="13"/>
      <c r="Y31" s="13"/>
      <c r="Z31" s="13"/>
      <c r="AA31" s="13"/>
      <c r="AB31" s="13"/>
    </row>
    <row r="32" spans="1:28">
      <c r="A32" s="568">
        <v>1997</v>
      </c>
      <c r="B32" s="484">
        <v>0.1060635857</v>
      </c>
      <c r="C32" s="484">
        <v>0.1020637372</v>
      </c>
      <c r="D32" s="484">
        <v>5.5008685600000003E-2</v>
      </c>
      <c r="E32" s="484">
        <v>6.1892972800000001E-2</v>
      </c>
      <c r="F32" s="484">
        <v>4.2194092799999999E-2</v>
      </c>
      <c r="G32" s="484">
        <v>2.7623318399999999E-2</v>
      </c>
      <c r="H32" s="484">
        <v>0.1018237082</v>
      </c>
      <c r="V32" s="13"/>
      <c r="W32" s="13"/>
      <c r="X32" s="13"/>
      <c r="Y32" s="13"/>
      <c r="Z32" s="13"/>
      <c r="AA32" s="13"/>
      <c r="AB32" s="13"/>
    </row>
    <row r="33" spans="1:28">
      <c r="A33" s="568">
        <v>1998</v>
      </c>
      <c r="B33" s="484">
        <v>9.5496456100000002E-2</v>
      </c>
      <c r="C33" s="484">
        <v>9.3735355800000003E-2</v>
      </c>
      <c r="D33" s="484">
        <v>4.86091196E-2</v>
      </c>
      <c r="E33" s="484">
        <v>6.0046189399999998E-2</v>
      </c>
      <c r="F33" s="484">
        <v>4.5624787200000003E-2</v>
      </c>
      <c r="G33" s="484">
        <v>3.3583125200000001E-2</v>
      </c>
      <c r="H33" s="484">
        <v>0.11423841060000001</v>
      </c>
      <c r="J33" s="36" t="s">
        <v>1319</v>
      </c>
      <c r="K33" s="37"/>
      <c r="L33" s="37"/>
      <c r="M33" s="37"/>
      <c r="N33" s="37"/>
      <c r="O33" s="37"/>
      <c r="P33" s="37"/>
      <c r="Q33" s="37"/>
      <c r="R33" s="37"/>
      <c r="S33" s="45"/>
      <c r="V33" s="13"/>
      <c r="W33" s="13"/>
      <c r="X33" s="13"/>
      <c r="Y33" s="13"/>
      <c r="Z33" s="13"/>
      <c r="AA33" s="13"/>
      <c r="AB33" s="13"/>
    </row>
    <row r="34" spans="1:28">
      <c r="A34" s="568">
        <v>1999</v>
      </c>
      <c r="B34" s="484">
        <v>8.5302111599999994E-2</v>
      </c>
      <c r="C34" s="484">
        <v>8.2602897800000005E-2</v>
      </c>
      <c r="D34" s="484">
        <v>4.5121818000000001E-2</v>
      </c>
      <c r="E34" s="484">
        <v>5.5370061200000001E-2</v>
      </c>
      <c r="F34" s="484">
        <v>4.0952047599999999E-2</v>
      </c>
      <c r="G34" s="484">
        <v>3.25093126E-2</v>
      </c>
      <c r="H34" s="484">
        <v>0.1106796117</v>
      </c>
      <c r="J34" s="108" t="s">
        <v>561</v>
      </c>
      <c r="K34" s="51"/>
      <c r="L34" s="51"/>
      <c r="M34" s="51"/>
      <c r="N34" s="51"/>
      <c r="O34" s="51"/>
      <c r="P34" s="51"/>
      <c r="Q34" s="51"/>
      <c r="R34" s="51"/>
      <c r="S34" s="52"/>
      <c r="V34" s="13"/>
      <c r="W34" s="13"/>
      <c r="X34" s="13"/>
      <c r="Y34" s="13"/>
      <c r="Z34" s="13"/>
      <c r="AA34" s="13"/>
      <c r="AB34" s="13"/>
    </row>
    <row r="35" spans="1:28">
      <c r="A35" s="568">
        <v>2000</v>
      </c>
      <c r="B35" s="484">
        <v>7.0721391800000005E-2</v>
      </c>
      <c r="C35" s="484">
        <v>6.4652626099999999E-2</v>
      </c>
      <c r="D35" s="484">
        <v>4.1881443300000001E-2</v>
      </c>
      <c r="E35" s="484">
        <v>4.9281984299999998E-2</v>
      </c>
      <c r="F35" s="484">
        <v>4.5305318499999997E-2</v>
      </c>
      <c r="G35" s="484">
        <v>3.2642812299999997E-2</v>
      </c>
      <c r="H35" s="484">
        <v>0.1205007825</v>
      </c>
      <c r="J35" s="50" t="s">
        <v>563</v>
      </c>
      <c r="K35" s="51"/>
      <c r="L35" s="51"/>
      <c r="M35" s="51"/>
      <c r="N35" s="51"/>
      <c r="O35" s="51"/>
      <c r="P35" s="51"/>
      <c r="Q35" s="51"/>
      <c r="R35" s="51"/>
      <c r="S35" s="52"/>
      <c r="V35" s="13"/>
      <c r="W35" s="13"/>
      <c r="X35" s="13"/>
      <c r="Y35" s="13"/>
      <c r="Z35" s="13"/>
      <c r="AA35" s="13"/>
      <c r="AB35" s="13"/>
    </row>
    <row r="36" spans="1:28">
      <c r="A36" s="568">
        <v>2001</v>
      </c>
      <c r="B36" s="484">
        <v>6.1589041099999998E-2</v>
      </c>
      <c r="C36" s="484">
        <v>5.609256E-2</v>
      </c>
      <c r="D36" s="484">
        <v>3.82133152E-2</v>
      </c>
      <c r="E36" s="484">
        <v>4.7355959000000003E-2</v>
      </c>
      <c r="F36" s="484">
        <v>4.2747641500000003E-2</v>
      </c>
      <c r="G36" s="484">
        <v>2.8148682800000002E-2</v>
      </c>
      <c r="H36" s="484">
        <v>0.13912009510000001</v>
      </c>
      <c r="J36" s="50" t="s">
        <v>564</v>
      </c>
      <c r="K36" s="51"/>
      <c r="L36" s="51"/>
      <c r="M36" s="51"/>
      <c r="N36" s="51"/>
      <c r="O36" s="51"/>
      <c r="P36" s="51"/>
      <c r="Q36" s="51"/>
      <c r="R36" s="51"/>
      <c r="S36" s="52"/>
      <c r="V36" s="13"/>
      <c r="W36" s="13"/>
      <c r="X36" s="13"/>
      <c r="Y36" s="13"/>
      <c r="Z36" s="13"/>
      <c r="AA36" s="13"/>
      <c r="AB36" s="13"/>
    </row>
    <row r="37" spans="1:28">
      <c r="A37" s="568">
        <v>2002</v>
      </c>
      <c r="B37" s="484">
        <v>5.1843253300000003E-2</v>
      </c>
      <c r="C37" s="484">
        <v>5.0019951E-2</v>
      </c>
      <c r="D37" s="484">
        <v>3.5408675100000002E-2</v>
      </c>
      <c r="E37" s="484">
        <v>4.6577946799999999E-2</v>
      </c>
      <c r="F37" s="484">
        <v>4.6080508499999999E-2</v>
      </c>
      <c r="G37" s="484">
        <v>2.3060796599999999E-2</v>
      </c>
      <c r="H37" s="484">
        <v>0.15982721380000001</v>
      </c>
      <c r="J37" s="50"/>
      <c r="K37" s="51"/>
      <c r="L37" s="51"/>
      <c r="M37" s="51"/>
      <c r="N37" s="51"/>
      <c r="O37" s="51"/>
      <c r="P37" s="51"/>
      <c r="Q37" s="51"/>
      <c r="R37" s="51"/>
      <c r="S37" s="52"/>
      <c r="V37" s="13"/>
      <c r="W37" s="13"/>
      <c r="X37" s="13"/>
      <c r="Y37" s="13"/>
      <c r="Z37" s="13"/>
      <c r="AA37" s="13"/>
      <c r="AB37" s="13"/>
    </row>
    <row r="38" spans="1:28">
      <c r="A38" s="568">
        <v>2003</v>
      </c>
      <c r="B38" s="484">
        <v>3.94874183E-2</v>
      </c>
      <c r="C38" s="484">
        <v>4.3039407199999997E-2</v>
      </c>
      <c r="D38" s="484">
        <v>3.42421501E-2</v>
      </c>
      <c r="E38" s="484">
        <v>2.8346456700000001E-2</v>
      </c>
      <c r="F38" s="484">
        <v>4.0844111600000003E-2</v>
      </c>
      <c r="G38" s="484">
        <v>1.7967145800000001E-2</v>
      </c>
      <c r="H38" s="484">
        <v>0.1146560319</v>
      </c>
      <c r="J38" s="40" t="s">
        <v>562</v>
      </c>
      <c r="K38" s="41"/>
      <c r="L38" s="41"/>
      <c r="M38" s="41"/>
      <c r="N38" s="41"/>
      <c r="O38" s="41"/>
      <c r="P38" s="41"/>
      <c r="Q38" s="41"/>
      <c r="R38" s="41"/>
      <c r="S38" s="42"/>
      <c r="V38" s="13"/>
      <c r="W38" s="13"/>
      <c r="X38" s="13"/>
      <c r="Y38" s="13"/>
      <c r="Z38" s="13"/>
      <c r="AA38" s="13"/>
      <c r="AB38" s="13"/>
    </row>
    <row r="39" spans="1:28">
      <c r="A39" s="568">
        <v>2004</v>
      </c>
      <c r="B39" s="484">
        <v>3.5489855799999998E-2</v>
      </c>
      <c r="C39" s="484">
        <v>3.59511161E-2</v>
      </c>
      <c r="D39" s="484">
        <v>2.9608564699999999E-2</v>
      </c>
      <c r="E39" s="484">
        <v>3.1488549599999999E-2</v>
      </c>
      <c r="F39" s="484">
        <v>4.5488441499999997E-2</v>
      </c>
      <c r="G39" s="484">
        <v>2.1154241099999999E-2</v>
      </c>
      <c r="H39" s="484">
        <v>0.13944223110000001</v>
      </c>
      <c r="V39" s="13"/>
      <c r="W39" s="13"/>
      <c r="X39" s="13"/>
      <c r="Y39" s="13"/>
      <c r="Z39" s="13"/>
      <c r="AA39" s="13"/>
      <c r="AB39" s="13"/>
    </row>
    <row r="40" spans="1:28">
      <c r="A40" s="568">
        <v>2005</v>
      </c>
      <c r="B40" s="484">
        <v>2.89924716E-2</v>
      </c>
      <c r="C40" s="484">
        <v>3.4150243699999999E-2</v>
      </c>
      <c r="D40" s="484">
        <v>2.6684563800000002E-2</v>
      </c>
      <c r="E40" s="484">
        <v>2.5725749400000001E-2</v>
      </c>
      <c r="F40" s="484">
        <v>4.6538187000000002E-2</v>
      </c>
      <c r="G40" s="484">
        <v>1.76531672E-2</v>
      </c>
      <c r="H40" s="484">
        <v>0.13409090909999999</v>
      </c>
      <c r="V40" s="13"/>
      <c r="W40" s="13"/>
      <c r="X40" s="13"/>
      <c r="Y40" s="13"/>
      <c r="Z40" s="13"/>
      <c r="AA40" s="13"/>
      <c r="AB40" s="13"/>
    </row>
    <row r="41" spans="1:28">
      <c r="A41" s="568">
        <v>2006</v>
      </c>
      <c r="B41" s="484">
        <v>2.47863015E-2</v>
      </c>
      <c r="C41" s="484">
        <v>3.3447604899999997E-2</v>
      </c>
      <c r="D41" s="484">
        <v>2.6043050799999998E-2</v>
      </c>
      <c r="E41" s="484">
        <v>3.0258083700000001E-2</v>
      </c>
      <c r="F41" s="484">
        <v>5.5712669700000002E-2</v>
      </c>
      <c r="G41" s="484">
        <v>2.0477815699999999E-2</v>
      </c>
      <c r="H41" s="484">
        <v>0.1466666667</v>
      </c>
      <c r="V41" s="13"/>
      <c r="W41" s="13"/>
      <c r="X41" s="13"/>
      <c r="Y41" s="13"/>
      <c r="Z41" s="13"/>
      <c r="AA41" s="13"/>
      <c r="AB41" s="13"/>
    </row>
    <row r="42" spans="1:28">
      <c r="A42" s="568">
        <v>2007</v>
      </c>
      <c r="B42" s="484">
        <v>1.94144921E-2</v>
      </c>
      <c r="C42" s="484">
        <v>2.93410861E-2</v>
      </c>
      <c r="D42" s="484">
        <v>2.11811612E-2</v>
      </c>
      <c r="E42" s="484">
        <v>3.1329774900000003E-2</v>
      </c>
      <c r="F42" s="484">
        <v>4.7201092299999997E-2</v>
      </c>
      <c r="G42" s="484">
        <v>1.6943231400000001E-2</v>
      </c>
      <c r="H42" s="484">
        <v>0.14356846470000001</v>
      </c>
      <c r="V42" s="13"/>
      <c r="W42" s="13"/>
      <c r="X42" s="13"/>
      <c r="Y42" s="13"/>
      <c r="Z42" s="13"/>
      <c r="AA42" s="13"/>
      <c r="AB42" s="13"/>
    </row>
    <row r="43" spans="1:28">
      <c r="A43" s="568">
        <v>2008</v>
      </c>
      <c r="B43" s="484">
        <v>1.7177758000000001E-2</v>
      </c>
      <c r="C43" s="484">
        <v>3.1765436799999998E-2</v>
      </c>
      <c r="D43" s="484">
        <v>2.0816567399999999E-2</v>
      </c>
      <c r="E43" s="484">
        <v>3.6262438899999999E-2</v>
      </c>
      <c r="F43" s="484">
        <v>5.0782322300000002E-2</v>
      </c>
      <c r="G43" s="484">
        <v>1.3511012399999999E-2</v>
      </c>
      <c r="H43" s="484">
        <v>0.15047021939999999</v>
      </c>
      <c r="V43" s="13"/>
      <c r="W43" s="13"/>
      <c r="X43" s="13"/>
      <c r="Y43" s="13"/>
      <c r="Z43" s="13"/>
      <c r="AA43" s="13"/>
      <c r="AB43" s="13"/>
    </row>
    <row r="44" spans="1:28">
      <c r="A44" s="568">
        <v>2009</v>
      </c>
      <c r="B44" s="484">
        <v>1.4248949800000001E-2</v>
      </c>
      <c r="C44" s="484">
        <v>2.4416450499999999E-2</v>
      </c>
      <c r="D44" s="484">
        <v>1.9734192500000001E-2</v>
      </c>
      <c r="E44" s="484">
        <v>3.1946308700000002E-2</v>
      </c>
      <c r="F44" s="484">
        <v>5.24460115E-2</v>
      </c>
      <c r="G44" s="484">
        <v>1.43699337E-2</v>
      </c>
      <c r="H44" s="484">
        <v>9.2399403899999996E-2</v>
      </c>
      <c r="V44" s="13"/>
      <c r="W44" s="13"/>
      <c r="X44" s="13"/>
      <c r="Y44" s="13"/>
      <c r="Z44" s="13"/>
      <c r="AA44" s="13"/>
      <c r="AB44" s="13"/>
    </row>
    <row r="45" spans="1:28">
      <c r="A45" s="568">
        <v>2010</v>
      </c>
      <c r="B45" s="484">
        <v>1.22377046E-2</v>
      </c>
      <c r="C45" s="484">
        <v>2.42068862E-2</v>
      </c>
      <c r="D45" s="484">
        <v>1.7110635799999999E-2</v>
      </c>
      <c r="E45" s="484">
        <v>2.2090059499999998E-2</v>
      </c>
      <c r="F45" s="484">
        <v>6.0354583199999999E-2</v>
      </c>
      <c r="G45" s="484">
        <v>1.16234018E-2</v>
      </c>
      <c r="H45" s="484">
        <v>0.10308370040000001</v>
      </c>
      <c r="V45" s="13"/>
      <c r="W45" s="13"/>
      <c r="X45" s="13"/>
      <c r="Y45" s="13"/>
      <c r="Z45" s="13"/>
      <c r="AA45" s="13"/>
      <c r="AB45" s="13"/>
    </row>
    <row r="46" spans="1:28">
      <c r="A46" s="568">
        <v>2011</v>
      </c>
      <c r="B46" s="484">
        <v>1.15813554E-2</v>
      </c>
      <c r="C46" s="484">
        <v>2.8850960500000002E-2</v>
      </c>
      <c r="D46" s="484">
        <v>1.3853466300000001E-2</v>
      </c>
      <c r="E46" s="484">
        <v>4.9907578600000002E-2</v>
      </c>
      <c r="F46" s="484">
        <v>7.5818181799999995E-2</v>
      </c>
      <c r="G46" s="484">
        <v>1.55390094E-2</v>
      </c>
      <c r="H46" s="484">
        <v>0.1348875937</v>
      </c>
      <c r="V46" s="13"/>
      <c r="W46" s="13"/>
      <c r="X46" s="13"/>
      <c r="Y46" s="13"/>
      <c r="Z46" s="13"/>
      <c r="AA46" s="13"/>
      <c r="AB46" s="13"/>
    </row>
    <row r="47" spans="1:28">
      <c r="A47" s="568">
        <v>2012</v>
      </c>
      <c r="B47" s="484">
        <v>9.9364802999999998E-3</v>
      </c>
      <c r="C47" s="484">
        <v>2.2948225199999998E-2</v>
      </c>
      <c r="D47" s="484">
        <v>1.34330561E-2</v>
      </c>
      <c r="E47" s="484">
        <v>5.1282051299999999E-2</v>
      </c>
      <c r="F47" s="484">
        <v>6.80915453E-2</v>
      </c>
      <c r="G47" s="484">
        <v>1.02452654E-2</v>
      </c>
      <c r="H47" s="484">
        <v>0.1406959153</v>
      </c>
      <c r="V47" s="13"/>
      <c r="W47" s="13"/>
      <c r="X47" s="13"/>
      <c r="Y47" s="13"/>
      <c r="Z47" s="13"/>
      <c r="AA47" s="13"/>
      <c r="AB47" s="13"/>
    </row>
    <row r="48" spans="1:28">
      <c r="A48" s="246">
        <v>2013</v>
      </c>
      <c r="B48" s="484">
        <v>8.9303190000000008E-3</v>
      </c>
      <c r="C48" s="484">
        <v>2.0929861000000001E-2</v>
      </c>
      <c r="D48" s="484">
        <v>1.3214516900000001E-2</v>
      </c>
      <c r="E48" s="484">
        <v>3.0103480700000001E-2</v>
      </c>
      <c r="F48" s="484">
        <v>6.0293658200000003E-2</v>
      </c>
      <c r="G48" s="484">
        <v>1.06593951E-2</v>
      </c>
      <c r="H48" s="484">
        <v>9.1142490399999998E-2</v>
      </c>
      <c r="V48" s="13"/>
      <c r="W48" s="13"/>
      <c r="X48" s="13"/>
      <c r="Y48" s="13"/>
      <c r="Z48" s="13"/>
      <c r="AA48" s="13"/>
      <c r="AB48" s="13"/>
    </row>
    <row r="49" spans="1:28">
      <c r="A49" s="246">
        <v>2014</v>
      </c>
      <c r="B49" s="484">
        <v>7.7987869000000001E-3</v>
      </c>
      <c r="C49" s="484">
        <v>1.97044335E-2</v>
      </c>
      <c r="D49" s="484">
        <v>1.2386378199999999E-2</v>
      </c>
      <c r="E49" s="484">
        <v>3.3783783800000002E-2</v>
      </c>
      <c r="F49" s="484">
        <v>5.6722388899999997E-2</v>
      </c>
      <c r="G49" s="484">
        <v>6.4711830000000001E-3</v>
      </c>
      <c r="H49" s="484">
        <v>0.1090991399</v>
      </c>
      <c r="V49" s="13"/>
      <c r="W49" s="13"/>
      <c r="X49" s="13"/>
      <c r="Y49" s="13"/>
      <c r="Z49" s="13"/>
      <c r="AA49" s="13"/>
      <c r="AB49" s="13"/>
    </row>
    <row r="50" spans="1:28">
      <c r="A50" s="568">
        <v>2015</v>
      </c>
      <c r="B50" s="484">
        <v>7.6039202000000002E-3</v>
      </c>
      <c r="C50" s="484">
        <v>3.3608490599999999E-2</v>
      </c>
      <c r="D50" s="484">
        <v>1.0543462199999999E-2</v>
      </c>
      <c r="E50" s="484">
        <v>2.0440251600000001E-2</v>
      </c>
      <c r="F50" s="484">
        <v>4.7233468299999998E-2</v>
      </c>
      <c r="G50" s="484">
        <v>6.5925009999999997E-3</v>
      </c>
      <c r="H50" s="484">
        <v>4.36473639E-2</v>
      </c>
      <c r="V50" s="13"/>
      <c r="W50" s="13"/>
      <c r="X50" s="13"/>
      <c r="Y50" s="13"/>
      <c r="Z50" s="13"/>
      <c r="AA50" s="13"/>
      <c r="AB50" s="13"/>
    </row>
    <row r="51" spans="1:28">
      <c r="A51" s="246">
        <v>2016</v>
      </c>
      <c r="B51" s="484">
        <v>8.8304954000000008E-3</v>
      </c>
      <c r="C51" s="484">
        <v>0.12981744419999999</v>
      </c>
      <c r="D51" s="484">
        <v>1.3698980899999999E-2</v>
      </c>
      <c r="E51" s="484">
        <v>7.2463768100000006E-2</v>
      </c>
      <c r="F51" s="484">
        <v>5.1101107200000002E-2</v>
      </c>
      <c r="G51" s="484">
        <v>6.7674260999999996E-3</v>
      </c>
      <c r="H51" s="484">
        <v>5.8094500399999999E-2</v>
      </c>
      <c r="V51" s="13"/>
      <c r="W51" s="13"/>
      <c r="X51" s="13"/>
      <c r="Y51" s="13"/>
      <c r="Z51" s="13"/>
      <c r="AA51" s="13"/>
      <c r="AB51" s="13"/>
    </row>
    <row r="53" spans="1:28">
      <c r="B53" s="204" t="s">
        <v>1230</v>
      </c>
    </row>
  </sheetData>
  <mergeCells count="1">
    <mergeCell ref="O1:P1"/>
  </mergeCells>
  <phoneticPr fontId="0" type="noConversion"/>
  <hyperlinks>
    <hyperlink ref="O1:P1" location="Contents!A1" display="Back to Contents"/>
  </hyperlinks>
  <pageMargins left="0.75" right="0.75" top="1" bottom="1" header="0.5" footer="0.5"/>
  <pageSetup paperSize="9" scale="95" orientation="landscape" horizontalDpi="4294967292" verticalDpi="4294967292"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B23"/>
  <sheetViews>
    <sheetView workbookViewId="0">
      <selection activeCell="AA30" sqref="AA30"/>
    </sheetView>
  </sheetViews>
  <sheetFormatPr defaultColWidth="8.85546875" defaultRowHeight="12.75"/>
  <cols>
    <col min="1" max="5" width="8.85546875" customWidth="1"/>
    <col min="6" max="6" width="8.140625" customWidth="1"/>
    <col min="7" max="7" width="8.85546875" customWidth="1"/>
    <col min="8" max="8" width="7.7109375" customWidth="1"/>
    <col min="28" max="28" width="9.5703125" bestFit="1" customWidth="1"/>
  </cols>
  <sheetData>
    <row r="1" spans="1:28" ht="21.75" customHeight="1">
      <c r="A1" s="33" t="s">
        <v>668</v>
      </c>
      <c r="B1" s="29"/>
      <c r="C1" s="29"/>
      <c r="D1" s="29"/>
      <c r="E1" s="29"/>
      <c r="F1" s="29"/>
      <c r="G1" s="29"/>
      <c r="H1" s="29"/>
      <c r="I1" s="29"/>
      <c r="J1" s="29"/>
      <c r="K1" s="29"/>
      <c r="L1" s="184"/>
      <c r="M1" s="184"/>
      <c r="N1" s="184"/>
      <c r="O1" s="184"/>
      <c r="P1" s="808" t="s">
        <v>549</v>
      </c>
      <c r="Q1" s="808"/>
      <c r="R1" s="184"/>
      <c r="S1" s="184"/>
      <c r="T1" s="184"/>
      <c r="U1" s="184"/>
      <c r="V1" s="184"/>
      <c r="W1" s="184"/>
      <c r="X1" s="184"/>
      <c r="Y1" s="184"/>
      <c r="Z1" s="184"/>
      <c r="AA1" s="184"/>
    </row>
    <row r="2" spans="1:28" ht="26.25" customHeight="1">
      <c r="A2" s="410" t="s">
        <v>448</v>
      </c>
      <c r="B2" s="410" t="s">
        <v>691</v>
      </c>
      <c r="C2" s="410" t="s">
        <v>692</v>
      </c>
      <c r="D2" s="410" t="s">
        <v>182</v>
      </c>
      <c r="E2" s="410" t="s">
        <v>183</v>
      </c>
      <c r="F2" s="410" t="s">
        <v>693</v>
      </c>
      <c r="G2" s="410" t="s">
        <v>694</v>
      </c>
      <c r="H2" s="410" t="s">
        <v>184</v>
      </c>
      <c r="I2" s="410" t="s">
        <v>185</v>
      </c>
      <c r="J2" s="410" t="s">
        <v>1124</v>
      </c>
      <c r="K2" s="410" t="s">
        <v>695</v>
      </c>
      <c r="L2" s="410" t="s">
        <v>696</v>
      </c>
      <c r="M2" s="410" t="s">
        <v>288</v>
      </c>
      <c r="N2" s="410" t="s">
        <v>289</v>
      </c>
      <c r="O2" s="410" t="s">
        <v>697</v>
      </c>
      <c r="P2" s="410" t="s">
        <v>698</v>
      </c>
      <c r="Q2" s="410" t="s">
        <v>290</v>
      </c>
      <c r="R2" s="410" t="s">
        <v>291</v>
      </c>
      <c r="S2" s="410" t="s">
        <v>292</v>
      </c>
      <c r="T2" s="410"/>
      <c r="U2" s="410" t="s">
        <v>3</v>
      </c>
      <c r="V2" s="410" t="s">
        <v>4</v>
      </c>
      <c r="W2" s="410" t="s">
        <v>5</v>
      </c>
      <c r="X2" s="410" t="s">
        <v>6</v>
      </c>
      <c r="Y2" s="410" t="s">
        <v>286</v>
      </c>
      <c r="Z2" s="410" t="s">
        <v>287</v>
      </c>
      <c r="AA2" s="410" t="s">
        <v>830</v>
      </c>
    </row>
    <row r="3" spans="1:28">
      <c r="A3" s="246">
        <v>2000</v>
      </c>
      <c r="B3" s="246">
        <v>1258305</v>
      </c>
      <c r="C3" s="246">
        <v>746457</v>
      </c>
      <c r="D3" s="246">
        <v>18087</v>
      </c>
      <c r="E3" s="246">
        <v>124831</v>
      </c>
      <c r="F3" s="246">
        <v>163614</v>
      </c>
      <c r="G3" s="246">
        <v>32758</v>
      </c>
      <c r="H3" s="246">
        <v>87507</v>
      </c>
      <c r="I3" s="246">
        <v>63318</v>
      </c>
      <c r="J3" s="246">
        <v>46</v>
      </c>
      <c r="K3" s="246">
        <v>6354</v>
      </c>
      <c r="L3" s="246">
        <v>384</v>
      </c>
      <c r="M3" s="246">
        <v>64513</v>
      </c>
      <c r="N3" s="246">
        <v>24324</v>
      </c>
      <c r="O3" s="246">
        <v>393</v>
      </c>
      <c r="P3" s="246">
        <v>8</v>
      </c>
      <c r="Q3" s="246">
        <v>3030</v>
      </c>
      <c r="R3" s="246">
        <v>1139</v>
      </c>
      <c r="S3" s="246">
        <v>70</v>
      </c>
      <c r="U3" s="484">
        <f t="shared" ref="U3:U18" si="0">(D3+E3)/SUM(B3:E3)</f>
        <v>6.6545295388512254E-2</v>
      </c>
      <c r="V3" s="484">
        <f t="shared" ref="V3:V18" si="1">(H3+I3)/SUM(F3:I3)</f>
        <v>0.43440755536482167</v>
      </c>
      <c r="W3" s="246">
        <f t="shared" ref="W3:W18" si="2">B3+C3+F3+G3</f>
        <v>2201134</v>
      </c>
      <c r="X3" s="246">
        <f t="shared" ref="X3:X18" si="3">D3+E3+H3+I3</f>
        <v>293743</v>
      </c>
      <c r="Y3" s="484">
        <f t="shared" ref="Y3:Y18" si="4">(D3+H3)/(W3+X3)</f>
        <v>4.2324331019124389E-2</v>
      </c>
      <c r="Z3" s="484">
        <f t="shared" ref="Z3:Z18" si="5">(E3+I3)/(W3+X3)</f>
        <v>7.5414138652927579E-2</v>
      </c>
      <c r="AA3" s="484">
        <f t="shared" ref="AA3:AA18" si="6">(D3+E3+H3+I3)/SUM(B3:I3)</f>
        <v>0.11773846967205197</v>
      </c>
      <c r="AB3" s="13"/>
    </row>
    <row r="4" spans="1:28">
      <c r="A4" s="246">
        <v>2001</v>
      </c>
      <c r="B4" s="246">
        <v>1236141</v>
      </c>
      <c r="C4" s="246">
        <v>823811</v>
      </c>
      <c r="D4" s="246">
        <v>20042</v>
      </c>
      <c r="E4" s="246">
        <v>133657</v>
      </c>
      <c r="F4" s="246">
        <v>157392</v>
      </c>
      <c r="G4" s="246">
        <v>32259</v>
      </c>
      <c r="H4" s="246">
        <v>96726</v>
      </c>
      <c r="I4" s="246">
        <v>63386</v>
      </c>
      <c r="J4" s="246">
        <v>47</v>
      </c>
      <c r="K4" s="246">
        <v>5911</v>
      </c>
      <c r="L4" s="246">
        <v>409</v>
      </c>
      <c r="M4" s="246">
        <v>64954</v>
      </c>
      <c r="N4" s="246">
        <v>26490</v>
      </c>
      <c r="O4" s="246">
        <v>377</v>
      </c>
      <c r="P4" s="246">
        <v>12</v>
      </c>
      <c r="Q4" s="246">
        <v>3164</v>
      </c>
      <c r="R4" s="246">
        <v>1339</v>
      </c>
      <c r="S4" s="246">
        <v>70</v>
      </c>
      <c r="U4" s="484">
        <f t="shared" si="0"/>
        <v>6.9432354061231868E-2</v>
      </c>
      <c r="V4" s="484">
        <f t="shared" si="1"/>
        <v>0.45777283474810088</v>
      </c>
      <c r="W4" s="246">
        <f t="shared" si="2"/>
        <v>2249603</v>
      </c>
      <c r="X4" s="246">
        <f t="shared" si="3"/>
        <v>313811</v>
      </c>
      <c r="Y4" s="484">
        <f t="shared" si="4"/>
        <v>4.5551752467607648E-2</v>
      </c>
      <c r="Z4" s="484">
        <f t="shared" si="5"/>
        <v>7.6867411974811714E-2</v>
      </c>
      <c r="AA4" s="484">
        <f t="shared" si="6"/>
        <v>0.12241916444241936</v>
      </c>
      <c r="AB4" s="13"/>
    </row>
    <row r="5" spans="1:28">
      <c r="A5" s="246">
        <v>2002</v>
      </c>
      <c r="B5" s="246">
        <v>1223703</v>
      </c>
      <c r="C5" s="246">
        <v>900807</v>
      </c>
      <c r="D5" s="246">
        <v>21991</v>
      </c>
      <c r="E5" s="246">
        <v>145839</v>
      </c>
      <c r="F5" s="246">
        <v>152025</v>
      </c>
      <c r="G5" s="246">
        <v>32183</v>
      </c>
      <c r="H5" s="246">
        <v>106604</v>
      </c>
      <c r="I5" s="246">
        <v>64552</v>
      </c>
      <c r="J5" s="246">
        <v>46</v>
      </c>
      <c r="K5" s="246">
        <v>5465</v>
      </c>
      <c r="L5" s="246">
        <v>431</v>
      </c>
      <c r="M5" s="246">
        <v>65964</v>
      </c>
      <c r="N5" s="246">
        <v>29672</v>
      </c>
      <c r="O5" s="246">
        <v>362</v>
      </c>
      <c r="P5" s="246">
        <v>12</v>
      </c>
      <c r="Q5" s="246">
        <v>3264</v>
      </c>
      <c r="R5" s="246">
        <v>1710</v>
      </c>
      <c r="S5" s="246">
        <v>69</v>
      </c>
      <c r="U5" s="484">
        <f t="shared" si="0"/>
        <v>7.3213397663522861E-2</v>
      </c>
      <c r="V5" s="484">
        <f t="shared" si="1"/>
        <v>0.48163573125021103</v>
      </c>
      <c r="W5" s="246">
        <f t="shared" si="2"/>
        <v>2308718</v>
      </c>
      <c r="X5" s="246">
        <f t="shared" si="3"/>
        <v>338986</v>
      </c>
      <c r="Y5" s="484">
        <f t="shared" si="4"/>
        <v>4.8568495572012579E-2</v>
      </c>
      <c r="Z5" s="484">
        <f t="shared" si="5"/>
        <v>7.9461676985040627E-2</v>
      </c>
      <c r="AA5" s="484">
        <f t="shared" si="6"/>
        <v>0.12803017255705321</v>
      </c>
      <c r="AB5" s="13"/>
    </row>
    <row r="6" spans="1:28">
      <c r="A6" s="246">
        <v>2003</v>
      </c>
      <c r="B6" s="246">
        <v>1221299</v>
      </c>
      <c r="C6" s="246">
        <v>987056</v>
      </c>
      <c r="D6" s="246">
        <v>23801</v>
      </c>
      <c r="E6" s="246">
        <v>162964</v>
      </c>
      <c r="F6" s="246">
        <v>147953</v>
      </c>
      <c r="G6" s="246">
        <v>31704</v>
      </c>
      <c r="H6" s="246">
        <v>117277</v>
      </c>
      <c r="I6" s="246">
        <v>67109</v>
      </c>
      <c r="J6" s="246">
        <v>46</v>
      </c>
      <c r="K6" s="246">
        <v>5074</v>
      </c>
      <c r="L6" s="246">
        <v>444</v>
      </c>
      <c r="M6" s="246">
        <v>67403</v>
      </c>
      <c r="N6" s="246">
        <v>33744</v>
      </c>
      <c r="O6" s="246">
        <v>339</v>
      </c>
      <c r="P6" s="246">
        <v>12</v>
      </c>
      <c r="Q6" s="246">
        <v>3416</v>
      </c>
      <c r="R6" s="246">
        <v>2001</v>
      </c>
      <c r="S6" s="246">
        <v>73</v>
      </c>
      <c r="U6" s="484">
        <f t="shared" si="0"/>
        <v>7.797730385116404E-2</v>
      </c>
      <c r="V6" s="484">
        <f t="shared" si="1"/>
        <v>0.50649511184118357</v>
      </c>
      <c r="W6" s="246">
        <f t="shared" si="2"/>
        <v>2388012</v>
      </c>
      <c r="X6" s="246">
        <f t="shared" si="3"/>
        <v>371151</v>
      </c>
      <c r="Y6" s="484">
        <f t="shared" si="4"/>
        <v>5.1130723338925606E-2</v>
      </c>
      <c r="Z6" s="484">
        <f t="shared" si="5"/>
        <v>8.3385070037543987E-2</v>
      </c>
      <c r="AA6" s="484">
        <f t="shared" si="6"/>
        <v>0.1345157933764696</v>
      </c>
      <c r="AB6" s="13"/>
    </row>
    <row r="7" spans="1:28">
      <c r="A7" s="246">
        <v>2004</v>
      </c>
      <c r="B7" s="246">
        <v>1223018</v>
      </c>
      <c r="C7" s="246">
        <v>1066030</v>
      </c>
      <c r="D7" s="246">
        <v>26008</v>
      </c>
      <c r="E7" s="246">
        <v>175825</v>
      </c>
      <c r="F7" s="246">
        <v>144644</v>
      </c>
      <c r="G7" s="246">
        <v>31094</v>
      </c>
      <c r="H7" s="246">
        <v>129406</v>
      </c>
      <c r="I7" s="246">
        <v>70638</v>
      </c>
      <c r="J7" s="246">
        <v>47</v>
      </c>
      <c r="K7" s="246">
        <v>4740</v>
      </c>
      <c r="L7" s="246">
        <v>478</v>
      </c>
      <c r="M7" s="246">
        <v>69392</v>
      </c>
      <c r="N7" s="246">
        <v>38912</v>
      </c>
      <c r="O7" s="246">
        <v>325</v>
      </c>
      <c r="P7" s="246">
        <v>14</v>
      </c>
      <c r="Q7" s="246">
        <v>3643</v>
      </c>
      <c r="R7" s="246">
        <v>2262</v>
      </c>
      <c r="S7" s="246">
        <v>73</v>
      </c>
      <c r="U7" s="484">
        <f t="shared" si="0"/>
        <v>8.1028760506824699E-2</v>
      </c>
      <c r="V7" s="484">
        <f t="shared" si="1"/>
        <v>0.5323405591539776</v>
      </c>
      <c r="W7" s="246">
        <f t="shared" si="2"/>
        <v>2464786</v>
      </c>
      <c r="X7" s="246">
        <f t="shared" si="3"/>
        <v>401877</v>
      </c>
      <c r="Y7" s="484">
        <f t="shared" si="4"/>
        <v>5.4214255390326663E-2</v>
      </c>
      <c r="Z7" s="484">
        <f t="shared" si="5"/>
        <v>8.5975575085037906E-2</v>
      </c>
      <c r="AA7" s="484">
        <f t="shared" si="6"/>
        <v>0.14018983047536457</v>
      </c>
      <c r="AB7" s="13"/>
    </row>
    <row r="8" spans="1:28">
      <c r="A8" s="246">
        <v>2005</v>
      </c>
      <c r="B8" s="246">
        <v>1227343</v>
      </c>
      <c r="C8" s="246">
        <v>1135478</v>
      </c>
      <c r="D8" s="246">
        <v>29848</v>
      </c>
      <c r="E8" s="246">
        <v>185950</v>
      </c>
      <c r="F8" s="246">
        <v>141216</v>
      </c>
      <c r="G8" s="246">
        <v>30930</v>
      </c>
      <c r="H8" s="246">
        <v>143297</v>
      </c>
      <c r="I8" s="246">
        <v>72771</v>
      </c>
      <c r="J8" s="246">
        <v>48</v>
      </c>
      <c r="K8" s="246">
        <v>4363</v>
      </c>
      <c r="L8" s="246">
        <v>526</v>
      </c>
      <c r="M8" s="246">
        <v>71541</v>
      </c>
      <c r="N8" s="246">
        <v>43129</v>
      </c>
      <c r="O8" s="246">
        <v>310</v>
      </c>
      <c r="P8" s="246">
        <v>19</v>
      </c>
      <c r="Q8" s="246">
        <v>3797</v>
      </c>
      <c r="R8" s="246">
        <v>2496</v>
      </c>
      <c r="S8" s="246">
        <v>75</v>
      </c>
      <c r="U8" s="484">
        <f t="shared" si="0"/>
        <v>8.3687431140467047E-2</v>
      </c>
      <c r="V8" s="484">
        <f t="shared" si="1"/>
        <v>0.55656931486242123</v>
      </c>
      <c r="W8" s="246">
        <f t="shared" si="2"/>
        <v>2534967</v>
      </c>
      <c r="X8" s="246">
        <f t="shared" si="3"/>
        <v>431866</v>
      </c>
      <c r="Y8" s="484">
        <f t="shared" si="4"/>
        <v>5.8360211039852936E-2</v>
      </c>
      <c r="Z8" s="484">
        <f t="shared" si="5"/>
        <v>8.7204436515300993E-2</v>
      </c>
      <c r="AA8" s="484">
        <f t="shared" si="6"/>
        <v>0.14556464755515394</v>
      </c>
      <c r="AB8" s="13"/>
    </row>
    <row r="9" spans="1:28">
      <c r="A9" s="246">
        <v>2006</v>
      </c>
      <c r="B9" s="246">
        <v>1232041</v>
      </c>
      <c r="C9" s="246">
        <v>1178154</v>
      </c>
      <c r="D9" s="246">
        <v>35241</v>
      </c>
      <c r="E9" s="246">
        <v>186243</v>
      </c>
      <c r="F9" s="246">
        <v>137075</v>
      </c>
      <c r="G9" s="246">
        <v>30483</v>
      </c>
      <c r="H9" s="246">
        <v>156464</v>
      </c>
      <c r="I9" s="246">
        <v>73639</v>
      </c>
      <c r="J9" s="246">
        <v>48</v>
      </c>
      <c r="K9" s="246">
        <v>4065</v>
      </c>
      <c r="L9" s="246">
        <v>543</v>
      </c>
      <c r="M9" s="246">
        <v>72719</v>
      </c>
      <c r="N9" s="246">
        <v>46708</v>
      </c>
      <c r="O9" s="246">
        <v>291</v>
      </c>
      <c r="P9" s="246">
        <v>25</v>
      </c>
      <c r="Q9" s="246">
        <v>3888</v>
      </c>
      <c r="R9" s="246">
        <v>2725</v>
      </c>
      <c r="S9" s="246">
        <v>74</v>
      </c>
      <c r="U9" s="484">
        <f t="shared" si="0"/>
        <v>8.4160720209417644E-2</v>
      </c>
      <c r="V9" s="484">
        <f t="shared" si="1"/>
        <v>0.57864110385479084</v>
      </c>
      <c r="W9" s="246">
        <f t="shared" si="2"/>
        <v>2577753</v>
      </c>
      <c r="X9" s="246">
        <f t="shared" si="3"/>
        <v>451587</v>
      </c>
      <c r="Y9" s="484">
        <f t="shared" si="4"/>
        <v>6.3282761261528916E-2</v>
      </c>
      <c r="Z9" s="484">
        <f t="shared" si="5"/>
        <v>8.5788323529217586E-2</v>
      </c>
      <c r="AA9" s="484">
        <f t="shared" si="6"/>
        <v>0.14907108479074649</v>
      </c>
      <c r="AB9" s="13"/>
    </row>
    <row r="10" spans="1:28">
      <c r="A10" s="246">
        <v>2007</v>
      </c>
      <c r="B10" s="246">
        <v>1238105</v>
      </c>
      <c r="C10" s="246">
        <v>1215860</v>
      </c>
      <c r="D10" s="246">
        <v>42493</v>
      </c>
      <c r="E10" s="246">
        <v>182962</v>
      </c>
      <c r="F10" s="246">
        <v>132726</v>
      </c>
      <c r="G10" s="246">
        <v>30762</v>
      </c>
      <c r="H10" s="246">
        <v>171229</v>
      </c>
      <c r="I10" s="246">
        <v>74243</v>
      </c>
      <c r="J10" s="246">
        <v>45</v>
      </c>
      <c r="K10" s="246">
        <v>3775</v>
      </c>
      <c r="L10" s="246">
        <v>574</v>
      </c>
      <c r="M10" s="246">
        <v>74090</v>
      </c>
      <c r="N10" s="246">
        <v>49984</v>
      </c>
      <c r="O10" s="246">
        <v>278</v>
      </c>
      <c r="P10" s="246">
        <v>29</v>
      </c>
      <c r="Q10" s="246">
        <v>4013</v>
      </c>
      <c r="R10" s="246">
        <v>3118</v>
      </c>
      <c r="S10" s="246">
        <v>73</v>
      </c>
      <c r="U10" s="484">
        <f t="shared" si="0"/>
        <v>8.4143210097707713E-2</v>
      </c>
      <c r="V10" s="484">
        <f t="shared" si="1"/>
        <v>0.60023474178403757</v>
      </c>
      <c r="W10" s="246">
        <f t="shared" si="2"/>
        <v>2617453</v>
      </c>
      <c r="X10" s="246">
        <f t="shared" si="3"/>
        <v>470927</v>
      </c>
      <c r="Y10" s="484">
        <f t="shared" si="4"/>
        <v>6.920197644072297E-2</v>
      </c>
      <c r="Z10" s="484">
        <f t="shared" si="5"/>
        <v>8.3281526237056328E-2</v>
      </c>
      <c r="AA10" s="484">
        <f t="shared" si="6"/>
        <v>0.1524835026777793</v>
      </c>
      <c r="AB10" s="13"/>
    </row>
    <row r="11" spans="1:28">
      <c r="A11" s="246">
        <v>2008</v>
      </c>
      <c r="B11" s="246">
        <v>1240906</v>
      </c>
      <c r="C11" s="246">
        <v>1226294</v>
      </c>
      <c r="D11" s="246">
        <v>51488</v>
      </c>
      <c r="E11" s="246">
        <v>174310</v>
      </c>
      <c r="F11" s="246">
        <v>128003</v>
      </c>
      <c r="G11" s="246">
        <v>31184</v>
      </c>
      <c r="H11" s="246">
        <v>184555</v>
      </c>
      <c r="I11" s="246">
        <v>71595</v>
      </c>
      <c r="J11" s="246">
        <v>48</v>
      </c>
      <c r="K11" s="246">
        <v>3504</v>
      </c>
      <c r="L11" s="246">
        <v>608</v>
      </c>
      <c r="M11" s="246">
        <v>75577</v>
      </c>
      <c r="N11" s="246">
        <v>51089</v>
      </c>
      <c r="O11" s="246">
        <v>263</v>
      </c>
      <c r="P11" s="246">
        <v>34</v>
      </c>
      <c r="Q11" s="246">
        <v>4219</v>
      </c>
      <c r="R11" s="246">
        <v>3423</v>
      </c>
      <c r="S11" s="246">
        <v>77</v>
      </c>
      <c r="U11" s="484">
        <f t="shared" si="0"/>
        <v>8.3846330372321115E-2</v>
      </c>
      <c r="V11" s="484">
        <f t="shared" si="1"/>
        <v>0.61672810272140455</v>
      </c>
      <c r="W11" s="246">
        <f t="shared" si="2"/>
        <v>2626387</v>
      </c>
      <c r="X11" s="246">
        <f t="shared" si="3"/>
        <v>481948</v>
      </c>
      <c r="Y11" s="484">
        <f t="shared" si="4"/>
        <v>7.5938726038216595E-2</v>
      </c>
      <c r="Z11" s="484">
        <f t="shared" si="5"/>
        <v>7.9111485731106851E-2</v>
      </c>
      <c r="AA11" s="484">
        <f t="shared" si="6"/>
        <v>0.15505021176932346</v>
      </c>
      <c r="AB11" s="13"/>
    </row>
    <row r="12" spans="1:28">
      <c r="A12" s="246">
        <v>2009</v>
      </c>
      <c r="B12" s="246">
        <v>1235263</v>
      </c>
      <c r="C12" s="246">
        <v>1225109</v>
      </c>
      <c r="D12" s="246">
        <v>59462</v>
      </c>
      <c r="E12" s="246">
        <v>165000</v>
      </c>
      <c r="F12" s="246">
        <v>123259</v>
      </c>
      <c r="G12" s="246">
        <v>30852</v>
      </c>
      <c r="H12" s="246">
        <v>192476</v>
      </c>
      <c r="I12" s="246">
        <v>68127</v>
      </c>
      <c r="J12" s="246">
        <v>48</v>
      </c>
      <c r="K12" s="246">
        <v>3268</v>
      </c>
      <c r="L12" s="246">
        <v>623</v>
      </c>
      <c r="M12" s="246">
        <v>75338</v>
      </c>
      <c r="N12" s="246">
        <v>50658</v>
      </c>
      <c r="O12" s="246">
        <v>254</v>
      </c>
      <c r="P12" s="246">
        <v>31</v>
      </c>
      <c r="Q12" s="246">
        <v>4530</v>
      </c>
      <c r="R12" s="246">
        <v>3506</v>
      </c>
      <c r="S12" s="246">
        <v>77</v>
      </c>
      <c r="U12" s="484">
        <f t="shared" si="0"/>
        <v>8.3603679035649872E-2</v>
      </c>
      <c r="V12" s="484">
        <f t="shared" si="1"/>
        <v>0.6283920967220783</v>
      </c>
      <c r="W12" s="246">
        <f t="shared" si="2"/>
        <v>2614483</v>
      </c>
      <c r="X12" s="246">
        <f t="shared" si="3"/>
        <v>485065</v>
      </c>
      <c r="Y12" s="484">
        <f t="shared" si="4"/>
        <v>8.1282174046022199E-2</v>
      </c>
      <c r="Z12" s="484">
        <f t="shared" si="5"/>
        <v>7.5213224637914952E-2</v>
      </c>
      <c r="AA12" s="484">
        <f t="shared" si="6"/>
        <v>0.15649539868393714</v>
      </c>
      <c r="AB12" s="13"/>
    </row>
    <row r="13" spans="1:28">
      <c r="A13" s="246">
        <v>2010</v>
      </c>
      <c r="B13" s="246">
        <v>1238323</v>
      </c>
      <c r="C13" s="246">
        <v>1243465</v>
      </c>
      <c r="D13" s="246">
        <v>68454</v>
      </c>
      <c r="E13" s="246">
        <v>155100</v>
      </c>
      <c r="F13" s="246">
        <v>119051</v>
      </c>
      <c r="G13" s="246">
        <v>30972</v>
      </c>
      <c r="H13" s="246">
        <v>202438</v>
      </c>
      <c r="I13" s="246">
        <v>64254</v>
      </c>
      <c r="J13" s="246">
        <v>58</v>
      </c>
      <c r="K13" s="246">
        <v>3026</v>
      </c>
      <c r="L13" s="246">
        <v>633</v>
      </c>
      <c r="M13" s="246">
        <v>74888</v>
      </c>
      <c r="N13" s="246">
        <v>49946</v>
      </c>
      <c r="O13" s="246">
        <v>233</v>
      </c>
      <c r="P13" s="246">
        <v>32</v>
      </c>
      <c r="Q13" s="246">
        <v>4691</v>
      </c>
      <c r="R13" s="246">
        <v>3517</v>
      </c>
      <c r="S13" s="246">
        <v>77</v>
      </c>
      <c r="U13" s="484">
        <f t="shared" si="0"/>
        <v>8.2634284315994053E-2</v>
      </c>
      <c r="V13" s="484">
        <f t="shared" si="1"/>
        <v>0.63998656155885913</v>
      </c>
      <c r="W13" s="246">
        <f t="shared" si="2"/>
        <v>2631811</v>
      </c>
      <c r="X13" s="246">
        <f t="shared" si="3"/>
        <v>490246</v>
      </c>
      <c r="Y13" s="484">
        <f t="shared" si="4"/>
        <v>8.6767153834795455E-2</v>
      </c>
      <c r="Z13" s="484">
        <f t="shared" si="5"/>
        <v>7.0259447537312739E-2</v>
      </c>
      <c r="AA13" s="484">
        <f t="shared" si="6"/>
        <v>0.15702660137210819</v>
      </c>
      <c r="AB13" s="13"/>
    </row>
    <row r="14" spans="1:28">
      <c r="A14" s="246">
        <v>2011</v>
      </c>
      <c r="B14" s="246">
        <v>1237172</v>
      </c>
      <c r="C14" s="246">
        <v>1239217</v>
      </c>
      <c r="D14" s="246">
        <v>78405</v>
      </c>
      <c r="E14" s="246">
        <v>143521</v>
      </c>
      <c r="F14" s="246">
        <v>114476</v>
      </c>
      <c r="G14" s="246">
        <v>31525</v>
      </c>
      <c r="H14" s="246">
        <v>213213</v>
      </c>
      <c r="I14" s="246">
        <v>59646</v>
      </c>
      <c r="J14" s="246">
        <v>70</v>
      </c>
      <c r="K14" s="246">
        <v>2852</v>
      </c>
      <c r="L14" s="246">
        <v>632</v>
      </c>
      <c r="M14" s="246">
        <v>74966</v>
      </c>
      <c r="N14" s="246">
        <v>48790</v>
      </c>
      <c r="O14" s="246">
        <v>209</v>
      </c>
      <c r="P14" s="246">
        <v>34</v>
      </c>
      <c r="Q14" s="246">
        <v>4874</v>
      </c>
      <c r="R14" s="246">
        <v>3470</v>
      </c>
      <c r="S14" s="246">
        <v>76</v>
      </c>
      <c r="U14" s="484">
        <f t="shared" si="0"/>
        <v>8.2246142500041697E-2</v>
      </c>
      <c r="V14" s="484">
        <f t="shared" si="1"/>
        <v>0.6514324595330182</v>
      </c>
      <c r="W14" s="246">
        <f t="shared" si="2"/>
        <v>2622390</v>
      </c>
      <c r="X14" s="246">
        <f t="shared" si="3"/>
        <v>494785</v>
      </c>
      <c r="Y14" s="484">
        <f t="shared" si="4"/>
        <v>9.3552014243666146E-2</v>
      </c>
      <c r="Z14" s="484">
        <f t="shared" si="5"/>
        <v>6.5176642312350125E-2</v>
      </c>
      <c r="AA14" s="484">
        <f t="shared" si="6"/>
        <v>0.15872865655601626</v>
      </c>
      <c r="AB14" s="13"/>
    </row>
    <row r="15" spans="1:28">
      <c r="A15" s="246">
        <v>2012</v>
      </c>
      <c r="B15" s="246">
        <v>1258443</v>
      </c>
      <c r="C15" s="246">
        <v>1250496</v>
      </c>
      <c r="D15" s="246">
        <v>91724</v>
      </c>
      <c r="E15" s="246">
        <v>135814</v>
      </c>
      <c r="F15" s="246">
        <v>112178</v>
      </c>
      <c r="G15" s="246">
        <v>32350</v>
      </c>
      <c r="H15" s="246">
        <v>227745</v>
      </c>
      <c r="I15" s="246">
        <v>56595</v>
      </c>
      <c r="J15" s="246">
        <v>91</v>
      </c>
      <c r="K15" s="246">
        <v>2694</v>
      </c>
      <c r="L15" s="246">
        <v>642</v>
      </c>
      <c r="M15" s="246">
        <v>75880</v>
      </c>
      <c r="N15" s="246">
        <v>48005</v>
      </c>
      <c r="O15" s="246">
        <v>198</v>
      </c>
      <c r="P15" s="246">
        <v>32</v>
      </c>
      <c r="Q15" s="246">
        <v>5012</v>
      </c>
      <c r="R15" s="246">
        <v>3482</v>
      </c>
      <c r="S15" s="246">
        <v>73</v>
      </c>
      <c r="U15" s="484">
        <f t="shared" si="0"/>
        <v>8.3149977142142978E-2</v>
      </c>
      <c r="V15" s="484">
        <f t="shared" si="1"/>
        <v>0.66300120316740818</v>
      </c>
      <c r="W15" s="246">
        <f t="shared" si="2"/>
        <v>2653467</v>
      </c>
      <c r="X15" s="246">
        <f t="shared" si="3"/>
        <v>511878</v>
      </c>
      <c r="Y15" s="484">
        <f t="shared" si="4"/>
        <v>0.10092707114074453</v>
      </c>
      <c r="Z15" s="484">
        <f t="shared" si="5"/>
        <v>6.0786107043623999E-2</v>
      </c>
      <c r="AA15" s="484">
        <f t="shared" si="6"/>
        <v>0.16171317818436853</v>
      </c>
      <c r="AB15" s="13"/>
    </row>
    <row r="16" spans="1:28">
      <c r="A16" s="246">
        <v>2013</v>
      </c>
      <c r="B16" s="246">
        <v>1283192</v>
      </c>
      <c r="C16" s="246">
        <v>1276060</v>
      </c>
      <c r="D16" s="246">
        <v>106148</v>
      </c>
      <c r="E16" s="246">
        <v>129253</v>
      </c>
      <c r="F16" s="246">
        <v>110474</v>
      </c>
      <c r="G16" s="246">
        <v>34011</v>
      </c>
      <c r="H16" s="246">
        <v>248475</v>
      </c>
      <c r="I16" s="246">
        <v>55424</v>
      </c>
      <c r="J16" s="246">
        <v>121</v>
      </c>
      <c r="K16" s="246">
        <v>2639</v>
      </c>
      <c r="L16" s="246">
        <v>647</v>
      </c>
      <c r="M16" s="246">
        <v>78000</v>
      </c>
      <c r="N16" s="246">
        <v>47881</v>
      </c>
      <c r="O16" s="246">
        <v>187</v>
      </c>
      <c r="P16" s="246">
        <v>34</v>
      </c>
      <c r="Q16" s="246">
        <v>5243</v>
      </c>
      <c r="R16" s="246">
        <v>3523</v>
      </c>
      <c r="S16" s="246">
        <v>73</v>
      </c>
      <c r="U16" s="484">
        <f t="shared" si="0"/>
        <v>8.4232639973549489E-2</v>
      </c>
      <c r="V16" s="484">
        <f t="shared" si="1"/>
        <v>0.67776504067941767</v>
      </c>
      <c r="W16" s="246">
        <f t="shared" si="2"/>
        <v>2703737</v>
      </c>
      <c r="X16" s="246">
        <f t="shared" si="3"/>
        <v>539300</v>
      </c>
      <c r="Y16" s="484">
        <f t="shared" si="4"/>
        <v>0.10934904535470918</v>
      </c>
      <c r="Z16" s="484">
        <f t="shared" si="5"/>
        <v>5.6945696271735416E-2</v>
      </c>
      <c r="AA16" s="484">
        <f t="shared" si="6"/>
        <v>0.16629474162644459</v>
      </c>
      <c r="AB16" s="13"/>
    </row>
    <row r="17" spans="1:28">
      <c r="A17" s="246">
        <v>2014</v>
      </c>
      <c r="B17" s="246">
        <v>1314257</v>
      </c>
      <c r="C17" s="246">
        <v>1326722</v>
      </c>
      <c r="D17" s="246">
        <v>120176</v>
      </c>
      <c r="E17" s="246">
        <v>122773</v>
      </c>
      <c r="F17" s="246">
        <v>109241</v>
      </c>
      <c r="G17" s="246">
        <v>36702</v>
      </c>
      <c r="H17" s="246">
        <v>273735</v>
      </c>
      <c r="I17" s="246">
        <v>54972</v>
      </c>
      <c r="J17" s="246">
        <v>230</v>
      </c>
      <c r="K17" s="246">
        <v>2555</v>
      </c>
      <c r="L17" s="246">
        <v>660</v>
      </c>
      <c r="M17" s="246">
        <v>81304</v>
      </c>
      <c r="N17" s="246">
        <v>48158</v>
      </c>
      <c r="O17" s="246">
        <v>179</v>
      </c>
      <c r="P17" s="246">
        <v>38</v>
      </c>
      <c r="Q17" s="246">
        <v>5460</v>
      </c>
      <c r="R17" s="246">
        <v>3539</v>
      </c>
      <c r="S17" s="246">
        <v>73</v>
      </c>
      <c r="U17" s="484">
        <f t="shared" si="0"/>
        <v>8.4242394400969783E-2</v>
      </c>
      <c r="V17" s="484">
        <f t="shared" si="1"/>
        <v>0.6925250184346361</v>
      </c>
      <c r="W17" s="246">
        <f t="shared" si="2"/>
        <v>2786922</v>
      </c>
      <c r="X17" s="246">
        <f t="shared" si="3"/>
        <v>571656</v>
      </c>
      <c r="Y17" s="484">
        <f t="shared" si="4"/>
        <v>0.11728505337675647</v>
      </c>
      <c r="Z17" s="484">
        <f t="shared" si="5"/>
        <v>5.2922695259720036E-2</v>
      </c>
      <c r="AA17" s="484">
        <f t="shared" si="6"/>
        <v>0.1702077486364765</v>
      </c>
      <c r="AB17" s="13"/>
    </row>
    <row r="18" spans="1:28">
      <c r="A18" s="246">
        <v>2015</v>
      </c>
      <c r="B18" s="246">
        <v>1345197</v>
      </c>
      <c r="C18" s="246">
        <v>1382836</v>
      </c>
      <c r="D18" s="246">
        <v>134479</v>
      </c>
      <c r="E18" s="246">
        <v>116509</v>
      </c>
      <c r="F18" s="246">
        <v>107049</v>
      </c>
      <c r="G18" s="246">
        <v>39976</v>
      </c>
      <c r="H18" s="246">
        <v>301627</v>
      </c>
      <c r="I18" s="246">
        <v>54548</v>
      </c>
      <c r="J18" s="246">
        <v>493</v>
      </c>
      <c r="K18" s="246">
        <v>2478</v>
      </c>
      <c r="L18" s="246">
        <v>672</v>
      </c>
      <c r="M18" s="246">
        <v>84390</v>
      </c>
      <c r="N18" s="246">
        <v>48591</v>
      </c>
      <c r="O18" s="246">
        <v>174</v>
      </c>
      <c r="P18" s="246">
        <v>41</v>
      </c>
      <c r="Q18" s="246">
        <v>5705</v>
      </c>
      <c r="R18" s="246">
        <v>3534</v>
      </c>
      <c r="S18" s="246">
        <v>72</v>
      </c>
      <c r="U18" s="484">
        <f t="shared" si="0"/>
        <v>8.425183978226404E-2</v>
      </c>
      <c r="V18" s="484">
        <f t="shared" si="1"/>
        <v>0.70781995230524641</v>
      </c>
      <c r="W18" s="246">
        <f t="shared" si="2"/>
        <v>2875058</v>
      </c>
      <c r="X18" s="246">
        <f t="shared" si="3"/>
        <v>607163</v>
      </c>
      <c r="Y18" s="484">
        <f t="shared" si="4"/>
        <v>0.12523788696926474</v>
      </c>
      <c r="Z18" s="484">
        <f t="shared" si="5"/>
        <v>4.9122959168875269E-2</v>
      </c>
      <c r="AA18" s="484">
        <f t="shared" si="6"/>
        <v>0.17436084613813999</v>
      </c>
      <c r="AB18" s="13"/>
    </row>
    <row r="19" spans="1:28">
      <c r="A19" s="246">
        <v>2016</v>
      </c>
      <c r="B19" s="246">
        <v>1385556</v>
      </c>
      <c r="C19" s="246">
        <v>1446813</v>
      </c>
      <c r="D19" s="246">
        <v>150938</v>
      </c>
      <c r="E19" s="246">
        <v>112073</v>
      </c>
      <c r="F19" s="246">
        <v>105497</v>
      </c>
      <c r="G19" s="246">
        <v>44705</v>
      </c>
      <c r="H19" s="246">
        <v>334651</v>
      </c>
      <c r="I19" s="246">
        <v>55182</v>
      </c>
      <c r="J19" s="246">
        <v>1560</v>
      </c>
      <c r="K19" s="246">
        <v>2410</v>
      </c>
      <c r="L19" s="246">
        <v>697</v>
      </c>
      <c r="M19" s="246">
        <v>87469</v>
      </c>
      <c r="N19" s="246">
        <v>49041</v>
      </c>
      <c r="O19" s="246">
        <v>170</v>
      </c>
      <c r="P19" s="246">
        <v>41</v>
      </c>
      <c r="Q19" s="246">
        <v>6322</v>
      </c>
      <c r="R19" s="246">
        <v>3549</v>
      </c>
      <c r="S19" s="246">
        <v>72</v>
      </c>
      <c r="U19" s="484">
        <f t="shared" ref="U19" si="7">(D19+E19)/SUM(B19:E19)</f>
        <v>8.4968889118621951E-2</v>
      </c>
      <c r="V19" s="484">
        <f t="shared" ref="V19" si="8">(H19+I19)/SUM(F19:I19)</f>
        <v>0.72186617534048714</v>
      </c>
      <c r="W19" s="246">
        <f t="shared" ref="W19" si="9">B19+C19+F19+G19</f>
        <v>2982571</v>
      </c>
      <c r="X19" s="246">
        <f t="shared" ref="X19" si="10">D19+E19+H19+I19</f>
        <v>652844</v>
      </c>
      <c r="Y19" s="484">
        <f t="shared" ref="Y19" si="11">(D19+H19)/(W19+X19)</f>
        <v>0.13357182054868563</v>
      </c>
      <c r="Z19" s="484">
        <f t="shared" ref="Z19" si="12">(E19+I19)/(W19+X19)</f>
        <v>4.6007127109284632E-2</v>
      </c>
      <c r="AA19" s="484">
        <f t="shared" ref="AA19" si="13">(D19+E19+H19+I19)/SUM(B19:I19)</f>
        <v>0.17957894765797028</v>
      </c>
      <c r="AB19" s="13"/>
    </row>
    <row r="20" spans="1:28">
      <c r="A20" s="246">
        <v>2017</v>
      </c>
      <c r="B20" s="246">
        <v>1425729</v>
      </c>
      <c r="C20" s="246">
        <v>1513804</v>
      </c>
      <c r="D20" s="246">
        <v>165444</v>
      </c>
      <c r="E20" s="246">
        <v>109534</v>
      </c>
      <c r="F20" s="246">
        <v>103065</v>
      </c>
      <c r="G20" s="246">
        <v>49381</v>
      </c>
      <c r="H20" s="246">
        <v>370982</v>
      </c>
      <c r="I20" s="246">
        <v>56625</v>
      </c>
      <c r="J20" s="246">
        <v>4448</v>
      </c>
      <c r="K20" s="246">
        <v>2383</v>
      </c>
      <c r="L20" s="246">
        <v>701</v>
      </c>
      <c r="M20" s="246">
        <v>91322</v>
      </c>
      <c r="N20" s="246">
        <v>49737</v>
      </c>
      <c r="O20" s="246">
        <v>166</v>
      </c>
      <c r="P20" s="246">
        <v>45</v>
      </c>
      <c r="Q20" s="246">
        <v>6869</v>
      </c>
      <c r="R20" s="246">
        <v>3558</v>
      </c>
      <c r="S20" s="246">
        <v>73</v>
      </c>
      <c r="U20" s="484">
        <f t="shared" ref="U20" si="14">(D20+E20)/SUM(B20:E20)</f>
        <v>8.5542715517227974E-2</v>
      </c>
      <c r="V20" s="484">
        <f t="shared" ref="V20" si="15">(H20+I20)/SUM(F20:I20)</f>
        <v>0.73718608471984459</v>
      </c>
      <c r="W20" s="246">
        <f t="shared" ref="W20" si="16">B20+C20+F20+G20</f>
        <v>3091979</v>
      </c>
      <c r="X20" s="246">
        <f t="shared" ref="X20" si="17">D20+E20+H20+I20</f>
        <v>702585</v>
      </c>
      <c r="Y20" s="484">
        <f t="shared" ref="Y20" si="18">(D20+H20)/(W20+X20)</f>
        <v>0.14136696600716184</v>
      </c>
      <c r="Z20" s="484">
        <f t="shared" ref="Z20" si="19">(E20+I20)/(W20+X20)</f>
        <v>4.3788693509979014E-2</v>
      </c>
      <c r="AA20" s="484">
        <f t="shared" ref="AA20" si="20">(D20+E20+H20+I20)/SUM(B20:I20)</f>
        <v>0.18515565951714083</v>
      </c>
      <c r="AB20" s="13"/>
    </row>
    <row r="22" spans="1:28" s="246" customFormat="1" ht="11.25">
      <c r="B22" s="246" t="s">
        <v>1126</v>
      </c>
      <c r="W22" s="368"/>
    </row>
    <row r="23" spans="1:28" s="246" customFormat="1" ht="11.25">
      <c r="B23" s="246" t="s">
        <v>1125</v>
      </c>
    </row>
  </sheetData>
  <mergeCells count="1">
    <mergeCell ref="P1:Q1"/>
  </mergeCells>
  <phoneticPr fontId="6" type="noConversion"/>
  <hyperlinks>
    <hyperlink ref="P1:Q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63"/>
  <sheetViews>
    <sheetView workbookViewId="0">
      <selection activeCell="AE28" sqref="AE28"/>
    </sheetView>
  </sheetViews>
  <sheetFormatPr defaultColWidth="8.85546875" defaultRowHeight="12.75"/>
  <cols>
    <col min="1" max="1" width="11.7109375" customWidth="1"/>
    <col min="2" max="2" width="11.42578125" customWidth="1"/>
    <col min="3" max="3" width="13" customWidth="1"/>
    <col min="4" max="4" width="12.42578125" customWidth="1"/>
    <col min="5" max="5" width="12.5703125" bestFit="1" customWidth="1"/>
    <col min="6" max="8" width="11.7109375" bestFit="1" customWidth="1"/>
    <col min="9" max="9" width="11" customWidth="1"/>
    <col min="10" max="10" width="9.5703125" bestFit="1" customWidth="1"/>
    <col min="12" max="12" width="9.5703125" bestFit="1" customWidth="1"/>
    <col min="13" max="13" width="10.5703125" bestFit="1" customWidth="1"/>
    <col min="25" max="25" width="8" customWidth="1"/>
    <col min="26" max="26" width="2.42578125" customWidth="1"/>
  </cols>
  <sheetData>
    <row r="1" spans="1:31" ht="26.25" customHeight="1">
      <c r="A1" s="33" t="s">
        <v>734</v>
      </c>
      <c r="B1" s="29"/>
      <c r="C1" s="29"/>
      <c r="D1" s="29"/>
      <c r="E1" s="29"/>
      <c r="F1" s="29"/>
      <c r="G1" s="29"/>
      <c r="H1" s="29"/>
      <c r="I1" s="29"/>
      <c r="J1" s="184"/>
      <c r="K1" s="184"/>
      <c r="L1" s="184"/>
      <c r="M1" s="808" t="s">
        <v>549</v>
      </c>
      <c r="N1" s="808"/>
      <c r="O1" s="184"/>
      <c r="P1" s="184"/>
      <c r="Q1" s="184"/>
      <c r="R1" s="184"/>
      <c r="S1" s="184"/>
    </row>
    <row r="2" spans="1:31">
      <c r="B2" s="139" t="s">
        <v>1281</v>
      </c>
      <c r="C2" s="55"/>
      <c r="D2" s="55"/>
      <c r="E2" s="55"/>
      <c r="G2" s="55"/>
      <c r="H2" s="55"/>
      <c r="I2" s="55"/>
      <c r="J2" s="55"/>
      <c r="K2" s="55"/>
      <c r="L2" s="56"/>
      <c r="M2" s="624" t="s">
        <v>614</v>
      </c>
      <c r="N2" s="625"/>
      <c r="O2" s="625"/>
      <c r="P2" s="625"/>
      <c r="Q2" s="625"/>
      <c r="R2" s="21"/>
      <c r="S2" s="21"/>
      <c r="T2" s="21"/>
      <c r="U2" s="21"/>
      <c r="V2" s="21"/>
      <c r="W2" s="190"/>
      <c r="AA2" t="s">
        <v>831</v>
      </c>
    </row>
    <row r="3" spans="1:31" s="246" customFormat="1" ht="54.75" customHeight="1">
      <c r="A3" s="629" t="s">
        <v>440</v>
      </c>
      <c r="B3" s="630" t="s">
        <v>293</v>
      </c>
      <c r="C3" s="631" t="s">
        <v>294</v>
      </c>
      <c r="D3" s="631" t="s">
        <v>297</v>
      </c>
      <c r="E3" s="631" t="s">
        <v>298</v>
      </c>
      <c r="F3" s="632" t="s">
        <v>1123</v>
      </c>
      <c r="G3" s="631" t="s">
        <v>567</v>
      </c>
      <c r="H3" s="631" t="s">
        <v>568</v>
      </c>
      <c r="I3" s="631" t="s">
        <v>569</v>
      </c>
      <c r="J3" s="631" t="s">
        <v>570</v>
      </c>
      <c r="K3" s="631" t="s">
        <v>571</v>
      </c>
      <c r="L3" s="633" t="s">
        <v>577</v>
      </c>
      <c r="M3" s="634" t="s">
        <v>295</v>
      </c>
      <c r="N3" s="635" t="s">
        <v>296</v>
      </c>
      <c r="O3" s="635" t="s">
        <v>299</v>
      </c>
      <c r="P3" s="635" t="s">
        <v>300</v>
      </c>
      <c r="Q3" s="636" t="s">
        <v>1325</v>
      </c>
      <c r="R3" s="245" t="s">
        <v>145</v>
      </c>
      <c r="S3" s="245" t="s">
        <v>572</v>
      </c>
      <c r="T3" s="245" t="s">
        <v>573</v>
      </c>
      <c r="U3" s="245" t="s">
        <v>537</v>
      </c>
      <c r="V3" s="245" t="s">
        <v>574</v>
      </c>
      <c r="W3" s="565" t="s">
        <v>615</v>
      </c>
      <c r="X3" s="245" t="s">
        <v>575</v>
      </c>
      <c r="Y3" s="245" t="s">
        <v>576</v>
      </c>
      <c r="Z3" s="291"/>
      <c r="AA3" s="637" t="s">
        <v>462</v>
      </c>
      <c r="AB3" s="637" t="s">
        <v>437</v>
      </c>
    </row>
    <row r="4" spans="1:31">
      <c r="A4" s="556">
        <v>2001</v>
      </c>
      <c r="B4" s="416">
        <v>26334.398359999999</v>
      </c>
      <c r="C4" s="416">
        <v>2489.7191744000002</v>
      </c>
      <c r="D4" s="416">
        <v>2337.7072044000001</v>
      </c>
      <c r="E4" s="416">
        <v>2854.1400908000001</v>
      </c>
      <c r="F4" s="467">
        <v>0.3529840507</v>
      </c>
      <c r="G4" s="416">
        <v>234.49910302999999</v>
      </c>
      <c r="H4" s="416">
        <v>35.635813229999997</v>
      </c>
      <c r="I4" s="416">
        <v>2148.8203662999999</v>
      </c>
      <c r="J4" s="416">
        <v>5.0623508199999998</v>
      </c>
      <c r="K4" s="416">
        <v>142.63797072</v>
      </c>
      <c r="L4" s="430">
        <v>1.3243816611999999</v>
      </c>
      <c r="M4" s="626">
        <v>2153530</v>
      </c>
      <c r="N4" s="626">
        <v>158538</v>
      </c>
      <c r="O4" s="626">
        <v>197268</v>
      </c>
      <c r="P4" s="626">
        <v>164283</v>
      </c>
      <c r="Q4" s="628">
        <v>47</v>
      </c>
      <c r="R4" s="246">
        <v>75472</v>
      </c>
      <c r="S4" s="246">
        <v>6189</v>
      </c>
      <c r="T4" s="246">
        <v>93501</v>
      </c>
      <c r="U4" s="246">
        <v>341</v>
      </c>
      <c r="V4" s="246">
        <v>4473</v>
      </c>
      <c r="W4" s="246">
        <v>64</v>
      </c>
      <c r="X4" s="425">
        <f t="shared" ref="X4:X18" si="0">B4+D4</f>
        <v>28672.105564400001</v>
      </c>
      <c r="Y4" s="416">
        <f t="shared" ref="Y4:Y18" si="1">C4+E4</f>
        <v>5343.8592652000007</v>
      </c>
      <c r="Z4" s="246"/>
      <c r="AA4" s="780">
        <f>X4/(M4+O4)*1000000</f>
        <v>12196.754278504575</v>
      </c>
      <c r="AB4" s="780">
        <f>Y4/(N4+P4)*1000000</f>
        <v>16553.629612695582</v>
      </c>
      <c r="AD4" s="8"/>
      <c r="AE4" s="8"/>
    </row>
    <row r="5" spans="1:31">
      <c r="A5" s="412">
        <v>2002</v>
      </c>
      <c r="B5" s="416">
        <v>27199.821498000001</v>
      </c>
      <c r="C5" s="416">
        <v>2617.9340330999999</v>
      </c>
      <c r="D5" s="416">
        <v>2267.1874607999998</v>
      </c>
      <c r="E5" s="416">
        <v>3022.9566565</v>
      </c>
      <c r="F5" s="467">
        <v>0.33246938479999999</v>
      </c>
      <c r="G5" s="416">
        <v>232.40418678</v>
      </c>
      <c r="H5" s="416">
        <v>33.767744000999997</v>
      </c>
      <c r="I5" s="416">
        <v>2242.5371934</v>
      </c>
      <c r="J5" s="416">
        <v>4.5550010541999999</v>
      </c>
      <c r="K5" s="416">
        <v>153.55395286999999</v>
      </c>
      <c r="L5" s="430">
        <v>1.2942574170000001</v>
      </c>
      <c r="M5" s="626">
        <v>2227377</v>
      </c>
      <c r="N5" s="626">
        <v>173934</v>
      </c>
      <c r="O5" s="626">
        <v>194139</v>
      </c>
      <c r="P5" s="626">
        <v>176688</v>
      </c>
      <c r="Q5" s="628">
        <v>46</v>
      </c>
      <c r="R5" s="246">
        <v>78553</v>
      </c>
      <c r="S5" s="246">
        <v>5912</v>
      </c>
      <c r="T5" s="246">
        <v>98157</v>
      </c>
      <c r="U5" s="246">
        <v>335</v>
      </c>
      <c r="V5" s="246">
        <v>4965</v>
      </c>
      <c r="W5" s="246">
        <v>63</v>
      </c>
      <c r="X5" s="419">
        <f t="shared" si="0"/>
        <v>29467.008958800001</v>
      </c>
      <c r="Y5" s="416">
        <f t="shared" si="1"/>
        <v>5640.8906895999999</v>
      </c>
      <c r="Z5" s="246"/>
      <c r="AA5" s="780">
        <f t="shared" ref="AA5:AA20" si="2">X5/(M5+O5)*1000000</f>
        <v>12168.826866640567</v>
      </c>
      <c r="AB5" s="780">
        <f t="shared" ref="AB5:AB20" si="3">Y5/(N5+P5)*1000000</f>
        <v>16088.239441906098</v>
      </c>
      <c r="AD5" s="8"/>
      <c r="AE5" s="8"/>
    </row>
    <row r="6" spans="1:31">
      <c r="A6" s="412">
        <v>2003</v>
      </c>
      <c r="B6" s="416">
        <v>27912.062519999999</v>
      </c>
      <c r="C6" s="416">
        <v>2854.5298163000002</v>
      </c>
      <c r="D6" s="416">
        <v>2184.7836430000002</v>
      </c>
      <c r="E6" s="416">
        <v>3218.1249911999998</v>
      </c>
      <c r="F6" s="467">
        <v>0.31242353369999998</v>
      </c>
      <c r="G6" s="416">
        <v>234.68495935000001</v>
      </c>
      <c r="H6" s="416">
        <v>31.124161218000001</v>
      </c>
      <c r="I6" s="416">
        <v>2324.8175376999998</v>
      </c>
      <c r="J6" s="416">
        <v>4.1276649726999999</v>
      </c>
      <c r="K6" s="416">
        <v>164.81839321999999</v>
      </c>
      <c r="L6" s="430">
        <v>1.3964324307</v>
      </c>
      <c r="M6" s="626">
        <v>2319497</v>
      </c>
      <c r="N6" s="626">
        <v>194441</v>
      </c>
      <c r="O6" s="626">
        <v>190705</v>
      </c>
      <c r="P6" s="626">
        <v>191083</v>
      </c>
      <c r="Q6" s="628">
        <v>47</v>
      </c>
      <c r="R6" s="246">
        <v>83113</v>
      </c>
      <c r="S6" s="246">
        <v>5607</v>
      </c>
      <c r="T6" s="246">
        <v>104320</v>
      </c>
      <c r="U6" s="246">
        <v>322</v>
      </c>
      <c r="V6" s="246">
        <v>5428</v>
      </c>
      <c r="W6" s="246">
        <v>67</v>
      </c>
      <c r="X6" s="419">
        <f t="shared" si="0"/>
        <v>30096.846162999998</v>
      </c>
      <c r="Y6" s="416">
        <f t="shared" si="1"/>
        <v>6072.6548075000001</v>
      </c>
      <c r="Z6" s="246"/>
      <c r="AA6" s="780">
        <f t="shared" si="2"/>
        <v>11989.810446728987</v>
      </c>
      <c r="AB6" s="780">
        <f t="shared" si="3"/>
        <v>15751.690705377616</v>
      </c>
      <c r="AD6" s="8"/>
      <c r="AE6" s="8"/>
    </row>
    <row r="7" spans="1:31">
      <c r="A7" s="412">
        <v>2004</v>
      </c>
      <c r="B7" s="416">
        <v>28479.623331999999</v>
      </c>
      <c r="C7" s="416">
        <v>3081.9219152000001</v>
      </c>
      <c r="D7" s="416">
        <v>2097.2708489000001</v>
      </c>
      <c r="E7" s="416">
        <v>3469.1101871000001</v>
      </c>
      <c r="F7" s="467">
        <v>0.25580135050000002</v>
      </c>
      <c r="G7" s="416">
        <v>240.18021313</v>
      </c>
      <c r="H7" s="416">
        <v>28.883141783999999</v>
      </c>
      <c r="I7" s="416">
        <v>2476.6900860000001</v>
      </c>
      <c r="J7" s="416">
        <v>4.2130022120000001</v>
      </c>
      <c r="K7" s="416">
        <v>183.78847465999999</v>
      </c>
      <c r="L7" s="430">
        <v>1.3482983923</v>
      </c>
      <c r="M7" s="626">
        <v>2411384</v>
      </c>
      <c r="N7" s="626">
        <v>211043</v>
      </c>
      <c r="O7" s="626">
        <v>187923</v>
      </c>
      <c r="P7" s="626">
        <v>207773</v>
      </c>
      <c r="Q7" s="628">
        <v>48</v>
      </c>
      <c r="R7" s="246">
        <v>89195</v>
      </c>
      <c r="S7" s="246">
        <v>5360</v>
      </c>
      <c r="T7" s="246">
        <v>111943</v>
      </c>
      <c r="U7" s="246">
        <v>307</v>
      </c>
      <c r="V7" s="246">
        <v>5939</v>
      </c>
      <c r="W7" s="246">
        <v>67</v>
      </c>
      <c r="X7" s="419">
        <f t="shared" si="0"/>
        <v>30576.894180899999</v>
      </c>
      <c r="Y7" s="416">
        <f t="shared" si="1"/>
        <v>6551.0321022999997</v>
      </c>
      <c r="Z7" s="246"/>
      <c r="AA7" s="780">
        <f t="shared" si="2"/>
        <v>11763.47933541517</v>
      </c>
      <c r="AB7" s="780">
        <f t="shared" si="3"/>
        <v>15641.790433746562</v>
      </c>
      <c r="AD7" s="8"/>
      <c r="AE7" s="8"/>
    </row>
    <row r="8" spans="1:31">
      <c r="A8" s="412">
        <v>2005</v>
      </c>
      <c r="B8" s="416">
        <v>28567.749927000001</v>
      </c>
      <c r="C8" s="416">
        <v>3175.3339903000001</v>
      </c>
      <c r="D8" s="416">
        <v>1997.8603857000001</v>
      </c>
      <c r="E8" s="416">
        <v>3668.3091445999999</v>
      </c>
      <c r="F8" s="467">
        <v>0.28214753809999998</v>
      </c>
      <c r="G8" s="416">
        <v>271.78195532000001</v>
      </c>
      <c r="H8" s="416">
        <v>25.541958894</v>
      </c>
      <c r="I8" s="416">
        <v>2549.3139323</v>
      </c>
      <c r="J8" s="416">
        <v>4.1378916808000001</v>
      </c>
      <c r="K8" s="416">
        <v>197.67077646000001</v>
      </c>
      <c r="L8" s="430">
        <v>1.3088307871</v>
      </c>
      <c r="M8" s="626">
        <v>2496871</v>
      </c>
      <c r="N8" s="626">
        <v>227013</v>
      </c>
      <c r="O8" s="626">
        <v>184964</v>
      </c>
      <c r="P8" s="626">
        <v>225047</v>
      </c>
      <c r="Q8" s="628">
        <v>49</v>
      </c>
      <c r="R8" s="246">
        <v>99658</v>
      </c>
      <c r="S8" s="246">
        <v>5152</v>
      </c>
      <c r="T8" s="246">
        <v>118787</v>
      </c>
      <c r="U8" s="246">
        <v>304</v>
      </c>
      <c r="V8" s="246">
        <v>6336</v>
      </c>
      <c r="W8" s="246">
        <v>69</v>
      </c>
      <c r="X8" s="419">
        <f t="shared" si="0"/>
        <v>30565.610312700002</v>
      </c>
      <c r="Y8" s="416">
        <f t="shared" si="1"/>
        <v>6843.6431348999995</v>
      </c>
      <c r="Z8" s="246"/>
      <c r="AA8" s="780">
        <f t="shared" si="2"/>
        <v>11397.274743860082</v>
      </c>
      <c r="AB8" s="780">
        <f t="shared" si="3"/>
        <v>15138.793821395389</v>
      </c>
      <c r="AD8" s="8"/>
      <c r="AE8" s="8"/>
    </row>
    <row r="9" spans="1:31">
      <c r="A9" s="412">
        <v>2006</v>
      </c>
      <c r="B9" s="416">
        <v>28376.553403999998</v>
      </c>
      <c r="C9" s="416">
        <v>3176.1109891999999</v>
      </c>
      <c r="D9" s="416">
        <v>1896.8137337000001</v>
      </c>
      <c r="E9" s="416">
        <v>3862.5516997999998</v>
      </c>
      <c r="F9" s="467">
        <v>0.3009897822</v>
      </c>
      <c r="G9" s="416">
        <v>314.72558889999999</v>
      </c>
      <c r="H9" s="416">
        <v>22.183335135</v>
      </c>
      <c r="I9" s="416">
        <v>2587.1770375000001</v>
      </c>
      <c r="J9" s="416">
        <v>4.0204989193999996</v>
      </c>
      <c r="K9" s="416">
        <v>206.69114904</v>
      </c>
      <c r="L9" s="430">
        <v>1.2681547405</v>
      </c>
      <c r="M9" s="626">
        <v>2551290</v>
      </c>
      <c r="N9" s="626">
        <v>234508</v>
      </c>
      <c r="O9" s="626">
        <v>180845</v>
      </c>
      <c r="P9" s="626">
        <v>240315</v>
      </c>
      <c r="Q9" s="628">
        <v>49</v>
      </c>
      <c r="R9" s="246">
        <v>112261</v>
      </c>
      <c r="S9" s="246">
        <v>4845</v>
      </c>
      <c r="T9" s="246">
        <v>124097</v>
      </c>
      <c r="U9" s="246">
        <v>307</v>
      </c>
      <c r="V9" s="246">
        <v>6661</v>
      </c>
      <c r="W9" s="246">
        <v>69</v>
      </c>
      <c r="X9" s="419">
        <f t="shared" si="0"/>
        <v>30273.367137699999</v>
      </c>
      <c r="Y9" s="416">
        <f t="shared" si="1"/>
        <v>7038.6626889999998</v>
      </c>
      <c r="Z9" s="246"/>
      <c r="AA9" s="780">
        <f t="shared" si="2"/>
        <v>11080.479968120169</v>
      </c>
      <c r="AB9" s="780">
        <f t="shared" si="3"/>
        <v>14823.761041482825</v>
      </c>
      <c r="AD9" s="8"/>
      <c r="AE9" s="8"/>
    </row>
    <row r="10" spans="1:31">
      <c r="A10" s="412">
        <v>2007</v>
      </c>
      <c r="B10" s="416">
        <v>28722.086611999999</v>
      </c>
      <c r="C10" s="416">
        <v>3192.5428130999999</v>
      </c>
      <c r="D10" s="416">
        <v>1827.7145720999999</v>
      </c>
      <c r="E10" s="416">
        <v>4108.3818141000002</v>
      </c>
      <c r="F10" s="467">
        <v>0.25547071840000002</v>
      </c>
      <c r="G10" s="416">
        <v>341.36616352999999</v>
      </c>
      <c r="H10" s="416">
        <v>21.093392959999999</v>
      </c>
      <c r="I10" s="416">
        <v>2659.2891021999999</v>
      </c>
      <c r="J10" s="416">
        <v>4.0702772927000002</v>
      </c>
      <c r="K10" s="416">
        <v>214.94653614000001</v>
      </c>
      <c r="L10" s="430">
        <v>1.1538832576</v>
      </c>
      <c r="M10" s="626">
        <v>2599546</v>
      </c>
      <c r="N10" s="626">
        <v>239521</v>
      </c>
      <c r="O10" s="626">
        <v>176812</v>
      </c>
      <c r="P10" s="626">
        <v>256370</v>
      </c>
      <c r="Q10" s="628">
        <v>48</v>
      </c>
      <c r="R10" s="246">
        <v>125143</v>
      </c>
      <c r="S10" s="246">
        <v>4607</v>
      </c>
      <c r="T10" s="246">
        <v>129142</v>
      </c>
      <c r="U10" s="246">
        <v>300</v>
      </c>
      <c r="V10" s="246">
        <v>7230</v>
      </c>
      <c r="W10" s="246">
        <v>70</v>
      </c>
      <c r="X10" s="419">
        <f t="shared" si="0"/>
        <v>30549.801184100001</v>
      </c>
      <c r="Y10" s="416">
        <f t="shared" si="1"/>
        <v>7300.9246272</v>
      </c>
      <c r="Z10" s="246"/>
      <c r="AA10" s="780">
        <f t="shared" si="2"/>
        <v>11003.552562061521</v>
      </c>
      <c r="AB10" s="780">
        <f t="shared" si="3"/>
        <v>14722.841566392613</v>
      </c>
      <c r="AD10" s="8"/>
      <c r="AE10" s="8"/>
    </row>
    <row r="11" spans="1:31">
      <c r="A11" s="412">
        <v>2008</v>
      </c>
      <c r="B11" s="485">
        <v>28131.321915</v>
      </c>
      <c r="C11" s="485">
        <v>3090.7543030000002</v>
      </c>
      <c r="D11" s="485">
        <v>1743.1868002000001</v>
      </c>
      <c r="E11" s="485">
        <v>4282.0003875000002</v>
      </c>
      <c r="F11" s="467">
        <v>0.2096768658</v>
      </c>
      <c r="G11" s="485">
        <v>380.29755137000001</v>
      </c>
      <c r="H11" s="485">
        <v>18.738445206000002</v>
      </c>
      <c r="I11" s="485">
        <v>2652.8375510999999</v>
      </c>
      <c r="J11" s="485">
        <v>3.7285593319000001</v>
      </c>
      <c r="K11" s="485">
        <v>221.45453122000001</v>
      </c>
      <c r="L11" s="486">
        <v>1.1146199723000001</v>
      </c>
      <c r="M11" s="626">
        <v>2614386</v>
      </c>
      <c r="N11" s="626">
        <v>240899</v>
      </c>
      <c r="O11" s="626">
        <v>172571</v>
      </c>
      <c r="P11" s="626">
        <v>268649</v>
      </c>
      <c r="Q11" s="628">
        <v>49</v>
      </c>
      <c r="R11" s="487">
        <v>139644</v>
      </c>
      <c r="S11" s="487">
        <v>4387</v>
      </c>
      <c r="T11" s="487">
        <v>132938</v>
      </c>
      <c r="U11" s="487">
        <v>286</v>
      </c>
      <c r="V11" s="487">
        <v>7860</v>
      </c>
      <c r="W11" s="488">
        <v>99</v>
      </c>
      <c r="X11" s="419">
        <f t="shared" si="0"/>
        <v>29874.508715200001</v>
      </c>
      <c r="Y11" s="416">
        <f t="shared" si="1"/>
        <v>7372.7546904999999</v>
      </c>
      <c r="Z11" s="246"/>
      <c r="AA11" s="780">
        <f t="shared" si="2"/>
        <v>10719.40066359115</v>
      </c>
      <c r="AB11" s="780">
        <f t="shared" si="3"/>
        <v>14469.20543403173</v>
      </c>
      <c r="AD11" s="8"/>
      <c r="AE11" s="8"/>
    </row>
    <row r="12" spans="1:31">
      <c r="A12" s="412">
        <v>2009</v>
      </c>
      <c r="B12" s="489">
        <v>28234.291691999999</v>
      </c>
      <c r="C12" s="489">
        <v>3076.2746550000002</v>
      </c>
      <c r="D12" s="489">
        <v>1688.2336912999999</v>
      </c>
      <c r="E12" s="489">
        <v>4330.6485309999998</v>
      </c>
      <c r="F12" s="467">
        <v>0.20649679409999999</v>
      </c>
      <c r="G12" s="489">
        <v>395.37889335</v>
      </c>
      <c r="H12" s="489">
        <v>16.613982941</v>
      </c>
      <c r="I12" s="489">
        <v>2518.7730256999998</v>
      </c>
      <c r="J12" s="489">
        <v>3.3829706575</v>
      </c>
      <c r="K12" s="489">
        <v>226.91864149</v>
      </c>
      <c r="L12" s="490">
        <v>1.4650351001999999</v>
      </c>
      <c r="M12" s="626">
        <v>2590926</v>
      </c>
      <c r="N12" s="626">
        <v>238814</v>
      </c>
      <c r="O12" s="626">
        <v>166200</v>
      </c>
      <c r="P12" s="626">
        <v>273208</v>
      </c>
      <c r="Q12" s="628">
        <v>57</v>
      </c>
      <c r="R12" s="487">
        <v>145912</v>
      </c>
      <c r="S12" s="487">
        <v>4167</v>
      </c>
      <c r="T12" s="487">
        <v>132278</v>
      </c>
      <c r="U12" s="487">
        <v>275</v>
      </c>
      <c r="V12" s="487">
        <v>8217</v>
      </c>
      <c r="W12" s="491">
        <v>98</v>
      </c>
      <c r="X12" s="419">
        <f t="shared" si="0"/>
        <v>29922.525383299999</v>
      </c>
      <c r="Y12" s="416">
        <f t="shared" si="1"/>
        <v>7406.923186</v>
      </c>
      <c r="Z12" s="246"/>
      <c r="AA12" s="780">
        <f t="shared" si="2"/>
        <v>10852.795767512982</v>
      </c>
      <c r="AB12" s="780">
        <f t="shared" si="3"/>
        <v>14466.025260633331</v>
      </c>
      <c r="AD12" s="8"/>
      <c r="AE12" s="8"/>
    </row>
    <row r="13" spans="1:31">
      <c r="A13" s="412">
        <v>2010</v>
      </c>
      <c r="B13" s="489">
        <v>28188.104965999999</v>
      </c>
      <c r="C13" s="489">
        <v>3056.5916812999999</v>
      </c>
      <c r="D13" s="489">
        <v>1635.4142107</v>
      </c>
      <c r="E13" s="489">
        <v>4419.8937612</v>
      </c>
      <c r="F13" s="467">
        <v>0.2073391658</v>
      </c>
      <c r="G13" s="489">
        <v>392.42559682000001</v>
      </c>
      <c r="H13" s="489">
        <v>15.742637321</v>
      </c>
      <c r="I13" s="489">
        <v>2521.2547565999998</v>
      </c>
      <c r="J13" s="489">
        <v>3.0051221322999999</v>
      </c>
      <c r="K13" s="489">
        <v>234.46960686</v>
      </c>
      <c r="L13" s="492">
        <v>1.832375018</v>
      </c>
      <c r="M13" s="627">
        <v>2610959</v>
      </c>
      <c r="N13" s="626">
        <v>238520</v>
      </c>
      <c r="O13" s="626">
        <v>162053</v>
      </c>
      <c r="P13" s="626">
        <v>280761</v>
      </c>
      <c r="Q13" s="628">
        <v>64</v>
      </c>
      <c r="R13" s="487">
        <v>148900</v>
      </c>
      <c r="S13" s="487">
        <v>3972</v>
      </c>
      <c r="T13" s="487">
        <v>131437</v>
      </c>
      <c r="U13" s="487">
        <v>265</v>
      </c>
      <c r="V13" s="487">
        <v>8401</v>
      </c>
      <c r="W13" s="491">
        <v>77</v>
      </c>
      <c r="X13" s="419">
        <f t="shared" si="0"/>
        <v>29823.5191767</v>
      </c>
      <c r="Y13" s="416">
        <f t="shared" si="1"/>
        <v>7476.4854424999994</v>
      </c>
      <c r="Z13" s="246"/>
      <c r="AA13" s="780">
        <f t="shared" si="2"/>
        <v>10754.918902875286</v>
      </c>
      <c r="AB13" s="780">
        <f t="shared" si="3"/>
        <v>14397.764298135306</v>
      </c>
      <c r="AD13" s="8"/>
      <c r="AE13" s="8"/>
    </row>
    <row r="14" spans="1:31">
      <c r="A14" s="319">
        <v>2011</v>
      </c>
      <c r="B14" s="419">
        <v>27763.76684</v>
      </c>
      <c r="C14" s="416">
        <v>3001.1108202999999</v>
      </c>
      <c r="D14" s="416">
        <v>1569.8373666</v>
      </c>
      <c r="E14" s="416">
        <v>4511.0497863999999</v>
      </c>
      <c r="F14" s="467">
        <v>0.28359907130000001</v>
      </c>
      <c r="G14" s="416">
        <v>381.02346803</v>
      </c>
      <c r="H14" s="416">
        <v>13.933547301999999</v>
      </c>
      <c r="I14" s="416">
        <v>2533.3982271999998</v>
      </c>
      <c r="J14" s="416">
        <v>2.3223360209999999</v>
      </c>
      <c r="K14" s="416">
        <v>231.96779921999999</v>
      </c>
      <c r="L14" s="416">
        <v>1.7546918710999999</v>
      </c>
      <c r="M14" s="627">
        <v>2627002</v>
      </c>
      <c r="N14" s="626">
        <v>239733</v>
      </c>
      <c r="O14" s="626">
        <v>158879</v>
      </c>
      <c r="P14" s="626">
        <v>289874</v>
      </c>
      <c r="Q14" s="628">
        <v>77</v>
      </c>
      <c r="R14" s="246">
        <v>150948</v>
      </c>
      <c r="S14" s="246">
        <v>3772</v>
      </c>
      <c r="T14" s="246">
        <v>130699</v>
      </c>
      <c r="U14" s="246">
        <v>252</v>
      </c>
      <c r="V14" s="246">
        <v>8610</v>
      </c>
      <c r="W14" s="246">
        <v>77</v>
      </c>
      <c r="X14" s="419">
        <f t="shared" si="0"/>
        <v>29333.604206600001</v>
      </c>
      <c r="Y14" s="416">
        <f t="shared" si="1"/>
        <v>7512.1606066999993</v>
      </c>
      <c r="Z14" s="246"/>
      <c r="AA14" s="780">
        <f t="shared" si="2"/>
        <v>10529.381623479252</v>
      </c>
      <c r="AB14" s="780">
        <f t="shared" si="3"/>
        <v>14184.405807891511</v>
      </c>
      <c r="AD14" s="8"/>
      <c r="AE14" s="8"/>
    </row>
    <row r="15" spans="1:31">
      <c r="A15" s="319">
        <v>2012</v>
      </c>
      <c r="B15" s="419">
        <v>27689.029128999999</v>
      </c>
      <c r="C15" s="416">
        <v>3047.5496420999998</v>
      </c>
      <c r="D15" s="416">
        <v>1536.0425832000001</v>
      </c>
      <c r="E15" s="416">
        <v>4651.7293011000002</v>
      </c>
      <c r="F15" s="467">
        <v>0.48734533279999998</v>
      </c>
      <c r="G15" s="416">
        <v>380.12031065000002</v>
      </c>
      <c r="H15" s="416">
        <v>12.271219323</v>
      </c>
      <c r="I15" s="416">
        <v>2526.9722665999998</v>
      </c>
      <c r="J15" s="416">
        <v>2.3049549057999998</v>
      </c>
      <c r="K15" s="416">
        <v>238.44562314999999</v>
      </c>
      <c r="L15" s="416">
        <v>1.4696990636</v>
      </c>
      <c r="M15" s="627">
        <v>2630442</v>
      </c>
      <c r="N15" s="626">
        <v>242809</v>
      </c>
      <c r="O15" s="626">
        <v>155108</v>
      </c>
      <c r="P15" s="626">
        <v>300644</v>
      </c>
      <c r="Q15" s="628">
        <v>102</v>
      </c>
      <c r="R15" s="246">
        <v>150720</v>
      </c>
      <c r="S15" s="246">
        <v>3593</v>
      </c>
      <c r="T15" s="246">
        <v>130022</v>
      </c>
      <c r="U15" s="246">
        <v>230</v>
      </c>
      <c r="V15" s="246">
        <v>8775</v>
      </c>
      <c r="W15" s="246">
        <v>77</v>
      </c>
      <c r="X15" s="419">
        <f t="shared" si="0"/>
        <v>29225.071712199999</v>
      </c>
      <c r="Y15" s="416">
        <f t="shared" si="1"/>
        <v>7699.2789432</v>
      </c>
      <c r="Z15" s="246"/>
      <c r="AA15" s="780">
        <f t="shared" si="2"/>
        <v>10491.670123386764</v>
      </c>
      <c r="AB15" s="780">
        <f t="shared" si="3"/>
        <v>14167.331753067883</v>
      </c>
      <c r="AD15" s="8"/>
      <c r="AE15" s="8"/>
    </row>
    <row r="16" spans="1:31">
      <c r="A16" s="412">
        <v>2013</v>
      </c>
      <c r="B16" s="429">
        <v>27869.059635000001</v>
      </c>
      <c r="C16" s="416">
        <v>3160.0796734</v>
      </c>
      <c r="D16" s="416">
        <v>1521.1044466999999</v>
      </c>
      <c r="E16" s="416">
        <v>4927.7051776999997</v>
      </c>
      <c r="F16" s="467">
        <v>0.59503362930000003</v>
      </c>
      <c r="G16" s="416">
        <v>388.90434399999998</v>
      </c>
      <c r="H16" s="416">
        <v>11.27779424</v>
      </c>
      <c r="I16" s="416">
        <v>2585.0931258000001</v>
      </c>
      <c r="J16" s="416">
        <v>1.9642570165</v>
      </c>
      <c r="K16" s="416">
        <v>245.26790478000001</v>
      </c>
      <c r="L16" s="416">
        <v>1.432344421</v>
      </c>
      <c r="M16" s="627">
        <v>2681309</v>
      </c>
      <c r="N16" s="626">
        <v>249815</v>
      </c>
      <c r="O16" s="626">
        <v>153979</v>
      </c>
      <c r="P16" s="626">
        <v>319672</v>
      </c>
      <c r="Q16" s="628">
        <v>128</v>
      </c>
      <c r="R16" s="246">
        <v>154730</v>
      </c>
      <c r="S16" s="246">
        <v>3433</v>
      </c>
      <c r="T16" s="246">
        <v>131286</v>
      </c>
      <c r="U16" s="246">
        <v>218</v>
      </c>
      <c r="V16" s="246">
        <v>8992</v>
      </c>
      <c r="W16" s="246">
        <v>74</v>
      </c>
      <c r="X16" s="419">
        <f t="shared" si="0"/>
        <v>29390.164081700001</v>
      </c>
      <c r="Y16" s="416">
        <f t="shared" si="1"/>
        <v>8087.7848510999993</v>
      </c>
      <c r="Z16" s="246"/>
      <c r="AA16" s="780">
        <f t="shared" si="2"/>
        <v>10365.847872138562</v>
      </c>
      <c r="AB16" s="780">
        <f t="shared" si="3"/>
        <v>14201.877920128114</v>
      </c>
      <c r="AD16" s="8"/>
      <c r="AE16" s="8"/>
    </row>
    <row r="17" spans="1:33">
      <c r="A17" s="319">
        <v>2014</v>
      </c>
      <c r="B17" s="419">
        <v>28334.561228999999</v>
      </c>
      <c r="C17" s="416">
        <v>3263.1617471999998</v>
      </c>
      <c r="D17" s="416">
        <v>1516.3349556000001</v>
      </c>
      <c r="E17" s="416">
        <v>5296.6994076999999</v>
      </c>
      <c r="F17" s="467">
        <v>1.1797897820000001</v>
      </c>
      <c r="G17" s="416">
        <v>395.21946298</v>
      </c>
      <c r="H17" s="416">
        <v>10.636614507999999</v>
      </c>
      <c r="I17" s="416">
        <v>2681.3660042000001</v>
      </c>
      <c r="J17" s="416">
        <v>1.6848732505999999</v>
      </c>
      <c r="K17" s="416">
        <v>255.12727305000001</v>
      </c>
      <c r="L17" s="416">
        <v>1.5046442564</v>
      </c>
      <c r="M17" s="627">
        <v>2766892</v>
      </c>
      <c r="N17" s="626">
        <v>256685</v>
      </c>
      <c r="O17" s="626">
        <v>154828</v>
      </c>
      <c r="P17" s="626">
        <v>344233</v>
      </c>
      <c r="Q17" s="628">
        <v>239</v>
      </c>
      <c r="R17" s="246">
        <v>159692</v>
      </c>
      <c r="S17" s="246">
        <v>3343</v>
      </c>
      <c r="T17" s="246">
        <v>134161</v>
      </c>
      <c r="U17" s="246">
        <v>212</v>
      </c>
      <c r="V17" s="246">
        <v>9175</v>
      </c>
      <c r="W17" s="246">
        <v>74</v>
      </c>
      <c r="X17" s="419">
        <f t="shared" si="0"/>
        <v>29850.896184599998</v>
      </c>
      <c r="Y17" s="416">
        <f t="shared" si="1"/>
        <v>8559.8611548999997</v>
      </c>
      <c r="Z17" s="246"/>
      <c r="AA17" s="780">
        <f t="shared" si="2"/>
        <v>10216.891483304355</v>
      </c>
      <c r="AB17" s="780">
        <f t="shared" si="3"/>
        <v>14244.640957501688</v>
      </c>
      <c r="AD17" s="8"/>
      <c r="AE17" s="8"/>
    </row>
    <row r="18" spans="1:33">
      <c r="A18" s="319">
        <v>2015</v>
      </c>
      <c r="B18" s="419">
        <v>29283.450572000002</v>
      </c>
      <c r="C18" s="416">
        <v>3362.9202448999999</v>
      </c>
      <c r="D18" s="416">
        <v>1520.5061504</v>
      </c>
      <c r="E18" s="416">
        <v>5738.2799195999996</v>
      </c>
      <c r="F18" s="467">
        <v>3.1665982368000001</v>
      </c>
      <c r="G18" s="416">
        <v>405.59284149000001</v>
      </c>
      <c r="H18" s="416">
        <v>9.8107476048999995</v>
      </c>
      <c r="I18" s="416">
        <v>2740.848888</v>
      </c>
      <c r="J18" s="416">
        <v>1.557979048</v>
      </c>
      <c r="K18" s="416">
        <v>262.83485582999998</v>
      </c>
      <c r="L18" s="416">
        <v>1.5001782265000001</v>
      </c>
      <c r="M18" s="627">
        <v>2863564</v>
      </c>
      <c r="N18" s="626">
        <v>264282</v>
      </c>
      <c r="O18" s="626">
        <v>155604</v>
      </c>
      <c r="P18" s="626">
        <v>372053</v>
      </c>
      <c r="Q18" s="628">
        <v>503</v>
      </c>
      <c r="R18" s="246">
        <v>165698</v>
      </c>
      <c r="S18" s="246">
        <v>3269</v>
      </c>
      <c r="T18" s="246">
        <v>137690</v>
      </c>
      <c r="U18" s="246">
        <v>207</v>
      </c>
      <c r="V18" s="246">
        <v>9422</v>
      </c>
      <c r="W18" s="246">
        <v>74</v>
      </c>
      <c r="X18" s="419">
        <f t="shared" si="0"/>
        <v>30803.956722400002</v>
      </c>
      <c r="Y18" s="416">
        <f t="shared" si="1"/>
        <v>9101.2001645</v>
      </c>
      <c r="Z18" s="246"/>
      <c r="AA18" s="780">
        <f t="shared" si="2"/>
        <v>10202.796506322273</v>
      </c>
      <c r="AB18" s="780">
        <f t="shared" si="3"/>
        <v>14302.529586617113</v>
      </c>
      <c r="AD18" s="8"/>
      <c r="AE18" s="8"/>
    </row>
    <row r="19" spans="1:33">
      <c r="A19" s="319">
        <v>2016</v>
      </c>
      <c r="B19" s="419">
        <v>30564.200541999999</v>
      </c>
      <c r="C19" s="416">
        <v>3487.4184845999998</v>
      </c>
      <c r="D19" s="416">
        <v>1550.2162946999999</v>
      </c>
      <c r="E19" s="416">
        <v>6265.622179</v>
      </c>
      <c r="F19" s="467">
        <v>9.3755946793000007</v>
      </c>
      <c r="G19" s="416">
        <v>409.67744761</v>
      </c>
      <c r="H19" s="416">
        <v>9.8481649480000009</v>
      </c>
      <c r="I19" s="416">
        <v>2824.1927347000001</v>
      </c>
      <c r="J19" s="416">
        <v>1.4360839175</v>
      </c>
      <c r="K19" s="416">
        <v>275.78437113000001</v>
      </c>
      <c r="L19" s="416">
        <v>1.4778546602</v>
      </c>
      <c r="M19" s="627">
        <v>2960034</v>
      </c>
      <c r="N19" s="626">
        <v>274945</v>
      </c>
      <c r="O19" s="626">
        <v>157703</v>
      </c>
      <c r="P19" s="626">
        <v>404760</v>
      </c>
      <c r="Q19" s="628">
        <v>1581</v>
      </c>
      <c r="R19" s="246">
        <v>169994</v>
      </c>
      <c r="S19" s="246">
        <v>3193</v>
      </c>
      <c r="T19" s="246">
        <v>140745</v>
      </c>
      <c r="U19" s="246">
        <v>204</v>
      </c>
      <c r="V19" s="246">
        <v>9993</v>
      </c>
      <c r="W19" s="246">
        <v>72</v>
      </c>
      <c r="X19" s="419">
        <f t="shared" ref="X19" si="4">B19+D19</f>
        <v>32114.416836699998</v>
      </c>
      <c r="Y19" s="416">
        <f t="shared" ref="Y19" si="5">C19+E19</f>
        <v>9753.0406636000007</v>
      </c>
      <c r="Z19" s="246"/>
      <c r="AA19" s="780">
        <f t="shared" si="2"/>
        <v>10300.553522218199</v>
      </c>
      <c r="AB19" s="780">
        <f t="shared" si="3"/>
        <v>14348.931762455773</v>
      </c>
      <c r="AD19" s="8"/>
      <c r="AE19" s="8"/>
    </row>
    <row r="20" spans="1:33">
      <c r="A20" s="319">
        <v>2017</v>
      </c>
      <c r="B20" s="419">
        <v>31885.669123</v>
      </c>
      <c r="C20" s="416">
        <v>3664.0055200000002</v>
      </c>
      <c r="D20" s="416">
        <v>1580.1037819999999</v>
      </c>
      <c r="E20" s="416">
        <v>7252.3605969999999</v>
      </c>
      <c r="F20" s="467">
        <v>33.196936004999998</v>
      </c>
      <c r="G20" s="416">
        <v>402.87025992999997</v>
      </c>
      <c r="H20" s="416">
        <v>9.7931719851000008</v>
      </c>
      <c r="I20" s="416">
        <v>2979.3446432000001</v>
      </c>
      <c r="J20" s="416">
        <v>1.4328382465</v>
      </c>
      <c r="K20" s="416">
        <v>294.02057008000003</v>
      </c>
      <c r="L20" s="416">
        <v>1.5235705925</v>
      </c>
      <c r="M20" s="627">
        <v>3087681</v>
      </c>
      <c r="N20" s="626">
        <v>288748</v>
      </c>
      <c r="O20" s="626">
        <v>160118</v>
      </c>
      <c r="P20" s="626">
        <v>449476</v>
      </c>
      <c r="Q20" s="628">
        <v>4552</v>
      </c>
      <c r="R20" s="246">
        <v>173934</v>
      </c>
      <c r="S20" s="246">
        <v>3106</v>
      </c>
      <c r="T20" s="246">
        <v>145489</v>
      </c>
      <c r="U20" s="246">
        <v>205</v>
      </c>
      <c r="V20" s="246">
        <v>10558</v>
      </c>
      <c r="W20" s="246">
        <v>73</v>
      </c>
      <c r="X20" s="419">
        <f t="shared" ref="X20" si="6">B20+D20</f>
        <v>33465.772904999998</v>
      </c>
      <c r="Y20" s="416">
        <f t="shared" ref="Y20" si="7">C20+E20</f>
        <v>10916.366117</v>
      </c>
      <c r="Z20" s="246"/>
      <c r="AA20" s="780">
        <f t="shared" si="2"/>
        <v>10304.139173945185</v>
      </c>
      <c r="AB20" s="780">
        <f t="shared" si="3"/>
        <v>14787.335709757472</v>
      </c>
      <c r="AD20" s="8"/>
      <c r="AE20" s="8"/>
    </row>
    <row r="21" spans="1:33" s="17" customFormat="1">
      <c r="A21" s="418"/>
      <c r="B21" s="492"/>
      <c r="C21" s="492"/>
      <c r="D21" s="492"/>
      <c r="E21" s="492"/>
      <c r="G21" s="492"/>
      <c r="H21" s="492"/>
      <c r="I21" s="492"/>
      <c r="J21" s="492"/>
      <c r="K21" s="492"/>
      <c r="L21" s="492"/>
      <c r="M21" s="502"/>
      <c r="N21" s="502"/>
      <c r="O21" s="502"/>
      <c r="P21" s="502"/>
      <c r="Q21" s="418"/>
      <c r="R21" s="502"/>
      <c r="S21" s="502"/>
      <c r="T21" s="502"/>
      <c r="U21" s="502"/>
      <c r="V21" s="502"/>
      <c r="W21" s="502"/>
      <c r="X21" s="492"/>
      <c r="Y21" s="492"/>
      <c r="Z21" s="502"/>
      <c r="AA21" s="492"/>
      <c r="AB21" s="492"/>
    </row>
    <row r="22" spans="1:33" s="246" customFormat="1" ht="11.25">
      <c r="A22" s="415"/>
      <c r="B22" s="786"/>
      <c r="C22" s="786"/>
      <c r="D22" s="786"/>
      <c r="E22" s="786"/>
      <c r="G22" s="487"/>
      <c r="H22" s="487"/>
      <c r="I22" s="487"/>
      <c r="J22" s="487"/>
      <c r="K22" s="487"/>
      <c r="L22" s="491"/>
      <c r="M22" s="627" t="s">
        <v>834</v>
      </c>
      <c r="N22" s="641"/>
      <c r="O22" s="641"/>
      <c r="P22" s="641"/>
      <c r="Q22" s="641"/>
      <c r="R22" s="641"/>
      <c r="S22" s="641"/>
      <c r="T22" s="641"/>
      <c r="U22" s="641"/>
      <c r="V22" s="641"/>
      <c r="W22" s="641"/>
      <c r="X22" s="662"/>
      <c r="Y22" s="492"/>
      <c r="AA22" s="405"/>
    </row>
    <row r="23" spans="1:33" s="246" customFormat="1" ht="11.25">
      <c r="A23" s="415"/>
      <c r="B23" s="555"/>
      <c r="C23" s="555"/>
      <c r="D23" s="555"/>
      <c r="E23" s="555"/>
      <c r="G23" s="555"/>
      <c r="H23" s="555"/>
      <c r="I23" s="555"/>
      <c r="M23" s="627" t="s">
        <v>616</v>
      </c>
      <c r="N23" s="641"/>
      <c r="O23" s="641"/>
      <c r="P23" s="641"/>
      <c r="Q23" s="641"/>
      <c r="R23" s="641"/>
      <c r="S23" s="641"/>
      <c r="T23" s="641"/>
      <c r="U23" s="641"/>
      <c r="V23" s="641"/>
      <c r="W23" s="641"/>
      <c r="X23" s="642"/>
      <c r="Y23" s="502"/>
    </row>
    <row r="24" spans="1:33" s="246" customFormat="1" ht="11.25">
      <c r="A24" s="415"/>
      <c r="B24" s="555"/>
      <c r="C24" s="555"/>
      <c r="D24" s="555"/>
      <c r="E24" s="555"/>
      <c r="G24" s="555"/>
      <c r="H24" s="555"/>
      <c r="I24" s="555"/>
      <c r="M24" s="643"/>
      <c r="N24" s="644"/>
      <c r="O24" s="644"/>
      <c r="P24" s="644"/>
      <c r="Q24" s="644"/>
      <c r="R24" s="644"/>
      <c r="S24" s="644"/>
      <c r="T24" s="644"/>
      <c r="U24" s="644"/>
      <c r="V24" s="644"/>
      <c r="W24" s="644"/>
      <c r="X24" s="645"/>
      <c r="Y24" s="502"/>
    </row>
    <row r="25" spans="1:33">
      <c r="A25" s="196" t="s">
        <v>599</v>
      </c>
      <c r="Y25" s="17"/>
    </row>
    <row r="26" spans="1:33" s="246" customFormat="1" ht="22.5">
      <c r="A26" s="319"/>
      <c r="B26" s="410" t="s">
        <v>387</v>
      </c>
      <c r="C26" s="638" t="s">
        <v>476</v>
      </c>
      <c r="D26" s="639" t="s">
        <v>336</v>
      </c>
      <c r="E26" s="410" t="s">
        <v>388</v>
      </c>
      <c r="F26" s="638" t="s">
        <v>477</v>
      </c>
      <c r="G26" s="639" t="s">
        <v>337</v>
      </c>
      <c r="H26" s="410" t="s">
        <v>389</v>
      </c>
      <c r="I26" s="638" t="s">
        <v>390</v>
      </c>
      <c r="J26" s="638" t="s">
        <v>338</v>
      </c>
      <c r="L26" s="640" t="s">
        <v>795</v>
      </c>
      <c r="M26" s="640" t="s">
        <v>302</v>
      </c>
    </row>
    <row r="27" spans="1:33">
      <c r="A27" s="415">
        <v>2001</v>
      </c>
      <c r="B27" s="484">
        <f>B4/(B4+C4)</f>
        <v>0.9136237502699377</v>
      </c>
      <c r="C27" s="493">
        <f>C4/(B4+C4)</f>
        <v>8.6376249730062235E-2</v>
      </c>
      <c r="D27" s="494">
        <f t="shared" ref="D27:D41" si="8">N4/(M4+N4)</f>
        <v>6.8569782549648198E-2</v>
      </c>
      <c r="E27" s="484">
        <f>D4/(D4+E4)</f>
        <v>0.45026501579914957</v>
      </c>
      <c r="F27" s="493">
        <f>E4/(D4+E4)</f>
        <v>0.54973498420085043</v>
      </c>
      <c r="G27" s="494">
        <f t="shared" ref="G27:G41" si="9">P4/(O4+P4)</f>
        <v>0.45438402880921364</v>
      </c>
      <c r="H27" s="484">
        <f>(B4+D4)/SUM(B4:E4)</f>
        <v>0.84290143490065339</v>
      </c>
      <c r="I27" s="493">
        <f>(C4+E4)/SUM(B4:E4)</f>
        <v>0.15709856509934661</v>
      </c>
      <c r="J27" s="493">
        <f t="shared" ref="J27:J41" si="10">(N4+P4)/SUM(M4:P4)</f>
        <v>0.12074308269054042</v>
      </c>
      <c r="K27" s="246"/>
      <c r="L27" s="246">
        <f t="shared" ref="L27:L41" si="11">T4+V4</f>
        <v>97974</v>
      </c>
      <c r="M27" s="468">
        <f t="shared" ref="M27:M41" si="12">N4+P4</f>
        <v>322821</v>
      </c>
    </row>
    <row r="28" spans="1:33">
      <c r="A28" s="415">
        <v>2002</v>
      </c>
      <c r="B28" s="484">
        <f t="shared" ref="B28:B33" si="13">B5/(B5+C5)</f>
        <v>0.91220217664037506</v>
      </c>
      <c r="C28" s="493">
        <f t="shared" ref="C28:C33" si="14">C5/(B5+C5)</f>
        <v>8.7797823359625021E-2</v>
      </c>
      <c r="D28" s="494">
        <f t="shared" si="8"/>
        <v>7.243293351007013E-2</v>
      </c>
      <c r="E28" s="484">
        <f t="shared" ref="E28:E33" si="15">D5/(D5+E5)</f>
        <v>0.42856818463333923</v>
      </c>
      <c r="F28" s="493">
        <f t="shared" ref="F28:F33" si="16">E5/(D5+E5)</f>
        <v>0.57143181536666066</v>
      </c>
      <c r="G28" s="494">
        <f t="shared" si="9"/>
        <v>0.47647015993981023</v>
      </c>
      <c r="H28" s="484">
        <f t="shared" ref="H28:H33" si="17">(B5+D5)/SUM(B5:E5)</f>
        <v>0.83932702479804777</v>
      </c>
      <c r="I28" s="493">
        <f t="shared" ref="I28:I33" si="18">(C5+E5)/SUM(B5:E5)</f>
        <v>0.1606729752019522</v>
      </c>
      <c r="J28" s="493">
        <f t="shared" si="10"/>
        <v>0.126480716327975</v>
      </c>
      <c r="K28" s="246"/>
      <c r="L28" s="246">
        <f t="shared" si="11"/>
        <v>103122</v>
      </c>
      <c r="M28" s="468">
        <f t="shared" si="12"/>
        <v>350622</v>
      </c>
      <c r="W28" s="8"/>
      <c r="X28" s="8"/>
      <c r="Y28" s="8"/>
      <c r="Z28" s="8"/>
      <c r="AA28" s="8"/>
      <c r="AB28" s="8"/>
      <c r="AC28" s="8"/>
      <c r="AD28" s="8"/>
      <c r="AE28" s="8"/>
      <c r="AF28" s="8"/>
      <c r="AG28" s="8"/>
    </row>
    <row r="29" spans="1:33">
      <c r="A29" s="415">
        <v>2003</v>
      </c>
      <c r="B29" s="484">
        <f t="shared" si="13"/>
        <v>0.90721982515651955</v>
      </c>
      <c r="C29" s="493">
        <f t="shared" si="14"/>
        <v>9.2780174843480473E-2</v>
      </c>
      <c r="D29" s="494">
        <f t="shared" si="8"/>
        <v>7.734518512389725E-2</v>
      </c>
      <c r="E29" s="484">
        <f t="shared" si="15"/>
        <v>0.40437175434921963</v>
      </c>
      <c r="F29" s="493">
        <f t="shared" si="16"/>
        <v>0.59562824565078032</v>
      </c>
      <c r="G29" s="494">
        <f t="shared" si="9"/>
        <v>0.50049503913166471</v>
      </c>
      <c r="H29" s="484">
        <f t="shared" si="17"/>
        <v>0.8321056513206283</v>
      </c>
      <c r="I29" s="493">
        <f t="shared" si="18"/>
        <v>0.16789434867937172</v>
      </c>
      <c r="J29" s="493">
        <f t="shared" si="10"/>
        <v>0.13313552456275213</v>
      </c>
      <c r="K29" s="246"/>
      <c r="L29" s="246">
        <f t="shared" si="11"/>
        <v>109748</v>
      </c>
      <c r="M29" s="468">
        <f t="shared" si="12"/>
        <v>385524</v>
      </c>
    </row>
    <row r="30" spans="1:33">
      <c r="A30" s="415">
        <v>2004</v>
      </c>
      <c r="B30" s="484">
        <f t="shared" si="13"/>
        <v>0.90235199540892519</v>
      </c>
      <c r="C30" s="493">
        <f t="shared" si="14"/>
        <v>9.7648004591074783E-2</v>
      </c>
      <c r="D30" s="494">
        <f t="shared" si="8"/>
        <v>8.0476215353182376E-2</v>
      </c>
      <c r="E30" s="484">
        <f t="shared" si="15"/>
        <v>0.37677457495922667</v>
      </c>
      <c r="F30" s="493">
        <f t="shared" si="16"/>
        <v>0.62322542504077327</v>
      </c>
      <c r="G30" s="494">
        <f t="shared" si="9"/>
        <v>0.5250823864785088</v>
      </c>
      <c r="H30" s="484">
        <f t="shared" si="17"/>
        <v>0.82355513064934427</v>
      </c>
      <c r="I30" s="493">
        <f t="shared" si="18"/>
        <v>0.17644486935065568</v>
      </c>
      <c r="J30" s="493">
        <f t="shared" si="10"/>
        <v>0.1387670416348174</v>
      </c>
      <c r="K30" s="246"/>
      <c r="L30" s="246">
        <f t="shared" si="11"/>
        <v>117882</v>
      </c>
      <c r="M30" s="468">
        <f t="shared" si="12"/>
        <v>418816</v>
      </c>
      <c r="W30" s="8"/>
      <c r="X30" s="8"/>
      <c r="Y30" s="8"/>
      <c r="Z30" s="8"/>
      <c r="AA30" s="8"/>
      <c r="AB30" s="8"/>
      <c r="AC30" s="8"/>
      <c r="AD30" s="8"/>
      <c r="AE30" s="8"/>
      <c r="AF30" s="8"/>
      <c r="AG30" s="8"/>
    </row>
    <row r="31" spans="1:33">
      <c r="A31" s="415">
        <v>2005</v>
      </c>
      <c r="B31" s="484">
        <f t="shared" si="13"/>
        <v>0.89996769064490789</v>
      </c>
      <c r="C31" s="493">
        <f t="shared" si="14"/>
        <v>0.10003230935509203</v>
      </c>
      <c r="D31" s="494">
        <f t="shared" si="8"/>
        <v>8.3341654784124433E-2</v>
      </c>
      <c r="E31" s="484">
        <f t="shared" si="15"/>
        <v>0.35259453057597129</v>
      </c>
      <c r="F31" s="493">
        <f t="shared" si="16"/>
        <v>0.64740546942402877</v>
      </c>
      <c r="G31" s="494">
        <f t="shared" si="9"/>
        <v>0.54888039589181759</v>
      </c>
      <c r="H31" s="484">
        <f t="shared" si="17"/>
        <v>0.81706015212289529</v>
      </c>
      <c r="I31" s="493">
        <f t="shared" si="18"/>
        <v>0.18293984787710474</v>
      </c>
      <c r="J31" s="493">
        <f t="shared" si="10"/>
        <v>0.14424861075434883</v>
      </c>
      <c r="K31" s="246"/>
      <c r="L31" s="246">
        <f t="shared" si="11"/>
        <v>125123</v>
      </c>
      <c r="M31" s="468">
        <f t="shared" si="12"/>
        <v>452060</v>
      </c>
    </row>
    <row r="32" spans="1:33">
      <c r="A32" s="415">
        <v>2006</v>
      </c>
      <c r="B32" s="484">
        <f t="shared" si="13"/>
        <v>0.89933937275089548</v>
      </c>
      <c r="C32" s="493">
        <f t="shared" si="14"/>
        <v>0.1006606272491046</v>
      </c>
      <c r="D32" s="494">
        <f t="shared" si="8"/>
        <v>8.4179829262566772E-2</v>
      </c>
      <c r="E32" s="484">
        <f t="shared" si="15"/>
        <v>0.32934422300536248</v>
      </c>
      <c r="F32" s="493">
        <f t="shared" si="16"/>
        <v>0.67065577699463752</v>
      </c>
      <c r="G32" s="494">
        <f t="shared" si="9"/>
        <v>0.57060262133156048</v>
      </c>
      <c r="H32" s="484">
        <f t="shared" si="17"/>
        <v>0.8113567468269115</v>
      </c>
      <c r="I32" s="493">
        <f t="shared" si="18"/>
        <v>0.18864325317308858</v>
      </c>
      <c r="J32" s="493">
        <f t="shared" si="10"/>
        <v>0.14806024899608913</v>
      </c>
      <c r="K32" s="246"/>
      <c r="L32" s="246">
        <f t="shared" si="11"/>
        <v>130758</v>
      </c>
      <c r="M32" s="468">
        <f t="shared" si="12"/>
        <v>474823</v>
      </c>
    </row>
    <row r="33" spans="1:13">
      <c r="A33" s="415">
        <v>2007</v>
      </c>
      <c r="B33" s="484">
        <f t="shared" si="13"/>
        <v>0.89996616377474992</v>
      </c>
      <c r="C33" s="493">
        <f t="shared" si="14"/>
        <v>0.10003383622525006</v>
      </c>
      <c r="D33" s="494">
        <f t="shared" si="8"/>
        <v>8.4366096326715781E-2</v>
      </c>
      <c r="E33" s="484">
        <f t="shared" si="15"/>
        <v>0.3078983987438273</v>
      </c>
      <c r="F33" s="493">
        <f t="shared" si="16"/>
        <v>0.6921016012561727</v>
      </c>
      <c r="G33" s="494">
        <f t="shared" si="9"/>
        <v>0.59182976208614391</v>
      </c>
      <c r="H33" s="484">
        <f t="shared" si="17"/>
        <v>0.80711269148185338</v>
      </c>
      <c r="I33" s="493">
        <f t="shared" si="18"/>
        <v>0.19288730851814667</v>
      </c>
      <c r="J33" s="493">
        <f t="shared" si="10"/>
        <v>0.15154439652972621</v>
      </c>
      <c r="K33" s="246"/>
      <c r="L33" s="246">
        <f t="shared" si="11"/>
        <v>136372</v>
      </c>
      <c r="M33" s="468">
        <f t="shared" si="12"/>
        <v>495891</v>
      </c>
    </row>
    <row r="34" spans="1:13">
      <c r="A34" s="415">
        <v>2008</v>
      </c>
      <c r="B34" s="484">
        <f t="shared" ref="B34:B39" si="19">B11/(B11+C11)</f>
        <v>0.90100740638067711</v>
      </c>
      <c r="C34" s="493">
        <f t="shared" ref="C34:C39" si="20">C11/(B11+C11)</f>
        <v>9.8992593619322902E-2</v>
      </c>
      <c r="D34" s="494">
        <f t="shared" si="8"/>
        <v>8.4369511274706377E-2</v>
      </c>
      <c r="E34" s="484">
        <f t="shared" ref="E34:E39" si="21">D11/(D11+E11)</f>
        <v>0.28931662135885078</v>
      </c>
      <c r="F34" s="493">
        <f t="shared" ref="F34:F39" si="22">E11/(D11+E11)</f>
        <v>0.71068337864114917</v>
      </c>
      <c r="G34" s="494">
        <f t="shared" si="9"/>
        <v>0.60887765740446942</v>
      </c>
      <c r="H34" s="484">
        <f t="shared" ref="H34:H39" si="23">(B11+D11)/SUM(B11:E11)</f>
        <v>0.80205915773743175</v>
      </c>
      <c r="I34" s="493">
        <f t="shared" ref="I34:I39" si="24">(C11+E11)/SUM(B11:E11)</f>
        <v>0.19794084226256842</v>
      </c>
      <c r="J34" s="493">
        <f t="shared" si="10"/>
        <v>0.15457219085061299</v>
      </c>
      <c r="K34" s="246"/>
      <c r="L34" s="246">
        <f t="shared" si="11"/>
        <v>140798</v>
      </c>
      <c r="M34" s="468">
        <f t="shared" si="12"/>
        <v>509548</v>
      </c>
    </row>
    <row r="35" spans="1:13">
      <c r="A35" s="415">
        <v>2009</v>
      </c>
      <c r="B35" s="484">
        <f t="shared" si="19"/>
        <v>0.9017496323475237</v>
      </c>
      <c r="C35" s="493">
        <f t="shared" si="20"/>
        <v>9.8250367652476245E-2</v>
      </c>
      <c r="D35" s="494">
        <f t="shared" si="8"/>
        <v>8.4394325980478774E-2</v>
      </c>
      <c r="E35" s="484">
        <f t="shared" si="21"/>
        <v>0.28048957081184983</v>
      </c>
      <c r="F35" s="493">
        <f t="shared" si="22"/>
        <v>0.71951042918815011</v>
      </c>
      <c r="G35" s="494">
        <f t="shared" si="9"/>
        <v>0.6217638276954448</v>
      </c>
      <c r="H35" s="484">
        <f t="shared" si="23"/>
        <v>0.80157962493741441</v>
      </c>
      <c r="I35" s="493">
        <f t="shared" si="24"/>
        <v>0.19842037506258545</v>
      </c>
      <c r="J35" s="493">
        <f t="shared" si="10"/>
        <v>0.15662245942979638</v>
      </c>
      <c r="K35" s="246"/>
      <c r="L35" s="246">
        <f t="shared" si="11"/>
        <v>140495</v>
      </c>
      <c r="M35" s="468">
        <f t="shared" si="12"/>
        <v>512022</v>
      </c>
    </row>
    <row r="36" spans="1:13">
      <c r="A36" s="415">
        <v>2010</v>
      </c>
      <c r="B36" s="484">
        <f t="shared" si="19"/>
        <v>0.9021724641527562</v>
      </c>
      <c r="C36" s="493">
        <f t="shared" si="20"/>
        <v>9.7827535847243838E-2</v>
      </c>
      <c r="D36" s="494">
        <f t="shared" si="8"/>
        <v>8.3706530211312316E-2</v>
      </c>
      <c r="E36" s="484">
        <f t="shared" si="21"/>
        <v>0.2700794440661371</v>
      </c>
      <c r="F36" s="493">
        <f t="shared" si="22"/>
        <v>0.72992055593386296</v>
      </c>
      <c r="G36" s="494">
        <f t="shared" si="9"/>
        <v>0.63403821920716152</v>
      </c>
      <c r="H36" s="484">
        <f t="shared" si="23"/>
        <v>0.79955805585472994</v>
      </c>
      <c r="I36" s="493">
        <f t="shared" si="24"/>
        <v>0.20044194414527</v>
      </c>
      <c r="J36" s="493">
        <f t="shared" si="10"/>
        <v>0.15772624125495513</v>
      </c>
      <c r="K36" s="246"/>
      <c r="L36" s="246">
        <f t="shared" si="11"/>
        <v>139838</v>
      </c>
      <c r="M36" s="468">
        <f t="shared" si="12"/>
        <v>519281</v>
      </c>
    </row>
    <row r="37" spans="1:13">
      <c r="A37" s="557">
        <v>2011</v>
      </c>
      <c r="B37" s="484">
        <f t="shared" si="19"/>
        <v>0.90245009736629855</v>
      </c>
      <c r="C37" s="493">
        <f t="shared" si="20"/>
        <v>9.7549902633701377E-2</v>
      </c>
      <c r="D37" s="494">
        <f t="shared" si="8"/>
        <v>8.3625797292041296E-2</v>
      </c>
      <c r="E37" s="484">
        <f t="shared" si="21"/>
        <v>0.25815926641978915</v>
      </c>
      <c r="F37" s="493">
        <f t="shared" si="22"/>
        <v>0.74184073358021085</v>
      </c>
      <c r="G37" s="494">
        <f t="shared" si="9"/>
        <v>0.64595445601477874</v>
      </c>
      <c r="H37" s="484">
        <f t="shared" si="23"/>
        <v>0.79611874947461037</v>
      </c>
      <c r="I37" s="493">
        <f t="shared" si="24"/>
        <v>0.2038812505253895</v>
      </c>
      <c r="J37" s="493">
        <f t="shared" si="10"/>
        <v>0.15973726944570452</v>
      </c>
      <c r="K37" s="246"/>
      <c r="L37" s="246">
        <f t="shared" si="11"/>
        <v>139309</v>
      </c>
      <c r="M37" s="468">
        <f t="shared" si="12"/>
        <v>529607</v>
      </c>
    </row>
    <row r="38" spans="1:13">
      <c r="A38" s="557">
        <v>2012</v>
      </c>
      <c r="B38" s="484">
        <f t="shared" si="19"/>
        <v>0.90084941903275684</v>
      </c>
      <c r="C38" s="493">
        <f t="shared" si="20"/>
        <v>9.9150580967243232E-2</v>
      </c>
      <c r="D38" s="494">
        <f t="shared" si="8"/>
        <v>8.4506713823470345E-2</v>
      </c>
      <c r="E38" s="484">
        <f t="shared" si="21"/>
        <v>0.24823839855786262</v>
      </c>
      <c r="F38" s="493">
        <f t="shared" si="22"/>
        <v>0.75176160144213733</v>
      </c>
      <c r="G38" s="494">
        <f t="shared" si="9"/>
        <v>0.65966578314521929</v>
      </c>
      <c r="H38" s="484">
        <f t="shared" si="23"/>
        <v>0.79148505507776568</v>
      </c>
      <c r="I38" s="493">
        <f t="shared" si="24"/>
        <v>0.20851494492223438</v>
      </c>
      <c r="J38" s="493">
        <f t="shared" si="10"/>
        <v>0.16324797544490047</v>
      </c>
      <c r="K38" s="246"/>
      <c r="L38" s="246">
        <f t="shared" si="11"/>
        <v>138797</v>
      </c>
      <c r="M38" s="468">
        <f t="shared" si="12"/>
        <v>543453</v>
      </c>
    </row>
    <row r="39" spans="1:13">
      <c r="A39" s="557">
        <v>2013</v>
      </c>
      <c r="B39" s="484">
        <f t="shared" si="19"/>
        <v>0.89815767553228509</v>
      </c>
      <c r="C39" s="493">
        <f t="shared" si="20"/>
        <v>0.10184232446771492</v>
      </c>
      <c r="D39" s="494">
        <f t="shared" si="8"/>
        <v>8.5228397024486174E-2</v>
      </c>
      <c r="E39" s="484">
        <f t="shared" si="21"/>
        <v>0.23587367829012695</v>
      </c>
      <c r="F39" s="493">
        <f t="shared" si="22"/>
        <v>0.76412632170987305</v>
      </c>
      <c r="G39" s="494">
        <f t="shared" si="9"/>
        <v>0.67491042983124705</v>
      </c>
      <c r="H39" s="484">
        <f t="shared" si="23"/>
        <v>0.78419884008055418</v>
      </c>
      <c r="I39" s="493">
        <f t="shared" si="24"/>
        <v>0.2158011599194459</v>
      </c>
      <c r="J39" s="493">
        <f t="shared" si="10"/>
        <v>0.16726127277132849</v>
      </c>
      <c r="K39" s="246"/>
      <c r="L39" s="246">
        <f t="shared" si="11"/>
        <v>140278</v>
      </c>
      <c r="M39" s="468">
        <f t="shared" si="12"/>
        <v>569487</v>
      </c>
    </row>
    <row r="40" spans="1:13">
      <c r="A40" s="557">
        <v>2014</v>
      </c>
      <c r="B40" s="484">
        <f t="shared" ref="B40" si="25">B17/(B17+C17)</f>
        <v>0.89672794619859553</v>
      </c>
      <c r="C40" s="493">
        <f t="shared" ref="C40" si="26">C17/(B17+C17)</f>
        <v>0.10327205380140445</v>
      </c>
      <c r="D40" s="494">
        <f t="shared" si="8"/>
        <v>8.4894480940951728E-2</v>
      </c>
      <c r="E40" s="484">
        <f t="shared" ref="E40" si="27">D17/(D17+E17)</f>
        <v>0.22256382028073896</v>
      </c>
      <c r="F40" s="493">
        <f t="shared" ref="F40" si="28">E17/(D17+E17)</f>
        <v>0.77743617971926104</v>
      </c>
      <c r="G40" s="494">
        <f t="shared" si="9"/>
        <v>0.68976137185634623</v>
      </c>
      <c r="H40" s="484">
        <f t="shared" ref="H40" si="29">(B17+D17)/SUM(B17:E17)</f>
        <v>0.77714937825249797</v>
      </c>
      <c r="I40" s="493">
        <f t="shared" ref="I40" si="30">(C17+E17)/SUM(B17:E17)</f>
        <v>0.22285062174750198</v>
      </c>
      <c r="J40" s="493">
        <f t="shared" si="10"/>
        <v>0.17058749721089705</v>
      </c>
      <c r="K40" s="246"/>
      <c r="L40" s="246">
        <f t="shared" si="11"/>
        <v>143336</v>
      </c>
      <c r="M40" s="468">
        <f t="shared" si="12"/>
        <v>600918</v>
      </c>
    </row>
    <row r="41" spans="1:13">
      <c r="A41" s="557">
        <v>2015</v>
      </c>
      <c r="B41" s="484">
        <f t="shared" ref="B41" si="31">B18/(B18+C18)</f>
        <v>0.89698946128618007</v>
      </c>
      <c r="C41" s="493">
        <f t="shared" ref="C41" si="32">C18/(B18+C18)</f>
        <v>0.10301053871381996</v>
      </c>
      <c r="D41" s="494">
        <f t="shared" si="8"/>
        <v>8.4493290270684682E-2</v>
      </c>
      <c r="E41" s="484">
        <f t="shared" ref="E41" si="33">D18/(D18+E18)</f>
        <v>0.20947113411760873</v>
      </c>
      <c r="F41" s="493">
        <f t="shared" ref="F41" si="34">E18/(D18+E18)</f>
        <v>0.79052886588239124</v>
      </c>
      <c r="G41" s="494">
        <f t="shared" si="9"/>
        <v>0.70510388377298128</v>
      </c>
      <c r="H41" s="484">
        <f t="shared" ref="H41" si="35">(B18+D18)/SUM(B18:E18)</f>
        <v>0.77192922232345051</v>
      </c>
      <c r="I41" s="493">
        <f t="shared" ref="I41" si="36">(C18+E18)/SUM(B18:E18)</f>
        <v>0.22807077767654957</v>
      </c>
      <c r="J41" s="493">
        <f t="shared" si="10"/>
        <v>0.17407590692717254</v>
      </c>
      <c r="K41" s="246"/>
      <c r="L41" s="246">
        <f t="shared" si="11"/>
        <v>147112</v>
      </c>
      <c r="M41" s="468">
        <f t="shared" si="12"/>
        <v>636335</v>
      </c>
    </row>
    <row r="42" spans="1:13">
      <c r="A42" s="557">
        <v>2016</v>
      </c>
      <c r="B42" s="484">
        <f t="shared" ref="B42" si="37">B19/(B19+C19)</f>
        <v>0.89758435621296762</v>
      </c>
      <c r="C42" s="493">
        <f t="shared" ref="C42" si="38">C19/(B19+C19)</f>
        <v>0.10241564378703238</v>
      </c>
      <c r="D42" s="494">
        <f t="shared" ref="D42" si="39">N19/(M19+N19)</f>
        <v>8.4991278150491859E-2</v>
      </c>
      <c r="E42" s="484">
        <f t="shared" ref="E42" si="40">D19/(D19+E19)</f>
        <v>0.19834292890217972</v>
      </c>
      <c r="F42" s="493">
        <f t="shared" ref="F42" si="41">E19/(D19+E19)</f>
        <v>0.80165707109782025</v>
      </c>
      <c r="G42" s="494">
        <f t="shared" ref="G42" si="42">P19/(O19+P19)</f>
        <v>0.71962066838174243</v>
      </c>
      <c r="H42" s="484">
        <f t="shared" ref="H42" si="43">(B19+D19)/SUM(B19:E19)</f>
        <v>0.76704960735840921</v>
      </c>
      <c r="I42" s="493">
        <f t="shared" ref="I42" si="44">(C19+E19)/SUM(B19:E19)</f>
        <v>0.23295039264159081</v>
      </c>
      <c r="J42" s="493">
        <f t="shared" ref="J42" si="45">(N19+P19)/SUM(M19:P19)</f>
        <v>0.17899022552549848</v>
      </c>
      <c r="K42" s="246"/>
      <c r="L42" s="246">
        <f t="shared" ref="L42" si="46">T19+V19</f>
        <v>150738</v>
      </c>
      <c r="M42" s="468">
        <f t="shared" ref="M42" si="47">N19+P19</f>
        <v>679705</v>
      </c>
    </row>
    <row r="43" spans="1:13">
      <c r="A43" s="557">
        <v>2017</v>
      </c>
      <c r="B43" s="484">
        <f t="shared" ref="B43" si="48">B20/(B20+C20)</f>
        <v>0.89693279736608023</v>
      </c>
      <c r="C43" s="493">
        <f t="shared" ref="C43" si="49">C20/(B20+C20)</f>
        <v>0.10306720263391976</v>
      </c>
      <c r="D43" s="494">
        <f t="shared" ref="D43" si="50">N20/(M20+N20)</f>
        <v>8.5518753689178717E-2</v>
      </c>
      <c r="E43" s="484">
        <f t="shared" ref="E43" si="51">D20/(D20+E20)</f>
        <v>0.17889727195015276</v>
      </c>
      <c r="F43" s="493">
        <f t="shared" ref="F43" si="52">E20/(D20+E20)</f>
        <v>0.8211027280498473</v>
      </c>
      <c r="G43" s="494">
        <f t="shared" ref="G43" si="53">P20/(O20+P20)</f>
        <v>0.73733665357598666</v>
      </c>
      <c r="H43" s="484">
        <f t="shared" ref="H43" si="54">(B20+D20)/SUM(B20:E20)</f>
        <v>0.75403695365856949</v>
      </c>
      <c r="I43" s="493">
        <f t="shared" ref="I43" si="55">(C20+E20)/SUM(B20:E20)</f>
        <v>0.2459630463414306</v>
      </c>
      <c r="J43" s="493">
        <f t="shared" ref="J43" si="56">(N20+P20)/SUM(M20:P20)</f>
        <v>0.18520314609323629</v>
      </c>
      <c r="K43" s="246"/>
      <c r="L43" s="246">
        <f t="shared" ref="L43" si="57">T20+V20</f>
        <v>156047</v>
      </c>
      <c r="M43" s="468">
        <f t="shared" ref="M43" si="58">N20+P20</f>
        <v>738224</v>
      </c>
    </row>
    <row r="45" spans="1:13">
      <c r="B45" s="10" t="s">
        <v>394</v>
      </c>
      <c r="F45" s="204"/>
      <c r="H45" s="195"/>
      <c r="I45" s="195"/>
    </row>
    <row r="46" spans="1:13">
      <c r="A46" s="47"/>
      <c r="B46" s="47" t="s">
        <v>391</v>
      </c>
      <c r="C46" s="47" t="s">
        <v>392</v>
      </c>
      <c r="D46" s="47" t="s">
        <v>393</v>
      </c>
      <c r="F46" s="262" t="s">
        <v>1310</v>
      </c>
      <c r="G46" s="263"/>
      <c r="H46" s="264"/>
      <c r="I46" s="129"/>
    </row>
    <row r="47" spans="1:13">
      <c r="A47" s="415">
        <v>2001</v>
      </c>
      <c r="B47" s="183" t="s">
        <v>329</v>
      </c>
      <c r="C47" s="183" t="s">
        <v>329</v>
      </c>
      <c r="D47" s="183" t="s">
        <v>329</v>
      </c>
      <c r="F47" s="265"/>
      <c r="G47" s="253" t="s">
        <v>475</v>
      </c>
      <c r="H47" s="266" t="s">
        <v>427</v>
      </c>
      <c r="I47" s="129"/>
    </row>
    <row r="48" spans="1:13">
      <c r="A48" s="415">
        <v>2002</v>
      </c>
      <c r="B48" s="495">
        <f t="shared" ref="B48:B56" si="59">(B5+D5)/(B$4+D$4)</f>
        <v>1.0277239281438393</v>
      </c>
      <c r="C48" s="495">
        <f t="shared" ref="C48:C56" si="60">(C5+E5)/(C$4+E$4)</f>
        <v>1.0555836914220986</v>
      </c>
      <c r="D48" s="495">
        <f t="shared" ref="D48:D56" si="61">SUM(B5:E5)/SUM(B$4:E$4)</f>
        <v>1.0321006569788613</v>
      </c>
      <c r="F48" s="267" t="s">
        <v>641</v>
      </c>
      <c r="G48" s="496">
        <f>(N20+P20)/SUM(M20:P20)</f>
        <v>0.18520314609323629</v>
      </c>
      <c r="H48" s="497">
        <f>(C20+E20)/SUM(B20:E20)</f>
        <v>0.2459630463414306</v>
      </c>
      <c r="I48" s="129"/>
    </row>
    <row r="49" spans="1:9">
      <c r="A49" s="415">
        <v>2003</v>
      </c>
      <c r="B49" s="495">
        <f t="shared" si="59"/>
        <v>1.0496908256493374</v>
      </c>
      <c r="C49" s="495">
        <f t="shared" si="60"/>
        <v>1.1363800029402016</v>
      </c>
      <c r="D49" s="495">
        <f t="shared" si="61"/>
        <v>1.0633095710113749</v>
      </c>
      <c r="F49" s="267" t="s">
        <v>3</v>
      </c>
      <c r="G49" s="496">
        <f>N20/(M20+N20)</f>
        <v>8.5518753689178717E-2</v>
      </c>
      <c r="H49" s="497">
        <f>C20/(B20+C20)</f>
        <v>0.10306720263391976</v>
      </c>
      <c r="I49" s="129"/>
    </row>
    <row r="50" spans="1:9">
      <c r="A50" s="415">
        <v>2004</v>
      </c>
      <c r="B50" s="495">
        <f t="shared" si="59"/>
        <v>1.0664335101662374</v>
      </c>
      <c r="C50" s="495">
        <f t="shared" si="60"/>
        <v>1.2258990697904952</v>
      </c>
      <c r="D50" s="495">
        <f t="shared" si="61"/>
        <v>1.0914853207659727</v>
      </c>
      <c r="F50" s="268" t="s">
        <v>4</v>
      </c>
      <c r="G50" s="498">
        <f>P20/(O20+P20)</f>
        <v>0.73733665357598666</v>
      </c>
      <c r="H50" s="499">
        <f>E20/(D20+E20)</f>
        <v>0.8211027280498473</v>
      </c>
      <c r="I50" s="129"/>
    </row>
    <row r="51" spans="1:9">
      <c r="A51" s="415">
        <v>2005</v>
      </c>
      <c r="B51" s="495">
        <f t="shared" si="59"/>
        <v>1.0660399615245217</v>
      </c>
      <c r="C51" s="495">
        <f t="shared" si="60"/>
        <v>1.2806555703041831</v>
      </c>
      <c r="D51" s="495">
        <f t="shared" si="61"/>
        <v>1.0997557657117292</v>
      </c>
      <c r="H51" s="129"/>
      <c r="I51" s="129"/>
    </row>
    <row r="52" spans="1:9">
      <c r="A52" s="415">
        <v>2006</v>
      </c>
      <c r="B52" s="495">
        <f t="shared" si="59"/>
        <v>1.055847365994919</v>
      </c>
      <c r="C52" s="495">
        <f t="shared" si="60"/>
        <v>1.3171497114148962</v>
      </c>
      <c r="D52" s="495">
        <f t="shared" si="61"/>
        <v>1.0968975895174911</v>
      </c>
      <c r="H52" s="129"/>
      <c r="I52" s="129"/>
    </row>
    <row r="53" spans="1:9">
      <c r="A53" s="415">
        <v>2007</v>
      </c>
      <c r="B53" s="495">
        <f t="shared" si="59"/>
        <v>1.0654885849064184</v>
      </c>
      <c r="C53" s="495">
        <f t="shared" si="60"/>
        <v>1.3662269653590426</v>
      </c>
      <c r="D53" s="495">
        <f t="shared" si="61"/>
        <v>1.112734152945827</v>
      </c>
      <c r="H53" s="129"/>
      <c r="I53" s="129"/>
    </row>
    <row r="54" spans="1:9">
      <c r="A54" s="415">
        <v>2008</v>
      </c>
      <c r="B54" s="495">
        <f t="shared" si="59"/>
        <v>1.0419363394187882</v>
      </c>
      <c r="C54" s="495">
        <f t="shared" si="60"/>
        <v>1.3796685737052368</v>
      </c>
      <c r="D54" s="495">
        <f t="shared" si="61"/>
        <v>1.0949935888129854</v>
      </c>
      <c r="H54" s="129"/>
      <c r="I54" s="129"/>
    </row>
    <row r="55" spans="1:9">
      <c r="A55" s="415">
        <v>2009</v>
      </c>
      <c r="B55" s="495">
        <f t="shared" si="59"/>
        <v>1.0436110217330028</v>
      </c>
      <c r="C55" s="495">
        <f t="shared" si="60"/>
        <v>1.3860625473868624</v>
      </c>
      <c r="D55" s="495">
        <f t="shared" si="61"/>
        <v>1.0974096650293064</v>
      </c>
      <c r="H55" s="129"/>
      <c r="I55" s="129"/>
    </row>
    <row r="56" spans="1:9">
      <c r="A56" s="415">
        <v>2010</v>
      </c>
      <c r="B56" s="495">
        <f t="shared" si="59"/>
        <v>1.040157971995249</v>
      </c>
      <c r="C56" s="495">
        <f t="shared" si="60"/>
        <v>1.3990797795121541</v>
      </c>
      <c r="D56" s="495">
        <f t="shared" si="61"/>
        <v>1.0965440729390188</v>
      </c>
      <c r="H56" s="129"/>
      <c r="I56" s="129"/>
    </row>
    <row r="57" spans="1:9">
      <c r="A57" s="415">
        <v>2011</v>
      </c>
      <c r="B57" s="495">
        <f t="shared" ref="B57:C59" si="62">(B14+D14)/(B$4+D$4)</f>
        <v>1.0230711567629458</v>
      </c>
      <c r="C57" s="495">
        <f t="shared" si="62"/>
        <v>1.4057556971270364</v>
      </c>
      <c r="D57" s="495">
        <f t="shared" ref="D57:D62" si="63">SUM(B14:E14)/SUM(B$4:E$4)</f>
        <v>1.0831903489398473</v>
      </c>
      <c r="H57" s="129"/>
      <c r="I57" s="129"/>
    </row>
    <row r="58" spans="1:9">
      <c r="A58" s="415">
        <v>2012</v>
      </c>
      <c r="B58" s="495">
        <f t="shared" si="62"/>
        <v>1.0192858576974051</v>
      </c>
      <c r="C58" s="495">
        <f t="shared" si="62"/>
        <v>1.4407712780422268</v>
      </c>
      <c r="D58" s="495">
        <f t="shared" si="63"/>
        <v>1.0855006124438715</v>
      </c>
      <c r="H58" s="129"/>
      <c r="I58" s="129"/>
    </row>
    <row r="59" spans="1:9">
      <c r="A59" s="415">
        <v>2013</v>
      </c>
      <c r="B59" s="495">
        <f t="shared" si="62"/>
        <v>1.025043801393908</v>
      </c>
      <c r="C59" s="495">
        <f t="shared" si="62"/>
        <v>1.5134726514541366</v>
      </c>
      <c r="D59" s="495">
        <f t="shared" si="63"/>
        <v>1.1017752728914938</v>
      </c>
    </row>
    <row r="60" spans="1:9">
      <c r="A60" s="415">
        <v>2014</v>
      </c>
      <c r="B60" s="495">
        <f t="shared" ref="B60:C62" si="64">(B17+D17)/(B$4+D$4)</f>
        <v>1.0411128027396639</v>
      </c>
      <c r="C60" s="495">
        <f t="shared" si="64"/>
        <v>1.6018126095952934</v>
      </c>
      <c r="D60" s="495">
        <f t="shared" si="63"/>
        <v>1.1291979378481642</v>
      </c>
    </row>
    <row r="61" spans="1:9">
      <c r="A61" s="557">
        <v>2015</v>
      </c>
      <c r="B61" s="495">
        <f t="shared" si="64"/>
        <v>1.0743527939799078</v>
      </c>
      <c r="C61" s="495">
        <f t="shared" si="64"/>
        <v>1.7031137447365721</v>
      </c>
      <c r="D61" s="495">
        <f t="shared" si="63"/>
        <v>1.1731302371342804</v>
      </c>
    </row>
    <row r="62" spans="1:9">
      <c r="A62" s="557">
        <v>2016</v>
      </c>
      <c r="B62" s="495">
        <f t="shared" si="64"/>
        <v>1.1200578473237088</v>
      </c>
      <c r="C62" s="495">
        <f t="shared" si="64"/>
        <v>1.8250930983742852</v>
      </c>
      <c r="D62" s="495">
        <f t="shared" si="63"/>
        <v>1.230817873608212</v>
      </c>
    </row>
    <row r="63" spans="1:9">
      <c r="A63" s="557">
        <v>2017</v>
      </c>
      <c r="B63" s="495">
        <f t="shared" ref="B63" si="65">(B20+D20)/(B$4+D$4)</f>
        <v>1.1671892330974092</v>
      </c>
      <c r="C63" s="495">
        <f t="shared" ref="C63" si="66">(C20+E20)/(C$4+E$4)</f>
        <v>2.0427869775854663</v>
      </c>
      <c r="D63" s="495">
        <f t="shared" ref="D63" si="67">SUM(B20:E20)/SUM(B$4:E$4)</f>
        <v>1.3047443823607072</v>
      </c>
    </row>
  </sheetData>
  <mergeCells count="1">
    <mergeCell ref="M1:N1"/>
  </mergeCells>
  <phoneticPr fontId="0" type="noConversion"/>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57"/>
  <sheetViews>
    <sheetView workbookViewId="0">
      <selection activeCell="M20" sqref="M20"/>
    </sheetView>
  </sheetViews>
  <sheetFormatPr defaultRowHeight="12.75"/>
  <cols>
    <col min="1" max="1" width="26.28515625" customWidth="1"/>
    <col min="2" max="2" width="12.85546875" bestFit="1" customWidth="1"/>
    <col min="3" max="3" width="20.42578125" customWidth="1"/>
    <col min="4" max="4" width="11.28515625" bestFit="1" customWidth="1"/>
    <col min="5" max="5" width="10.28515625" bestFit="1" customWidth="1"/>
    <col min="6" max="6" width="9.28515625" customWidth="1"/>
    <col min="7" max="7" width="12.85546875" bestFit="1" customWidth="1"/>
    <col min="8" max="8" width="3.7109375" customWidth="1"/>
  </cols>
  <sheetData>
    <row r="1" spans="1:8" ht="19.5" customHeight="1">
      <c r="A1" s="33" t="s">
        <v>1078</v>
      </c>
      <c r="B1" s="184"/>
      <c r="C1" s="184"/>
      <c r="D1" s="184"/>
      <c r="E1" s="808" t="s">
        <v>549</v>
      </c>
      <c r="F1" s="808"/>
      <c r="G1" s="808"/>
      <c r="H1" s="184"/>
    </row>
    <row r="3" spans="1:8">
      <c r="A3" s="291"/>
      <c r="B3" s="292" t="s">
        <v>1147</v>
      </c>
      <c r="C3" s="293" t="s">
        <v>1148</v>
      </c>
      <c r="D3" s="293" t="s">
        <v>1149</v>
      </c>
      <c r="E3" s="293" t="s">
        <v>1150</v>
      </c>
      <c r="F3" s="293" t="s">
        <v>1146</v>
      </c>
      <c r="G3" s="293" t="s">
        <v>460</v>
      </c>
    </row>
    <row r="4" spans="1:8">
      <c r="A4" s="246" t="s">
        <v>759</v>
      </c>
      <c r="B4" s="464">
        <v>3064380</v>
      </c>
      <c r="C4" s="456">
        <v>170192</v>
      </c>
      <c r="D4" s="456">
        <v>2897</v>
      </c>
      <c r="E4" s="456">
        <v>166</v>
      </c>
      <c r="F4" s="456">
        <v>1466</v>
      </c>
      <c r="G4" s="456">
        <v>3239101</v>
      </c>
    </row>
    <row r="5" spans="1:8">
      <c r="A5" s="246" t="s">
        <v>1151</v>
      </c>
      <c r="B5" s="464">
        <v>24577</v>
      </c>
      <c r="C5" s="456">
        <v>0</v>
      </c>
      <c r="D5" s="456">
        <v>0</v>
      </c>
      <c r="E5" s="456">
        <v>1</v>
      </c>
      <c r="F5" s="456">
        <v>0</v>
      </c>
      <c r="G5" s="456">
        <v>24578</v>
      </c>
    </row>
    <row r="6" spans="1:8">
      <c r="A6" s="246" t="s">
        <v>1152</v>
      </c>
      <c r="B6" s="464">
        <v>702507</v>
      </c>
      <c r="C6" s="456">
        <v>7</v>
      </c>
      <c r="D6" s="456">
        <v>141050</v>
      </c>
      <c r="E6" s="456">
        <v>10427</v>
      </c>
      <c r="F6" s="456">
        <v>28849</v>
      </c>
      <c r="G6" s="456">
        <v>882840</v>
      </c>
    </row>
    <row r="7" spans="1:8">
      <c r="A7" s="246" t="s">
        <v>1153</v>
      </c>
      <c r="B7" s="464">
        <v>45</v>
      </c>
      <c r="C7" s="456">
        <v>0</v>
      </c>
      <c r="D7" s="456">
        <v>3</v>
      </c>
      <c r="E7" s="456">
        <v>0</v>
      </c>
      <c r="F7" s="456">
        <v>1</v>
      </c>
      <c r="G7" s="456">
        <v>49</v>
      </c>
    </row>
    <row r="8" spans="1:8">
      <c r="A8" s="246" t="s">
        <v>1154</v>
      </c>
      <c r="B8" s="464">
        <v>4459</v>
      </c>
      <c r="C8" s="456">
        <v>297</v>
      </c>
      <c r="D8" s="456">
        <v>5</v>
      </c>
      <c r="E8" s="456">
        <v>73</v>
      </c>
      <c r="F8" s="456">
        <v>19</v>
      </c>
      <c r="G8" s="456">
        <v>4853</v>
      </c>
    </row>
    <row r="9" spans="1:8">
      <c r="A9" s="246" t="s">
        <v>1155</v>
      </c>
      <c r="B9" s="464">
        <v>248</v>
      </c>
      <c r="C9" s="456">
        <v>0</v>
      </c>
      <c r="D9" s="456">
        <v>0</v>
      </c>
      <c r="E9" s="456">
        <v>0</v>
      </c>
      <c r="F9" s="456">
        <v>0</v>
      </c>
      <c r="G9" s="456">
        <v>248</v>
      </c>
    </row>
    <row r="10" spans="1:8">
      <c r="A10" s="246" t="s">
        <v>1156</v>
      </c>
      <c r="B10" s="464">
        <v>1393</v>
      </c>
      <c r="C10" s="456">
        <v>0</v>
      </c>
      <c r="D10" s="456">
        <v>0</v>
      </c>
      <c r="E10" s="456">
        <v>0</v>
      </c>
      <c r="F10" s="456">
        <v>0</v>
      </c>
      <c r="G10" s="456">
        <v>1393</v>
      </c>
    </row>
    <row r="11" spans="1:8">
      <c r="A11" s="246" t="s">
        <v>1212</v>
      </c>
      <c r="B11" s="464">
        <v>8</v>
      </c>
      <c r="C11" s="456">
        <v>0</v>
      </c>
      <c r="D11" s="456">
        <v>0</v>
      </c>
      <c r="E11" s="456">
        <v>0</v>
      </c>
      <c r="F11" s="456">
        <v>0</v>
      </c>
      <c r="G11" s="456">
        <v>8</v>
      </c>
    </row>
    <row r="12" spans="1:8">
      <c r="A12" s="246" t="s">
        <v>1157</v>
      </c>
      <c r="B12" s="464">
        <v>1241</v>
      </c>
      <c r="C12" s="456">
        <v>2</v>
      </c>
      <c r="D12" s="456">
        <v>143</v>
      </c>
      <c r="E12" s="456">
        <v>24</v>
      </c>
      <c r="F12" s="456">
        <v>70</v>
      </c>
      <c r="G12" s="456">
        <v>1480</v>
      </c>
    </row>
    <row r="13" spans="1:8">
      <c r="A13" s="246" t="s">
        <v>1158</v>
      </c>
      <c r="B13" s="464">
        <v>28</v>
      </c>
      <c r="C13" s="456">
        <v>1</v>
      </c>
      <c r="D13" s="456">
        <v>44</v>
      </c>
      <c r="E13" s="456">
        <v>20</v>
      </c>
      <c r="F13" s="456">
        <v>11</v>
      </c>
      <c r="G13" s="456">
        <v>104</v>
      </c>
    </row>
    <row r="14" spans="1:8">
      <c r="A14" s="246" t="s">
        <v>1159</v>
      </c>
      <c r="B14" s="464">
        <v>131</v>
      </c>
      <c r="C14" s="456">
        <v>48</v>
      </c>
      <c r="D14" s="456">
        <v>6</v>
      </c>
      <c r="E14" s="456">
        <v>0</v>
      </c>
      <c r="F14" s="456">
        <v>58</v>
      </c>
      <c r="G14" s="456">
        <v>243</v>
      </c>
    </row>
    <row r="15" spans="1:8">
      <c r="A15" s="246" t="s">
        <v>460</v>
      </c>
      <c r="B15" s="464">
        <v>3799017</v>
      </c>
      <c r="C15" s="456">
        <v>170547</v>
      </c>
      <c r="D15" s="456">
        <v>144148</v>
      </c>
      <c r="E15" s="456">
        <v>10711</v>
      </c>
      <c r="F15" s="456">
        <v>30474</v>
      </c>
      <c r="G15" s="456">
        <v>4154897</v>
      </c>
    </row>
    <row r="16" spans="1:8">
      <c r="A16" s="17"/>
      <c r="B16" s="106"/>
      <c r="C16" s="106"/>
      <c r="D16" s="106"/>
      <c r="E16" s="106"/>
      <c r="F16" s="106"/>
      <c r="G16" s="106"/>
      <c r="H16" s="17"/>
    </row>
    <row r="17" spans="1:8" ht="14.25" customHeight="1">
      <c r="A17" s="17"/>
      <c r="B17" s="663"/>
      <c r="C17" s="663"/>
      <c r="D17" s="663"/>
      <c r="E17" s="663"/>
      <c r="F17" s="663"/>
      <c r="G17" s="663"/>
      <c r="H17" s="17"/>
    </row>
    <row r="18" spans="1:8">
      <c r="A18" s="667" t="s">
        <v>1160</v>
      </c>
      <c r="B18" s="663"/>
      <c r="C18" s="663"/>
      <c r="D18" s="663"/>
      <c r="E18" s="663"/>
      <c r="F18" s="663"/>
      <c r="G18" s="663"/>
      <c r="H18" s="17"/>
    </row>
    <row r="19" spans="1:8">
      <c r="A19" s="667" t="s">
        <v>1161</v>
      </c>
      <c r="B19" s="663"/>
      <c r="C19" s="663"/>
      <c r="D19" s="663"/>
      <c r="E19" s="663"/>
      <c r="F19" s="663"/>
      <c r="G19" s="663"/>
      <c r="H19" s="17"/>
    </row>
    <row r="20" spans="1:8">
      <c r="A20" s="667" t="s">
        <v>1162</v>
      </c>
      <c r="B20" s="663"/>
      <c r="C20" s="663"/>
      <c r="D20" s="663"/>
      <c r="E20" s="663"/>
      <c r="F20" s="663"/>
      <c r="G20" s="663"/>
      <c r="H20" s="17"/>
    </row>
    <row r="21" spans="1:8">
      <c r="A21" s="17"/>
      <c r="B21" s="663"/>
      <c r="C21" s="663"/>
      <c r="D21" s="663"/>
      <c r="E21" s="663"/>
      <c r="F21" s="663"/>
      <c r="G21" s="663"/>
      <c r="H21" s="17"/>
    </row>
    <row r="22" spans="1:8">
      <c r="A22" s="17"/>
      <c r="B22" s="663"/>
      <c r="C22" s="663"/>
      <c r="D22" s="663"/>
      <c r="E22" s="663"/>
      <c r="F22" s="663"/>
      <c r="G22" s="663"/>
      <c r="H22" s="17"/>
    </row>
    <row r="23" spans="1:8">
      <c r="A23" s="668" t="s">
        <v>1265</v>
      </c>
      <c r="B23" s="663"/>
      <c r="C23" s="663"/>
      <c r="D23" s="663"/>
      <c r="E23" s="663"/>
      <c r="F23" s="663"/>
      <c r="G23" s="663"/>
      <c r="H23" s="17"/>
    </row>
    <row r="24" spans="1:8">
      <c r="A24" s="667" t="s">
        <v>1163</v>
      </c>
      <c r="B24" s="663"/>
      <c r="C24" s="663"/>
      <c r="D24" s="663"/>
      <c r="E24" s="663"/>
      <c r="F24" s="663"/>
      <c r="G24" s="663"/>
      <c r="H24" s="17"/>
    </row>
    <row r="25" spans="1:8">
      <c r="A25" s="664"/>
      <c r="B25" s="663"/>
      <c r="C25" s="663"/>
      <c r="D25" s="663"/>
      <c r="E25" s="663"/>
      <c r="F25" s="663"/>
      <c r="G25" s="663"/>
      <c r="H25" s="17"/>
    </row>
    <row r="26" spans="1:8">
      <c r="A26" s="17"/>
      <c r="B26" s="665"/>
      <c r="C26" s="666"/>
      <c r="D26" s="666"/>
      <c r="E26" s="666"/>
      <c r="F26" s="666"/>
      <c r="G26" s="666"/>
      <c r="H26" s="17"/>
    </row>
    <row r="27" spans="1:8">
      <c r="A27" s="17"/>
      <c r="B27" s="106"/>
      <c r="C27" s="106"/>
      <c r="D27" s="106"/>
      <c r="E27" s="106"/>
      <c r="F27" s="106"/>
      <c r="G27" s="106"/>
      <c r="H27" s="17"/>
    </row>
    <row r="28" spans="1:8">
      <c r="A28" s="17"/>
      <c r="B28" s="663"/>
      <c r="C28" s="663"/>
      <c r="D28" s="663"/>
      <c r="E28" s="663"/>
      <c r="F28" s="663"/>
      <c r="G28" s="663"/>
      <c r="H28" s="17"/>
    </row>
    <row r="29" spans="1:8">
      <c r="A29" s="17"/>
      <c r="B29" s="663"/>
      <c r="C29" s="663"/>
      <c r="D29" s="663"/>
      <c r="E29" s="663"/>
      <c r="F29" s="663"/>
      <c r="G29" s="663"/>
      <c r="H29" s="17"/>
    </row>
    <row r="30" spans="1:8">
      <c r="A30" s="17"/>
      <c r="B30" s="663"/>
      <c r="C30" s="663"/>
      <c r="D30" s="663"/>
      <c r="E30" s="663"/>
      <c r="F30" s="663"/>
      <c r="G30" s="663"/>
      <c r="H30" s="17"/>
    </row>
    <row r="31" spans="1:8">
      <c r="A31" s="17"/>
      <c r="B31" s="663"/>
      <c r="C31" s="663"/>
      <c r="D31" s="663"/>
      <c r="E31" s="663"/>
      <c r="F31" s="663"/>
      <c r="G31" s="663"/>
      <c r="H31" s="17"/>
    </row>
    <row r="32" spans="1:8">
      <c r="A32" s="17"/>
      <c r="B32" s="663"/>
      <c r="C32" s="663"/>
      <c r="D32" s="663"/>
      <c r="E32" s="663"/>
      <c r="F32" s="663"/>
      <c r="G32" s="663"/>
      <c r="H32" s="17"/>
    </row>
    <row r="33" spans="1:8">
      <c r="A33" s="17"/>
      <c r="B33" s="663"/>
      <c r="C33" s="663"/>
      <c r="D33" s="663"/>
      <c r="E33" s="663"/>
      <c r="F33" s="663"/>
      <c r="G33" s="663"/>
      <c r="H33" s="17"/>
    </row>
    <row r="34" spans="1:8">
      <c r="A34" s="17"/>
      <c r="B34" s="663"/>
      <c r="C34" s="663"/>
      <c r="D34" s="663"/>
      <c r="E34" s="663"/>
      <c r="F34" s="663"/>
      <c r="G34" s="663"/>
      <c r="H34" s="17"/>
    </row>
    <row r="35" spans="1:8">
      <c r="A35" s="17"/>
      <c r="B35" s="663"/>
      <c r="C35" s="663"/>
      <c r="D35" s="663"/>
      <c r="E35" s="663"/>
      <c r="F35" s="663"/>
      <c r="G35" s="663"/>
      <c r="H35" s="17"/>
    </row>
    <row r="36" spans="1:8">
      <c r="A36" s="664"/>
      <c r="B36" s="663"/>
      <c r="C36" s="663"/>
      <c r="D36" s="663"/>
      <c r="E36" s="663"/>
      <c r="F36" s="663"/>
      <c r="G36" s="663"/>
      <c r="H36" s="17"/>
    </row>
    <row r="37" spans="1:8">
      <c r="A37" s="17"/>
      <c r="B37" s="665"/>
      <c r="C37" s="666"/>
      <c r="D37" s="666"/>
      <c r="E37" s="666"/>
      <c r="F37" s="666"/>
      <c r="G37" s="666"/>
      <c r="H37" s="17"/>
    </row>
    <row r="38" spans="1:8">
      <c r="A38" s="17"/>
      <c r="B38" s="106"/>
      <c r="C38" s="106"/>
      <c r="D38" s="106"/>
      <c r="E38" s="106"/>
      <c r="F38" s="106"/>
      <c r="G38" s="106"/>
      <c r="H38" s="17"/>
    </row>
    <row r="39" spans="1:8">
      <c r="A39" s="17"/>
      <c r="B39" s="663"/>
      <c r="C39" s="663"/>
      <c r="D39" s="663"/>
      <c r="E39" s="663"/>
      <c r="F39" s="663"/>
      <c r="G39" s="663"/>
      <c r="H39" s="17"/>
    </row>
    <row r="40" spans="1:8">
      <c r="A40" s="17"/>
      <c r="B40" s="663"/>
      <c r="C40" s="663"/>
      <c r="D40" s="663"/>
      <c r="E40" s="663"/>
      <c r="F40" s="663"/>
      <c r="G40" s="663"/>
      <c r="H40" s="17"/>
    </row>
    <row r="41" spans="1:8">
      <c r="A41" s="17"/>
      <c r="B41" s="663"/>
      <c r="C41" s="663"/>
      <c r="D41" s="663"/>
      <c r="E41" s="663"/>
      <c r="F41" s="663"/>
      <c r="G41" s="663"/>
      <c r="H41" s="17"/>
    </row>
    <row r="42" spans="1:8">
      <c r="A42" s="17"/>
      <c r="B42" s="663"/>
      <c r="C42" s="663"/>
      <c r="D42" s="663"/>
      <c r="E42" s="663"/>
      <c r="F42" s="663"/>
      <c r="G42" s="663"/>
      <c r="H42" s="17"/>
    </row>
    <row r="43" spans="1:8">
      <c r="A43" s="17"/>
      <c r="B43" s="663"/>
      <c r="C43" s="663"/>
      <c r="D43" s="663"/>
      <c r="E43" s="663"/>
      <c r="F43" s="663"/>
      <c r="G43" s="663"/>
      <c r="H43" s="17"/>
    </row>
    <row r="44" spans="1:8">
      <c r="A44" s="17"/>
      <c r="B44" s="663"/>
      <c r="C44" s="663"/>
      <c r="D44" s="663"/>
      <c r="E44" s="663"/>
      <c r="F44" s="663"/>
      <c r="G44" s="663"/>
      <c r="H44" s="17"/>
    </row>
    <row r="45" spans="1:8">
      <c r="A45" s="17"/>
      <c r="B45" s="663"/>
      <c r="C45" s="663"/>
      <c r="D45" s="663"/>
      <c r="E45" s="663"/>
      <c r="F45" s="663"/>
      <c r="G45" s="663"/>
      <c r="H45" s="17"/>
    </row>
    <row r="46" spans="1:8">
      <c r="A46" s="17"/>
      <c r="B46" s="663"/>
      <c r="C46" s="663"/>
      <c r="D46" s="663"/>
      <c r="E46" s="663"/>
      <c r="F46" s="663"/>
      <c r="G46" s="663"/>
      <c r="H46" s="17"/>
    </row>
    <row r="47" spans="1:8">
      <c r="A47" s="664"/>
      <c r="B47" s="663"/>
      <c r="C47" s="663"/>
      <c r="D47" s="663"/>
      <c r="E47" s="663"/>
      <c r="F47" s="663"/>
      <c r="G47" s="663"/>
      <c r="H47" s="17"/>
    </row>
    <row r="48" spans="1:8">
      <c r="A48" s="17"/>
      <c r="B48" s="665"/>
      <c r="C48" s="666"/>
      <c r="D48" s="666"/>
      <c r="E48" s="666"/>
      <c r="F48" s="666"/>
      <c r="G48" s="666"/>
      <c r="H48" s="17"/>
    </row>
    <row r="49" spans="1:8">
      <c r="A49" s="17"/>
      <c r="B49" s="106"/>
      <c r="C49" s="106"/>
      <c r="D49" s="106"/>
      <c r="E49" s="106"/>
      <c r="F49" s="106"/>
      <c r="G49" s="106"/>
      <c r="H49" s="17"/>
    </row>
    <row r="50" spans="1:8">
      <c r="A50" s="17"/>
      <c r="B50" s="663"/>
      <c r="C50" s="663"/>
      <c r="D50" s="663"/>
      <c r="E50" s="663"/>
      <c r="F50" s="663"/>
      <c r="G50" s="663"/>
      <c r="H50" s="17"/>
    </row>
    <row r="51" spans="1:8">
      <c r="A51" s="17"/>
      <c r="B51" s="663"/>
      <c r="C51" s="663"/>
      <c r="D51" s="663"/>
      <c r="E51" s="663"/>
      <c r="F51" s="663"/>
      <c r="G51" s="663"/>
      <c r="H51" s="17"/>
    </row>
    <row r="52" spans="1:8">
      <c r="A52" s="17"/>
      <c r="B52" s="663"/>
      <c r="C52" s="663"/>
      <c r="D52" s="663"/>
      <c r="E52" s="663"/>
      <c r="F52" s="663"/>
      <c r="G52" s="663"/>
      <c r="H52" s="17"/>
    </row>
    <row r="53" spans="1:8">
      <c r="A53" s="17"/>
      <c r="B53" s="663"/>
      <c r="C53" s="663"/>
      <c r="D53" s="663"/>
      <c r="E53" s="663"/>
      <c r="F53" s="663"/>
      <c r="G53" s="663"/>
      <c r="H53" s="17"/>
    </row>
    <row r="54" spans="1:8">
      <c r="A54" s="17"/>
      <c r="B54" s="663"/>
      <c r="C54" s="663"/>
      <c r="D54" s="663"/>
      <c r="E54" s="663"/>
      <c r="F54" s="663"/>
      <c r="G54" s="663"/>
      <c r="H54" s="17"/>
    </row>
    <row r="55" spans="1:8">
      <c r="A55" s="17"/>
      <c r="B55" s="663"/>
      <c r="C55" s="663"/>
      <c r="D55" s="663"/>
      <c r="E55" s="663"/>
      <c r="F55" s="663"/>
      <c r="G55" s="663"/>
      <c r="H55" s="17"/>
    </row>
    <row r="56" spans="1:8">
      <c r="A56" s="17"/>
      <c r="B56" s="663"/>
      <c r="C56" s="663"/>
      <c r="D56" s="663"/>
      <c r="E56" s="663"/>
      <c r="F56" s="663"/>
      <c r="G56" s="663"/>
      <c r="H56" s="17"/>
    </row>
    <row r="57" spans="1:8">
      <c r="A57" s="17"/>
      <c r="B57" s="17"/>
      <c r="C57" s="17"/>
      <c r="D57" s="17"/>
      <c r="E57" s="17"/>
      <c r="F57" s="17"/>
      <c r="G57" s="17"/>
      <c r="H57" s="17"/>
    </row>
  </sheetData>
  <mergeCells count="1">
    <mergeCell ref="E1:G1"/>
  </mergeCells>
  <hyperlinks>
    <hyperlink ref="E1:G1" location="Contents!A1" display="Back to Contents"/>
  </hyperlink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I48"/>
  <sheetViews>
    <sheetView workbookViewId="0">
      <selection activeCell="AA8" sqref="AA8"/>
    </sheetView>
  </sheetViews>
  <sheetFormatPr defaultRowHeight="12.75"/>
  <cols>
    <col min="2" max="2" width="12.85546875" bestFit="1" customWidth="1"/>
    <col min="8" max="8" width="12.85546875" bestFit="1" customWidth="1"/>
    <col min="9" max="9" width="12.140625" customWidth="1"/>
  </cols>
  <sheetData>
    <row r="1" spans="1:19" ht="26.25" customHeight="1">
      <c r="A1" s="33" t="s">
        <v>765</v>
      </c>
      <c r="B1" s="29"/>
      <c r="C1" s="29"/>
      <c r="D1" s="29"/>
      <c r="E1" s="29"/>
      <c r="F1" s="29"/>
      <c r="G1" s="29"/>
      <c r="H1" s="29"/>
      <c r="I1" s="29"/>
      <c r="J1" s="29"/>
      <c r="K1" s="29"/>
      <c r="L1" s="184"/>
      <c r="M1" s="184"/>
      <c r="N1" s="184"/>
      <c r="O1" s="184"/>
      <c r="P1" s="808" t="s">
        <v>549</v>
      </c>
      <c r="Q1" s="808"/>
      <c r="R1" s="184"/>
      <c r="S1" s="184"/>
    </row>
    <row r="4" spans="1:19">
      <c r="A4" s="246"/>
      <c r="B4" s="246"/>
      <c r="C4" s="246"/>
      <c r="D4" s="246"/>
      <c r="E4" s="246"/>
      <c r="F4" s="246"/>
      <c r="G4" s="246"/>
      <c r="H4" s="246"/>
      <c r="I4" s="246"/>
      <c r="J4" s="246"/>
      <c r="K4" s="246"/>
      <c r="L4" s="246"/>
    </row>
    <row r="5" spans="1:19">
      <c r="A5" s="246" t="s">
        <v>673</v>
      </c>
      <c r="B5" s="246" t="s">
        <v>757</v>
      </c>
      <c r="C5" s="246"/>
      <c r="D5" s="246"/>
      <c r="E5" s="246"/>
      <c r="F5" s="246"/>
      <c r="G5" s="246"/>
      <c r="H5" s="246"/>
      <c r="I5" s="246"/>
      <c r="J5" s="246"/>
      <c r="K5" s="246"/>
      <c r="L5" s="246"/>
    </row>
    <row r="6" spans="1:19" ht="33.75">
      <c r="A6" s="246"/>
      <c r="B6" s="414" t="s">
        <v>759</v>
      </c>
      <c r="C6" s="414" t="s">
        <v>1151</v>
      </c>
      <c r="D6" s="414" t="s">
        <v>1152</v>
      </c>
      <c r="E6" s="414" t="s">
        <v>1153</v>
      </c>
      <c r="F6" s="414" t="s">
        <v>1154</v>
      </c>
      <c r="G6" s="414" t="s">
        <v>1155</v>
      </c>
      <c r="H6" s="414" t="s">
        <v>1156</v>
      </c>
      <c r="I6" s="414" t="s">
        <v>1212</v>
      </c>
      <c r="J6" s="724" t="s">
        <v>762</v>
      </c>
      <c r="K6" s="724" t="s">
        <v>761</v>
      </c>
      <c r="L6" s="414" t="s">
        <v>1159</v>
      </c>
      <c r="M6" s="246" t="s">
        <v>460</v>
      </c>
      <c r="N6" s="725" t="s">
        <v>1190</v>
      </c>
    </row>
    <row r="7" spans="1:19">
      <c r="A7" s="246">
        <v>2000</v>
      </c>
      <c r="B7" s="246">
        <v>2199651</v>
      </c>
      <c r="C7" s="246">
        <v>1</v>
      </c>
      <c r="D7" s="246">
        <v>293677</v>
      </c>
      <c r="E7" s="246">
        <v>0</v>
      </c>
      <c r="F7" s="246">
        <v>52</v>
      </c>
      <c r="G7" s="246">
        <v>0</v>
      </c>
      <c r="H7" s="246">
        <v>0</v>
      </c>
      <c r="I7" s="246">
        <v>0</v>
      </c>
      <c r="J7" s="725">
        <v>880</v>
      </c>
      <c r="K7" s="725">
        <v>257</v>
      </c>
      <c r="L7" s="246">
        <v>411</v>
      </c>
      <c r="M7" s="246">
        <v>2494929</v>
      </c>
      <c r="N7" s="725">
        <f>F7+G7+H7+I7</f>
        <v>52</v>
      </c>
    </row>
    <row r="8" spans="1:19">
      <c r="A8" s="246">
        <v>2001</v>
      </c>
      <c r="B8" s="246">
        <v>2248147</v>
      </c>
      <c r="C8" s="246">
        <v>3</v>
      </c>
      <c r="D8" s="246">
        <v>313750</v>
      </c>
      <c r="E8" s="246">
        <v>0</v>
      </c>
      <c r="F8" s="246">
        <v>53</v>
      </c>
      <c r="G8" s="246">
        <v>0</v>
      </c>
      <c r="H8" s="246">
        <v>0</v>
      </c>
      <c r="I8" s="246">
        <v>0</v>
      </c>
      <c r="J8" s="725">
        <v>949</v>
      </c>
      <c r="K8" s="725">
        <v>208</v>
      </c>
      <c r="L8" s="246">
        <v>357</v>
      </c>
      <c r="M8" s="246">
        <v>2563467</v>
      </c>
      <c r="N8" s="725">
        <f t="shared" ref="N8:N24" si="0">F8+G8+H8+I8</f>
        <v>53</v>
      </c>
    </row>
    <row r="9" spans="1:19">
      <c r="A9" s="246">
        <v>2002</v>
      </c>
      <c r="B9" s="246">
        <v>2307254</v>
      </c>
      <c r="C9" s="246">
        <v>14</v>
      </c>
      <c r="D9" s="246">
        <v>338933</v>
      </c>
      <c r="E9" s="246">
        <v>0</v>
      </c>
      <c r="F9" s="246">
        <v>50</v>
      </c>
      <c r="G9" s="246">
        <v>0</v>
      </c>
      <c r="H9" s="246">
        <v>0</v>
      </c>
      <c r="I9" s="246">
        <v>0</v>
      </c>
      <c r="J9" s="725">
        <v>1015</v>
      </c>
      <c r="K9" s="725">
        <v>171</v>
      </c>
      <c r="L9" s="246">
        <v>317</v>
      </c>
      <c r="M9" s="246">
        <v>2647754</v>
      </c>
      <c r="N9" s="725">
        <f t="shared" si="0"/>
        <v>50</v>
      </c>
    </row>
    <row r="10" spans="1:19">
      <c r="A10" s="246">
        <v>2003</v>
      </c>
      <c r="B10" s="246">
        <v>2386512</v>
      </c>
      <c r="C10" s="246">
        <v>39</v>
      </c>
      <c r="D10" s="246">
        <v>371103</v>
      </c>
      <c r="E10" s="246">
        <v>0</v>
      </c>
      <c r="F10" s="246">
        <v>51</v>
      </c>
      <c r="G10" s="246">
        <v>0</v>
      </c>
      <c r="H10" s="246">
        <v>0</v>
      </c>
      <c r="I10" s="246">
        <v>0</v>
      </c>
      <c r="J10" s="725">
        <v>1091</v>
      </c>
      <c r="K10" s="725">
        <v>140</v>
      </c>
      <c r="L10" s="246">
        <v>278</v>
      </c>
      <c r="M10" s="246">
        <v>2759214</v>
      </c>
      <c r="N10" s="725">
        <f t="shared" si="0"/>
        <v>51</v>
      </c>
    </row>
    <row r="11" spans="1:19">
      <c r="A11" s="246">
        <v>2004</v>
      </c>
      <c r="B11" s="246">
        <v>2463105</v>
      </c>
      <c r="C11" s="246">
        <v>275</v>
      </c>
      <c r="D11" s="246">
        <v>401838</v>
      </c>
      <c r="E11" s="246">
        <v>0</v>
      </c>
      <c r="F11" s="246">
        <v>52</v>
      </c>
      <c r="G11" s="246">
        <v>0</v>
      </c>
      <c r="H11" s="246">
        <v>0</v>
      </c>
      <c r="I11" s="246">
        <v>0</v>
      </c>
      <c r="J11" s="725">
        <v>1100</v>
      </c>
      <c r="K11" s="725">
        <v>107</v>
      </c>
      <c r="L11" s="246">
        <v>238</v>
      </c>
      <c r="M11" s="246">
        <v>2866715</v>
      </c>
      <c r="N11" s="725">
        <f t="shared" si="0"/>
        <v>52</v>
      </c>
    </row>
    <row r="12" spans="1:19">
      <c r="A12" s="246">
        <v>2005</v>
      </c>
      <c r="B12" s="246">
        <v>2532823</v>
      </c>
      <c r="C12" s="246">
        <v>709</v>
      </c>
      <c r="D12" s="246">
        <v>431833</v>
      </c>
      <c r="E12" s="246">
        <v>0</v>
      </c>
      <c r="F12" s="246">
        <v>52</v>
      </c>
      <c r="G12" s="246">
        <v>0</v>
      </c>
      <c r="H12" s="246">
        <v>0</v>
      </c>
      <c r="I12" s="246">
        <v>0</v>
      </c>
      <c r="J12" s="725">
        <v>1168</v>
      </c>
      <c r="K12" s="725">
        <v>86</v>
      </c>
      <c r="L12" s="246">
        <v>214</v>
      </c>
      <c r="M12" s="246">
        <v>2966885</v>
      </c>
      <c r="N12" s="725">
        <f t="shared" si="0"/>
        <v>52</v>
      </c>
    </row>
    <row r="13" spans="1:19">
      <c r="A13" s="246">
        <v>2006</v>
      </c>
      <c r="B13" s="246">
        <v>2574765</v>
      </c>
      <c r="C13" s="246">
        <v>1444</v>
      </c>
      <c r="D13" s="246">
        <v>451557</v>
      </c>
      <c r="E13" s="246">
        <v>0</v>
      </c>
      <c r="F13" s="246">
        <v>52</v>
      </c>
      <c r="G13" s="246">
        <v>0</v>
      </c>
      <c r="H13" s="246">
        <v>0</v>
      </c>
      <c r="I13" s="246">
        <v>0</v>
      </c>
      <c r="J13" s="725">
        <v>1311</v>
      </c>
      <c r="K13" s="725">
        <v>70</v>
      </c>
      <c r="L13" s="246">
        <v>193</v>
      </c>
      <c r="M13" s="246">
        <v>3029392</v>
      </c>
      <c r="N13" s="725">
        <f t="shared" si="0"/>
        <v>52</v>
      </c>
    </row>
    <row r="14" spans="1:19">
      <c r="A14" s="246">
        <v>2007</v>
      </c>
      <c r="B14" s="246">
        <v>2613550</v>
      </c>
      <c r="C14" s="246">
        <v>2290</v>
      </c>
      <c r="D14" s="246">
        <v>470898</v>
      </c>
      <c r="E14" s="246">
        <v>0</v>
      </c>
      <c r="F14" s="246">
        <v>49</v>
      </c>
      <c r="G14" s="246">
        <v>0</v>
      </c>
      <c r="H14" s="246">
        <v>0</v>
      </c>
      <c r="I14" s="246">
        <v>0</v>
      </c>
      <c r="J14" s="725">
        <v>1410</v>
      </c>
      <c r="K14" s="725">
        <v>53</v>
      </c>
      <c r="L14" s="246">
        <v>179</v>
      </c>
      <c r="M14" s="246">
        <v>3088429</v>
      </c>
      <c r="N14" s="725">
        <f t="shared" si="0"/>
        <v>49</v>
      </c>
    </row>
    <row r="15" spans="1:19">
      <c r="A15" s="246">
        <v>2008</v>
      </c>
      <c r="B15" s="246">
        <v>2621560</v>
      </c>
      <c r="C15" s="246">
        <v>3199</v>
      </c>
      <c r="D15" s="246">
        <v>481922</v>
      </c>
      <c r="E15" s="246">
        <v>0</v>
      </c>
      <c r="F15" s="246">
        <v>53</v>
      </c>
      <c r="G15" s="246">
        <v>0</v>
      </c>
      <c r="H15" s="246">
        <v>0</v>
      </c>
      <c r="I15" s="246">
        <v>0</v>
      </c>
      <c r="J15" s="725">
        <v>1438</v>
      </c>
      <c r="K15" s="725">
        <v>48</v>
      </c>
      <c r="L15" s="246">
        <v>168</v>
      </c>
      <c r="M15" s="246">
        <v>3108388</v>
      </c>
      <c r="N15" s="725">
        <f t="shared" si="0"/>
        <v>53</v>
      </c>
    </row>
    <row r="16" spans="1:19">
      <c r="A16" s="246">
        <v>2009</v>
      </c>
      <c r="B16" s="246">
        <v>2608991</v>
      </c>
      <c r="C16" s="246">
        <v>3890</v>
      </c>
      <c r="D16" s="246">
        <v>485040</v>
      </c>
      <c r="E16" s="246">
        <v>0</v>
      </c>
      <c r="F16" s="246">
        <v>54</v>
      </c>
      <c r="G16" s="246">
        <v>0</v>
      </c>
      <c r="H16" s="246">
        <v>0</v>
      </c>
      <c r="I16" s="246">
        <v>0</v>
      </c>
      <c r="J16" s="725">
        <v>1428</v>
      </c>
      <c r="K16" s="725">
        <v>43</v>
      </c>
      <c r="L16" s="246">
        <v>156</v>
      </c>
      <c r="M16" s="246">
        <v>3099602</v>
      </c>
      <c r="N16" s="725">
        <f t="shared" si="0"/>
        <v>54</v>
      </c>
    </row>
    <row r="17" spans="1:35">
      <c r="A17" s="246">
        <v>2010</v>
      </c>
      <c r="B17" s="246">
        <v>2625277</v>
      </c>
      <c r="C17" s="246">
        <v>4978</v>
      </c>
      <c r="D17" s="246">
        <v>490224</v>
      </c>
      <c r="E17" s="246">
        <v>0</v>
      </c>
      <c r="F17" s="246">
        <v>64</v>
      </c>
      <c r="G17" s="246">
        <v>0</v>
      </c>
      <c r="H17" s="246">
        <v>0</v>
      </c>
      <c r="I17" s="246">
        <v>0</v>
      </c>
      <c r="J17" s="725">
        <v>1390</v>
      </c>
      <c r="K17" s="725">
        <v>40</v>
      </c>
      <c r="L17" s="246">
        <v>148</v>
      </c>
      <c r="M17" s="246">
        <v>3122121</v>
      </c>
      <c r="N17" s="725">
        <f t="shared" si="0"/>
        <v>64</v>
      </c>
    </row>
    <row r="18" spans="1:35">
      <c r="A18" s="246">
        <v>2011</v>
      </c>
      <c r="B18" s="246">
        <v>2614609</v>
      </c>
      <c r="C18" s="246">
        <v>6299</v>
      </c>
      <c r="D18" s="246">
        <v>494763</v>
      </c>
      <c r="E18" s="246">
        <v>0</v>
      </c>
      <c r="F18" s="246">
        <v>78</v>
      </c>
      <c r="G18" s="246">
        <v>0</v>
      </c>
      <c r="H18" s="246">
        <v>0</v>
      </c>
      <c r="I18" s="246">
        <v>0</v>
      </c>
      <c r="J18" s="725">
        <v>1320</v>
      </c>
      <c r="K18" s="725">
        <v>37</v>
      </c>
      <c r="L18" s="246">
        <v>147</v>
      </c>
      <c r="M18" s="246">
        <v>3117253</v>
      </c>
      <c r="N18" s="725">
        <f t="shared" si="0"/>
        <v>78</v>
      </c>
    </row>
    <row r="19" spans="1:35">
      <c r="A19" s="246">
        <v>2012</v>
      </c>
      <c r="B19" s="246">
        <v>2644021</v>
      </c>
      <c r="C19" s="246">
        <v>7974</v>
      </c>
      <c r="D19" s="246">
        <v>511856</v>
      </c>
      <c r="E19" s="246">
        <v>1</v>
      </c>
      <c r="F19" s="246">
        <v>99</v>
      </c>
      <c r="G19" s="246">
        <v>0</v>
      </c>
      <c r="H19" s="246">
        <v>5</v>
      </c>
      <c r="I19" s="246">
        <v>0</v>
      </c>
      <c r="J19" s="725">
        <v>1311</v>
      </c>
      <c r="K19" s="725">
        <v>35</v>
      </c>
      <c r="L19" s="246">
        <v>142</v>
      </c>
      <c r="M19" s="246">
        <v>3165444</v>
      </c>
      <c r="N19" s="725">
        <f t="shared" si="0"/>
        <v>104</v>
      </c>
    </row>
    <row r="20" spans="1:35">
      <c r="A20" s="246">
        <v>2013</v>
      </c>
      <c r="B20" s="246">
        <v>2692545</v>
      </c>
      <c r="C20" s="246">
        <v>9716</v>
      </c>
      <c r="D20" s="246">
        <v>539260</v>
      </c>
      <c r="E20" s="246">
        <v>19</v>
      </c>
      <c r="F20" s="246">
        <v>129</v>
      </c>
      <c r="G20" s="246">
        <v>0</v>
      </c>
      <c r="H20" s="246">
        <v>11</v>
      </c>
      <c r="I20" s="246">
        <v>0</v>
      </c>
      <c r="J20" s="725">
        <v>1309</v>
      </c>
      <c r="K20" s="725">
        <v>35</v>
      </c>
      <c r="L20" s="246">
        <v>142</v>
      </c>
      <c r="M20" s="246">
        <v>3243166</v>
      </c>
      <c r="N20" s="725">
        <f t="shared" si="0"/>
        <v>140</v>
      </c>
    </row>
    <row r="21" spans="1:35">
      <c r="A21" s="246">
        <v>2014</v>
      </c>
      <c r="B21" s="246">
        <v>2773581</v>
      </c>
      <c r="C21" s="246">
        <v>11621</v>
      </c>
      <c r="D21" s="246">
        <v>571604</v>
      </c>
      <c r="E21" s="246">
        <v>30</v>
      </c>
      <c r="F21" s="246">
        <v>238</v>
      </c>
      <c r="G21" s="246">
        <v>7</v>
      </c>
      <c r="H21" s="246">
        <v>220</v>
      </c>
      <c r="I21" s="246">
        <v>0</v>
      </c>
      <c r="J21" s="725">
        <v>1345</v>
      </c>
      <c r="K21" s="725">
        <v>31</v>
      </c>
      <c r="L21" s="246">
        <v>139</v>
      </c>
      <c r="M21" s="246">
        <v>3358816</v>
      </c>
      <c r="N21" s="725">
        <f t="shared" si="0"/>
        <v>465</v>
      </c>
    </row>
    <row r="22" spans="1:35">
      <c r="A22" s="246">
        <v>2015</v>
      </c>
      <c r="B22" s="246">
        <v>2858739</v>
      </c>
      <c r="C22" s="246">
        <v>14345</v>
      </c>
      <c r="D22" s="246">
        <v>607104</v>
      </c>
      <c r="E22" s="246">
        <v>37</v>
      </c>
      <c r="F22" s="246">
        <v>501</v>
      </c>
      <c r="G22" s="246">
        <v>47</v>
      </c>
      <c r="H22" s="246">
        <v>420</v>
      </c>
      <c r="I22" s="246">
        <v>0</v>
      </c>
      <c r="J22" s="725">
        <v>1364</v>
      </c>
      <c r="K22" s="725">
        <v>29</v>
      </c>
      <c r="L22" s="246">
        <v>136</v>
      </c>
      <c r="M22" s="246">
        <v>3482722</v>
      </c>
      <c r="N22" s="725">
        <f t="shared" si="0"/>
        <v>968</v>
      </c>
    </row>
    <row r="23" spans="1:35">
      <c r="A23" s="246">
        <v>2016</v>
      </c>
      <c r="B23" s="246">
        <v>2961641</v>
      </c>
      <c r="C23" s="246">
        <v>18587</v>
      </c>
      <c r="D23" s="246">
        <v>652779</v>
      </c>
      <c r="E23" s="246">
        <v>44</v>
      </c>
      <c r="F23" s="246">
        <v>1570</v>
      </c>
      <c r="G23" s="246">
        <v>135</v>
      </c>
      <c r="H23" s="246">
        <v>761</v>
      </c>
      <c r="I23" s="246">
        <v>0</v>
      </c>
      <c r="J23" s="725">
        <v>1309</v>
      </c>
      <c r="K23" s="725">
        <v>27</v>
      </c>
      <c r="L23" s="246">
        <v>132</v>
      </c>
      <c r="M23" s="246">
        <v>3636985</v>
      </c>
      <c r="N23" s="725">
        <f t="shared" si="0"/>
        <v>2466</v>
      </c>
    </row>
    <row r="24" spans="1:35">
      <c r="A24" s="246">
        <v>2017</v>
      </c>
      <c r="B24" s="246">
        <v>3064382</v>
      </c>
      <c r="C24" s="246">
        <v>24577</v>
      </c>
      <c r="D24" s="246">
        <v>702511</v>
      </c>
      <c r="E24" s="246">
        <v>45</v>
      </c>
      <c r="F24" s="246">
        <v>4459</v>
      </c>
      <c r="G24" s="246">
        <v>248</v>
      </c>
      <c r="H24" s="246">
        <v>1393</v>
      </c>
      <c r="I24" s="246">
        <v>8</v>
      </c>
      <c r="J24" s="725">
        <v>1241</v>
      </c>
      <c r="K24" s="725">
        <v>28</v>
      </c>
      <c r="L24" s="246">
        <v>131</v>
      </c>
      <c r="M24" s="246">
        <v>3799023</v>
      </c>
      <c r="N24" s="725">
        <f t="shared" si="0"/>
        <v>6108</v>
      </c>
    </row>
    <row r="25" spans="1:35">
      <c r="I25" s="53"/>
      <c r="X25" s="739"/>
      <c r="AI25" s="739"/>
    </row>
    <row r="26" spans="1:35">
      <c r="A26" s="246" t="s">
        <v>766</v>
      </c>
      <c r="B26" s="246"/>
      <c r="C26" s="246"/>
      <c r="D26" s="246"/>
      <c r="E26" s="246"/>
      <c r="F26" s="246"/>
      <c r="G26" s="246"/>
      <c r="H26" s="246"/>
    </row>
    <row r="27" spans="1:35">
      <c r="A27" s="246" t="s">
        <v>673</v>
      </c>
      <c r="B27" s="246" t="s">
        <v>758</v>
      </c>
      <c r="C27" s="246"/>
      <c r="D27" s="246"/>
      <c r="E27" s="246"/>
      <c r="F27" s="246"/>
      <c r="G27" s="246"/>
      <c r="H27" s="246"/>
    </row>
    <row r="28" spans="1:35">
      <c r="A28" s="246"/>
      <c r="B28" s="246" t="s">
        <v>759</v>
      </c>
      <c r="C28" s="246" t="s">
        <v>1151</v>
      </c>
      <c r="D28" s="246" t="s">
        <v>1213</v>
      </c>
      <c r="E28" s="246" t="s">
        <v>1152</v>
      </c>
      <c r="F28" s="246" t="s">
        <v>1214</v>
      </c>
      <c r="G28" s="246" t="s">
        <v>1154</v>
      </c>
      <c r="H28" s="246" t="s">
        <v>1157</v>
      </c>
      <c r="I28" s="246" t="s">
        <v>1158</v>
      </c>
      <c r="J28" s="246" t="s">
        <v>1159</v>
      </c>
      <c r="K28" s="246" t="s">
        <v>460</v>
      </c>
    </row>
    <row r="29" spans="1:35">
      <c r="A29" s="246">
        <v>2000</v>
      </c>
      <c r="B29" s="246">
        <v>2684</v>
      </c>
      <c r="C29" s="246">
        <v>0</v>
      </c>
      <c r="D29" s="246">
        <v>0</v>
      </c>
      <c r="E29" s="246">
        <v>60</v>
      </c>
      <c r="F29" s="246">
        <v>0</v>
      </c>
      <c r="G29" s="246">
        <v>8</v>
      </c>
      <c r="H29" s="246">
        <v>12567</v>
      </c>
      <c r="I29" s="246">
        <v>12219</v>
      </c>
      <c r="J29" s="246">
        <v>2467391</v>
      </c>
      <c r="K29" s="246">
        <v>2494929</v>
      </c>
    </row>
    <row r="30" spans="1:35">
      <c r="A30" s="246">
        <v>2001</v>
      </c>
      <c r="B30" s="246">
        <v>2862</v>
      </c>
      <c r="C30" s="246">
        <v>0</v>
      </c>
      <c r="D30" s="246">
        <v>0</v>
      </c>
      <c r="E30" s="246">
        <v>66</v>
      </c>
      <c r="F30" s="246">
        <v>0</v>
      </c>
      <c r="G30" s="246">
        <v>10</v>
      </c>
      <c r="H30" s="246">
        <v>11252</v>
      </c>
      <c r="I30" s="246">
        <v>10273</v>
      </c>
      <c r="J30" s="246">
        <v>2539004</v>
      </c>
      <c r="K30" s="246">
        <v>2563467</v>
      </c>
    </row>
    <row r="31" spans="1:35">
      <c r="A31" s="246">
        <v>2002</v>
      </c>
      <c r="B31" s="246">
        <v>3057</v>
      </c>
      <c r="C31" s="246">
        <v>0</v>
      </c>
      <c r="D31" s="246">
        <v>0</v>
      </c>
      <c r="E31" s="246">
        <v>80</v>
      </c>
      <c r="F31" s="246">
        <v>0</v>
      </c>
      <c r="G31" s="246">
        <v>13</v>
      </c>
      <c r="H31" s="246">
        <v>10137</v>
      </c>
      <c r="I31" s="246">
        <v>8557</v>
      </c>
      <c r="J31" s="246">
        <v>2625910</v>
      </c>
      <c r="K31" s="246">
        <v>2647754</v>
      </c>
    </row>
    <row r="32" spans="1:35">
      <c r="A32" s="246">
        <v>2003</v>
      </c>
      <c r="B32" s="246">
        <v>3399</v>
      </c>
      <c r="C32" s="246">
        <v>0</v>
      </c>
      <c r="D32" s="246">
        <v>0</v>
      </c>
      <c r="E32" s="246">
        <v>83</v>
      </c>
      <c r="F32" s="246">
        <v>0</v>
      </c>
      <c r="G32" s="246">
        <v>14</v>
      </c>
      <c r="H32" s="246">
        <v>9178</v>
      </c>
      <c r="I32" s="246">
        <v>7118</v>
      </c>
      <c r="J32" s="246">
        <v>2739422</v>
      </c>
      <c r="K32" s="246">
        <v>2759214</v>
      </c>
    </row>
    <row r="33" spans="1:11">
      <c r="A33" s="246">
        <v>2004</v>
      </c>
      <c r="B33" s="246">
        <v>3565</v>
      </c>
      <c r="C33" s="246">
        <v>0</v>
      </c>
      <c r="D33" s="246">
        <v>0</v>
      </c>
      <c r="E33" s="246">
        <v>84</v>
      </c>
      <c r="F33" s="246">
        <v>0</v>
      </c>
      <c r="G33" s="246">
        <v>18</v>
      </c>
      <c r="H33" s="246">
        <v>8230</v>
      </c>
      <c r="I33" s="246">
        <v>5970</v>
      </c>
      <c r="J33" s="246">
        <v>2848848</v>
      </c>
      <c r="K33" s="246">
        <v>2866715</v>
      </c>
    </row>
    <row r="34" spans="1:11">
      <c r="A34" s="246">
        <v>2005</v>
      </c>
      <c r="B34" s="246">
        <v>3712</v>
      </c>
      <c r="C34" s="246">
        <v>0</v>
      </c>
      <c r="D34" s="246">
        <v>0</v>
      </c>
      <c r="E34" s="246">
        <v>79</v>
      </c>
      <c r="F34" s="246">
        <v>0</v>
      </c>
      <c r="G34" s="246">
        <v>29</v>
      </c>
      <c r="H34" s="246">
        <v>7393</v>
      </c>
      <c r="I34" s="246">
        <v>5094</v>
      </c>
      <c r="J34" s="246">
        <v>2950578</v>
      </c>
      <c r="K34" s="246">
        <v>2966885</v>
      </c>
    </row>
    <row r="35" spans="1:11">
      <c r="A35" s="246">
        <v>2006</v>
      </c>
      <c r="B35" s="246">
        <v>3861</v>
      </c>
      <c r="C35" s="246">
        <v>0</v>
      </c>
      <c r="D35" s="246">
        <v>0</v>
      </c>
      <c r="E35" s="246">
        <v>77</v>
      </c>
      <c r="F35" s="246">
        <v>0</v>
      </c>
      <c r="G35" s="246">
        <v>65</v>
      </c>
      <c r="H35" s="246">
        <v>6748</v>
      </c>
      <c r="I35" s="246">
        <v>4332</v>
      </c>
      <c r="J35" s="246">
        <v>3014309</v>
      </c>
      <c r="K35" s="246">
        <v>3029392</v>
      </c>
    </row>
    <row r="36" spans="1:11">
      <c r="A36" s="246">
        <v>2007</v>
      </c>
      <c r="B36" s="246">
        <v>4047</v>
      </c>
      <c r="C36" s="246">
        <v>0</v>
      </c>
      <c r="D36" s="246">
        <v>0</v>
      </c>
      <c r="E36" s="246">
        <v>76</v>
      </c>
      <c r="F36" s="246">
        <v>0</v>
      </c>
      <c r="G36" s="246">
        <v>111</v>
      </c>
      <c r="H36" s="246">
        <v>6170</v>
      </c>
      <c r="I36" s="246">
        <v>3793</v>
      </c>
      <c r="J36" s="246">
        <v>3074232</v>
      </c>
      <c r="K36" s="246">
        <v>3088429</v>
      </c>
    </row>
    <row r="37" spans="1:11">
      <c r="A37" s="246">
        <v>2008</v>
      </c>
      <c r="B37" s="246">
        <v>4221</v>
      </c>
      <c r="C37" s="246">
        <v>0</v>
      </c>
      <c r="D37" s="246">
        <v>0</v>
      </c>
      <c r="E37" s="246">
        <v>70</v>
      </c>
      <c r="F37" s="246">
        <v>0</v>
      </c>
      <c r="G37" s="246">
        <v>140</v>
      </c>
      <c r="H37" s="246">
        <v>5656</v>
      </c>
      <c r="I37" s="246">
        <v>3362</v>
      </c>
      <c r="J37" s="246">
        <v>3094939</v>
      </c>
      <c r="K37" s="246">
        <v>3108388</v>
      </c>
    </row>
    <row r="38" spans="1:11">
      <c r="A38" s="246">
        <v>2009</v>
      </c>
      <c r="B38" s="246">
        <v>4289</v>
      </c>
      <c r="C38" s="246">
        <v>0</v>
      </c>
      <c r="D38" s="246">
        <v>0</v>
      </c>
      <c r="E38" s="246">
        <v>65</v>
      </c>
      <c r="F38" s="246">
        <v>0</v>
      </c>
      <c r="G38" s="246">
        <v>145</v>
      </c>
      <c r="H38" s="246">
        <v>5255</v>
      </c>
      <c r="I38" s="246">
        <v>3073</v>
      </c>
      <c r="J38" s="246">
        <v>3086775</v>
      </c>
      <c r="K38" s="246">
        <v>3099602</v>
      </c>
    </row>
    <row r="39" spans="1:11">
      <c r="A39" s="246">
        <v>2010</v>
      </c>
      <c r="B39" s="246">
        <v>4414</v>
      </c>
      <c r="C39" s="246">
        <v>0</v>
      </c>
      <c r="D39" s="246">
        <v>0</v>
      </c>
      <c r="E39" s="246">
        <v>61</v>
      </c>
      <c r="F39" s="246">
        <v>0</v>
      </c>
      <c r="G39" s="246">
        <v>148</v>
      </c>
      <c r="H39" s="246">
        <v>4870</v>
      </c>
      <c r="I39" s="246">
        <v>2850</v>
      </c>
      <c r="J39" s="246">
        <v>3109778</v>
      </c>
      <c r="K39" s="246">
        <v>3122121</v>
      </c>
    </row>
    <row r="40" spans="1:11">
      <c r="A40" s="246">
        <v>2011</v>
      </c>
      <c r="B40" s="246">
        <v>4495</v>
      </c>
      <c r="C40" s="246">
        <v>1</v>
      </c>
      <c r="D40" s="246">
        <v>0</v>
      </c>
      <c r="E40" s="246">
        <v>49</v>
      </c>
      <c r="F40" s="246">
        <v>0</v>
      </c>
      <c r="G40" s="246">
        <v>135</v>
      </c>
      <c r="H40" s="246">
        <v>4508</v>
      </c>
      <c r="I40" s="246">
        <v>2604</v>
      </c>
      <c r="J40" s="246">
        <v>3105461</v>
      </c>
      <c r="K40" s="246">
        <v>3117253</v>
      </c>
    </row>
    <row r="41" spans="1:11">
      <c r="A41" s="246">
        <v>2012</v>
      </c>
      <c r="B41" s="246">
        <v>4649</v>
      </c>
      <c r="C41" s="246">
        <v>1</v>
      </c>
      <c r="D41" s="246">
        <v>0</v>
      </c>
      <c r="E41" s="246">
        <v>41</v>
      </c>
      <c r="F41" s="246">
        <v>0</v>
      </c>
      <c r="G41" s="246">
        <v>130</v>
      </c>
      <c r="H41" s="246">
        <v>4284</v>
      </c>
      <c r="I41" s="246">
        <v>2464</v>
      </c>
      <c r="J41" s="246">
        <v>3153875</v>
      </c>
      <c r="K41" s="246">
        <v>3165444</v>
      </c>
    </row>
    <row r="42" spans="1:11">
      <c r="A42" s="246">
        <v>2013</v>
      </c>
      <c r="B42" s="246">
        <v>4772</v>
      </c>
      <c r="C42" s="246">
        <v>1</v>
      </c>
      <c r="D42" s="246">
        <v>0</v>
      </c>
      <c r="E42" s="246">
        <v>32</v>
      </c>
      <c r="F42" s="246">
        <v>0</v>
      </c>
      <c r="G42" s="246">
        <v>121</v>
      </c>
      <c r="H42" s="246">
        <v>4101</v>
      </c>
      <c r="I42" s="246">
        <v>2361</v>
      </c>
      <c r="J42" s="246">
        <v>3231778</v>
      </c>
      <c r="K42" s="246">
        <v>3243166</v>
      </c>
    </row>
    <row r="43" spans="1:11">
      <c r="A43" s="246">
        <v>2014</v>
      </c>
      <c r="B43" s="246">
        <v>4941</v>
      </c>
      <c r="C43" s="246">
        <v>1</v>
      </c>
      <c r="D43" s="246">
        <v>0</v>
      </c>
      <c r="E43" s="246">
        <v>21</v>
      </c>
      <c r="F43" s="246">
        <v>0</v>
      </c>
      <c r="G43" s="246">
        <v>92</v>
      </c>
      <c r="H43" s="246">
        <v>3931</v>
      </c>
      <c r="I43" s="246">
        <v>2279</v>
      </c>
      <c r="J43" s="246">
        <v>3347551</v>
      </c>
      <c r="K43" s="246">
        <v>3358816</v>
      </c>
    </row>
    <row r="44" spans="1:11">
      <c r="A44" s="246">
        <v>2015</v>
      </c>
      <c r="B44" s="246">
        <v>5068</v>
      </c>
      <c r="C44" s="246">
        <v>1</v>
      </c>
      <c r="D44" s="246">
        <v>0</v>
      </c>
      <c r="E44" s="246">
        <v>11</v>
      </c>
      <c r="F44" s="246">
        <v>0</v>
      </c>
      <c r="G44" s="246">
        <v>65</v>
      </c>
      <c r="H44" s="246">
        <v>3784</v>
      </c>
      <c r="I44" s="246">
        <v>2594</v>
      </c>
      <c r="J44" s="246">
        <v>3471199</v>
      </c>
      <c r="K44" s="246">
        <v>3482722</v>
      </c>
    </row>
    <row r="45" spans="1:11">
      <c r="A45" s="246">
        <v>2016</v>
      </c>
      <c r="B45" s="246">
        <v>5146</v>
      </c>
      <c r="C45" s="246">
        <v>1</v>
      </c>
      <c r="D45" s="246">
        <v>0</v>
      </c>
      <c r="E45" s="246">
        <v>7</v>
      </c>
      <c r="F45" s="246">
        <v>0</v>
      </c>
      <c r="G45" s="246">
        <v>45</v>
      </c>
      <c r="H45" s="246">
        <v>3690</v>
      </c>
      <c r="I45" s="246">
        <v>2862</v>
      </c>
      <c r="J45" s="246">
        <v>3625234</v>
      </c>
      <c r="K45" s="246">
        <v>3636985</v>
      </c>
    </row>
    <row r="46" spans="1:11">
      <c r="A46" s="246">
        <v>2017</v>
      </c>
      <c r="B46" s="246">
        <v>5216</v>
      </c>
      <c r="C46" s="246">
        <v>49</v>
      </c>
      <c r="D46" s="246">
        <v>5</v>
      </c>
      <c r="E46" s="246">
        <v>6</v>
      </c>
      <c r="F46" s="246">
        <v>15</v>
      </c>
      <c r="G46" s="246">
        <v>91</v>
      </c>
      <c r="H46" s="246">
        <v>3567</v>
      </c>
      <c r="I46" s="246">
        <v>2933</v>
      </c>
      <c r="J46" s="246">
        <v>3787141</v>
      </c>
      <c r="K46" s="246">
        <v>3799023</v>
      </c>
    </row>
    <row r="47" spans="1:11">
      <c r="A47" s="204"/>
    </row>
    <row r="48" spans="1:11">
      <c r="A48" s="204"/>
    </row>
  </sheetData>
  <mergeCells count="1">
    <mergeCell ref="P1:Q1"/>
  </mergeCells>
  <hyperlinks>
    <hyperlink ref="P1:Q1" location="Contents!A1" display="Back to Contents"/>
  </hyperlink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X52"/>
  <sheetViews>
    <sheetView workbookViewId="0">
      <selection activeCell="O38" sqref="O38"/>
    </sheetView>
  </sheetViews>
  <sheetFormatPr defaultRowHeight="12.75"/>
  <sheetData>
    <row r="1" spans="1:24" s="670" customFormat="1" ht="27" customHeight="1">
      <c r="A1" s="669" t="s">
        <v>1196</v>
      </c>
      <c r="B1" s="669"/>
      <c r="C1" s="669"/>
      <c r="D1" s="669"/>
      <c r="E1" s="669"/>
      <c r="F1" s="669"/>
      <c r="G1" s="669"/>
      <c r="H1" s="669"/>
      <c r="I1" s="669"/>
      <c r="J1" s="669"/>
      <c r="K1" s="669"/>
      <c r="L1" s="669"/>
      <c r="M1" s="793" t="s">
        <v>549</v>
      </c>
      <c r="N1" s="793"/>
      <c r="O1" s="669"/>
      <c r="P1" s="669"/>
      <c r="Q1" s="669"/>
      <c r="R1" s="669"/>
      <c r="S1" s="669"/>
      <c r="T1" s="669"/>
      <c r="U1" s="669"/>
      <c r="V1" s="669"/>
      <c r="W1" s="669"/>
      <c r="X1" s="669"/>
    </row>
    <row r="4" spans="1:24">
      <c r="B4" s="558" t="s">
        <v>1197</v>
      </c>
    </row>
    <row r="34" spans="2:4">
      <c r="B34" s="242" t="s">
        <v>1266</v>
      </c>
      <c r="C34" s="730"/>
      <c r="D34" s="771" t="s">
        <v>1267</v>
      </c>
    </row>
    <row r="51" spans="2:2">
      <c r="B51" s="783" t="s">
        <v>1198</v>
      </c>
    </row>
    <row r="52" spans="2:2">
      <c r="B52" t="s">
        <v>1199</v>
      </c>
    </row>
  </sheetData>
  <mergeCells count="1">
    <mergeCell ref="M1:N1"/>
  </mergeCells>
  <hyperlinks>
    <hyperlink ref="M1:N1" location="Contents!A1" display="Back to Contents"/>
    <hyperlink ref="D34" r:id="rId1" display="https://www.google.co.nz/url?sa=t&amp;rct=j&amp;q=&amp;esrc=s&amp;source=web&amp;cd=2&amp;cad=rja&amp;uact=8&amp;ved=2ahUKEwj328rcqtfcAhUDVbwKHeLeDFAQFjABegQIBxAC&amp;url=https%3A%2F%2Fwww.theicct.org%2Fsites%2Fdefault%2Ffiles%2Fpublications%2FLab-to-road-2017_ICCT-white%2520paper_06112017_vF.pdf&amp;usg=AOvVaw2lPhzUNz5VpPHK2AOh9P-S"/>
  </hyperlinks>
  <pageMargins left="0.7" right="0.7" top="0.75" bottom="0.75" header="0.3" footer="0.3"/>
  <pageSetup paperSize="9" orientation="portrait" r:id="rId2"/>
  <drawing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B159"/>
  <sheetViews>
    <sheetView workbookViewId="0">
      <pane ySplit="3" topLeftCell="A4" activePane="bottomLeft" state="frozen"/>
      <selection pane="bottomLeft" activeCell="T26" sqref="T26"/>
    </sheetView>
  </sheetViews>
  <sheetFormatPr defaultColWidth="8.85546875" defaultRowHeight="12.75"/>
  <cols>
    <col min="1" max="16384" width="8.85546875" style="670"/>
  </cols>
  <sheetData>
    <row r="1" spans="1:28" ht="27" customHeight="1">
      <c r="A1" s="669" t="s">
        <v>513</v>
      </c>
      <c r="B1" s="669"/>
      <c r="C1" s="669"/>
      <c r="D1" s="669"/>
      <c r="E1" s="669"/>
      <c r="F1" s="669"/>
      <c r="G1" s="669"/>
      <c r="H1" s="669"/>
      <c r="I1" s="669"/>
      <c r="J1" s="669"/>
      <c r="K1" s="669"/>
      <c r="L1" s="669"/>
      <c r="M1" s="793" t="s">
        <v>549</v>
      </c>
      <c r="N1" s="793"/>
      <c r="O1" s="669"/>
      <c r="P1" s="669"/>
      <c r="Q1" s="669"/>
      <c r="R1" s="669"/>
      <c r="S1" s="669"/>
      <c r="T1" s="669"/>
      <c r="U1" s="669"/>
      <c r="V1" s="669"/>
      <c r="W1" s="669"/>
      <c r="X1" s="669"/>
    </row>
    <row r="2" spans="1:28" ht="14.25" customHeight="1">
      <c r="A2" s="671"/>
      <c r="B2" s="672" t="s">
        <v>496</v>
      </c>
      <c r="C2" s="671"/>
      <c r="D2" s="671"/>
      <c r="E2" s="671"/>
      <c r="F2" s="671"/>
      <c r="I2" s="673"/>
    </row>
    <row r="3" spans="1:28" ht="33.75">
      <c r="A3" s="671" t="s">
        <v>440</v>
      </c>
      <c r="B3" s="671" t="s">
        <v>492</v>
      </c>
      <c r="C3" s="674" t="s">
        <v>303</v>
      </c>
      <c r="D3" s="674" t="s">
        <v>304</v>
      </c>
      <c r="E3" s="674" t="s">
        <v>305</v>
      </c>
      <c r="F3" s="674" t="s">
        <v>306</v>
      </c>
      <c r="S3"/>
      <c r="T3"/>
      <c r="U3"/>
      <c r="V3"/>
      <c r="W3"/>
      <c r="X3"/>
      <c r="Y3"/>
      <c r="Z3"/>
      <c r="AA3"/>
      <c r="AB3"/>
    </row>
    <row r="4" spans="1:28">
      <c r="A4" s="675" t="s">
        <v>441</v>
      </c>
      <c r="B4" s="671">
        <v>200503</v>
      </c>
      <c r="C4" s="671">
        <v>5139</v>
      </c>
      <c r="D4" s="671">
        <v>12125</v>
      </c>
      <c r="E4" s="671">
        <v>3517</v>
      </c>
      <c r="F4" s="671">
        <v>1836</v>
      </c>
      <c r="S4"/>
      <c r="T4"/>
      <c r="U4"/>
      <c r="V4"/>
      <c r="W4"/>
      <c r="X4"/>
      <c r="Y4"/>
      <c r="Z4"/>
      <c r="AA4"/>
      <c r="AB4"/>
    </row>
    <row r="5" spans="1:28">
      <c r="A5" s="671"/>
      <c r="B5" s="671">
        <v>200504</v>
      </c>
      <c r="C5" s="671">
        <v>4086</v>
      </c>
      <c r="D5" s="671">
        <v>11836</v>
      </c>
      <c r="E5" s="671">
        <v>2967</v>
      </c>
      <c r="F5" s="671">
        <v>1761</v>
      </c>
      <c r="S5"/>
      <c r="T5"/>
      <c r="U5"/>
      <c r="V5"/>
      <c r="W5"/>
      <c r="X5"/>
      <c r="Y5"/>
      <c r="Z5"/>
      <c r="AA5"/>
      <c r="AB5"/>
    </row>
    <row r="6" spans="1:28">
      <c r="A6" s="671"/>
      <c r="B6" s="671">
        <v>200505</v>
      </c>
      <c r="C6" s="671">
        <v>4735</v>
      </c>
      <c r="D6" s="671">
        <v>12213</v>
      </c>
      <c r="E6" s="671">
        <v>3260</v>
      </c>
      <c r="F6" s="671">
        <v>1795</v>
      </c>
      <c r="S6"/>
      <c r="T6"/>
      <c r="U6"/>
      <c r="V6"/>
      <c r="W6"/>
      <c r="X6"/>
      <c r="Y6"/>
      <c r="Z6"/>
      <c r="AA6"/>
      <c r="AB6"/>
    </row>
    <row r="7" spans="1:28">
      <c r="A7" s="675" t="s">
        <v>442</v>
      </c>
      <c r="B7" s="671">
        <v>200506</v>
      </c>
      <c r="C7" s="671">
        <v>6058</v>
      </c>
      <c r="D7" s="671">
        <v>11949</v>
      </c>
      <c r="E7" s="671">
        <v>3906</v>
      </c>
      <c r="F7" s="671">
        <v>1576</v>
      </c>
      <c r="S7"/>
      <c r="T7"/>
      <c r="U7"/>
      <c r="V7"/>
      <c r="W7"/>
      <c r="X7"/>
      <c r="Y7"/>
      <c r="Z7"/>
      <c r="AA7"/>
      <c r="AB7"/>
    </row>
    <row r="8" spans="1:28">
      <c r="A8" s="671"/>
      <c r="B8" s="671">
        <v>200507</v>
      </c>
      <c r="C8" s="671">
        <v>4983</v>
      </c>
      <c r="D8" s="671">
        <v>12434</v>
      </c>
      <c r="E8" s="671">
        <v>3251</v>
      </c>
      <c r="F8" s="671">
        <v>1624</v>
      </c>
      <c r="S8"/>
      <c r="T8"/>
      <c r="U8"/>
      <c r="V8"/>
      <c r="W8"/>
      <c r="X8"/>
      <c r="Y8"/>
      <c r="Z8"/>
      <c r="AA8"/>
      <c r="AB8"/>
    </row>
    <row r="9" spans="1:28">
      <c r="A9" s="671"/>
      <c r="B9" s="671">
        <v>200508</v>
      </c>
      <c r="C9" s="671">
        <v>5274</v>
      </c>
      <c r="D9" s="671">
        <v>12707</v>
      </c>
      <c r="E9" s="671">
        <v>3801</v>
      </c>
      <c r="F9" s="671">
        <v>1748</v>
      </c>
      <c r="S9"/>
      <c r="T9"/>
      <c r="U9"/>
      <c r="V9"/>
      <c r="W9"/>
      <c r="X9"/>
      <c r="Y9"/>
      <c r="Z9"/>
      <c r="AA9"/>
      <c r="AB9"/>
    </row>
    <row r="10" spans="1:28">
      <c r="A10" s="675" t="s">
        <v>443</v>
      </c>
      <c r="B10" s="671">
        <v>200509</v>
      </c>
      <c r="C10" s="671">
        <v>5836</v>
      </c>
      <c r="D10" s="671">
        <v>11299</v>
      </c>
      <c r="E10" s="671">
        <v>3484</v>
      </c>
      <c r="F10" s="671">
        <v>1689</v>
      </c>
      <c r="S10"/>
      <c r="T10"/>
      <c r="U10"/>
      <c r="V10"/>
      <c r="W10"/>
      <c r="X10"/>
      <c r="Y10"/>
      <c r="Z10"/>
      <c r="AA10"/>
      <c r="AB10"/>
    </row>
    <row r="11" spans="1:28">
      <c r="A11" s="671"/>
      <c r="B11" s="671">
        <v>200510</v>
      </c>
      <c r="C11" s="671">
        <v>5084</v>
      </c>
      <c r="D11" s="671">
        <v>10816</v>
      </c>
      <c r="E11" s="671">
        <v>3941</v>
      </c>
      <c r="F11" s="671">
        <v>1491</v>
      </c>
      <c r="S11"/>
      <c r="T11"/>
      <c r="U11"/>
      <c r="V11"/>
      <c r="W11"/>
      <c r="X11"/>
      <c r="Y11"/>
      <c r="Z11"/>
      <c r="AA11"/>
      <c r="AB11"/>
    </row>
    <row r="12" spans="1:28">
      <c r="A12" s="671"/>
      <c r="B12" s="671">
        <v>200511</v>
      </c>
      <c r="C12" s="671">
        <v>4577</v>
      </c>
      <c r="D12" s="671">
        <v>11626</v>
      </c>
      <c r="E12" s="671">
        <v>3310</v>
      </c>
      <c r="F12" s="671">
        <v>1725</v>
      </c>
      <c r="S12"/>
      <c r="T12"/>
      <c r="U12"/>
      <c r="V12"/>
      <c r="W12"/>
      <c r="X12"/>
      <c r="Y12"/>
      <c r="Z12"/>
      <c r="AA12"/>
      <c r="AB12"/>
    </row>
    <row r="13" spans="1:28">
      <c r="A13" s="675" t="s">
        <v>444</v>
      </c>
      <c r="B13" s="671">
        <v>200512</v>
      </c>
      <c r="C13" s="671">
        <v>4374</v>
      </c>
      <c r="D13" s="671">
        <v>11186</v>
      </c>
      <c r="E13" s="671">
        <v>2643</v>
      </c>
      <c r="F13" s="671">
        <v>1801</v>
      </c>
      <c r="S13"/>
      <c r="T13"/>
      <c r="U13"/>
      <c r="V13"/>
      <c r="W13"/>
      <c r="X13"/>
      <c r="Y13"/>
      <c r="Z13"/>
      <c r="AA13"/>
      <c r="AB13"/>
    </row>
    <row r="14" spans="1:28">
      <c r="A14" s="671"/>
      <c r="B14" s="671">
        <v>200601</v>
      </c>
      <c r="C14" s="671">
        <v>4350</v>
      </c>
      <c r="D14" s="671">
        <v>10184</v>
      </c>
      <c r="E14" s="671">
        <v>3196</v>
      </c>
      <c r="F14" s="671">
        <v>1644</v>
      </c>
      <c r="S14"/>
      <c r="T14"/>
      <c r="U14"/>
      <c r="V14"/>
      <c r="W14"/>
      <c r="X14"/>
      <c r="Y14"/>
      <c r="Z14"/>
      <c r="AA14"/>
      <c r="AB14"/>
    </row>
    <row r="15" spans="1:28">
      <c r="A15" s="671"/>
      <c r="B15" s="671">
        <v>200602</v>
      </c>
      <c r="C15" s="671">
        <v>4240</v>
      </c>
      <c r="D15" s="671">
        <v>9974</v>
      </c>
      <c r="E15" s="671">
        <v>3218</v>
      </c>
      <c r="F15" s="671">
        <v>1671</v>
      </c>
      <c r="S15"/>
      <c r="T15"/>
      <c r="U15"/>
      <c r="V15"/>
      <c r="W15"/>
      <c r="X15"/>
      <c r="Y15"/>
      <c r="Z15"/>
      <c r="AA15"/>
      <c r="AB15"/>
    </row>
    <row r="16" spans="1:28">
      <c r="A16" s="675" t="s">
        <v>445</v>
      </c>
      <c r="B16" s="671">
        <v>200603</v>
      </c>
      <c r="C16" s="671">
        <v>5935</v>
      </c>
      <c r="D16" s="671">
        <v>11013</v>
      </c>
      <c r="E16" s="671">
        <v>3399</v>
      </c>
      <c r="F16" s="671">
        <v>1914</v>
      </c>
      <c r="S16"/>
      <c r="T16"/>
      <c r="U16"/>
      <c r="V16"/>
      <c r="W16"/>
      <c r="X16"/>
      <c r="Y16"/>
      <c r="Z16"/>
      <c r="AA16"/>
      <c r="AB16"/>
    </row>
    <row r="17" spans="1:28">
      <c r="A17" s="671"/>
      <c r="B17" s="671">
        <v>200604</v>
      </c>
      <c r="C17" s="671">
        <v>4048</v>
      </c>
      <c r="D17" s="671">
        <v>8864</v>
      </c>
      <c r="E17" s="671">
        <v>2271</v>
      </c>
      <c r="F17" s="671">
        <v>1464</v>
      </c>
      <c r="S17"/>
      <c r="T17"/>
      <c r="U17"/>
      <c r="V17"/>
      <c r="W17"/>
      <c r="X17"/>
      <c r="Y17"/>
      <c r="Z17"/>
      <c r="AA17"/>
      <c r="AB17"/>
    </row>
    <row r="18" spans="1:28">
      <c r="A18" s="671"/>
      <c r="B18" s="671">
        <v>200605</v>
      </c>
      <c r="C18" s="671">
        <v>5223</v>
      </c>
      <c r="D18" s="671">
        <v>10476</v>
      </c>
      <c r="E18" s="671">
        <v>2844</v>
      </c>
      <c r="F18" s="671">
        <v>1788</v>
      </c>
      <c r="S18"/>
      <c r="T18"/>
      <c r="U18"/>
      <c r="V18"/>
      <c r="W18"/>
      <c r="X18"/>
      <c r="Y18"/>
      <c r="Z18"/>
      <c r="AA18"/>
      <c r="AB18"/>
    </row>
    <row r="19" spans="1:28">
      <c r="A19" s="675" t="s">
        <v>446</v>
      </c>
      <c r="B19" s="671">
        <v>200606</v>
      </c>
      <c r="C19" s="671">
        <v>6098</v>
      </c>
      <c r="D19" s="671">
        <v>9261</v>
      </c>
      <c r="E19" s="671">
        <v>2562</v>
      </c>
      <c r="F19" s="671">
        <v>1532</v>
      </c>
      <c r="S19"/>
      <c r="T19"/>
      <c r="U19"/>
      <c r="V19"/>
      <c r="W19"/>
      <c r="X19"/>
      <c r="Y19"/>
      <c r="Z19"/>
      <c r="AA19"/>
      <c r="AB19"/>
    </row>
    <row r="20" spans="1:28">
      <c r="A20" s="671"/>
      <c r="B20" s="671">
        <v>200607</v>
      </c>
      <c r="C20" s="671">
        <v>4944</v>
      </c>
      <c r="D20" s="671">
        <v>9330</v>
      </c>
      <c r="E20" s="671">
        <v>2691</v>
      </c>
      <c r="F20" s="671">
        <v>1518</v>
      </c>
      <c r="S20"/>
      <c r="T20"/>
      <c r="U20"/>
      <c r="V20"/>
      <c r="W20"/>
      <c r="X20"/>
      <c r="Y20"/>
      <c r="Z20"/>
      <c r="AA20"/>
      <c r="AB20"/>
    </row>
    <row r="21" spans="1:28">
      <c r="A21" s="671"/>
      <c r="B21" s="671">
        <v>200608</v>
      </c>
      <c r="C21" s="671">
        <v>4965</v>
      </c>
      <c r="D21" s="671">
        <v>8699</v>
      </c>
      <c r="E21" s="671">
        <v>3295</v>
      </c>
      <c r="F21" s="671">
        <v>1490</v>
      </c>
      <c r="S21"/>
      <c r="T21"/>
      <c r="U21"/>
      <c r="V21"/>
      <c r="W21"/>
      <c r="X21"/>
      <c r="Y21"/>
      <c r="Z21"/>
      <c r="AA21"/>
      <c r="AB21"/>
    </row>
    <row r="22" spans="1:28">
      <c r="A22" s="675" t="s">
        <v>457</v>
      </c>
      <c r="B22" s="671">
        <v>200609</v>
      </c>
      <c r="C22" s="671">
        <v>5355</v>
      </c>
      <c r="D22" s="671">
        <v>7905</v>
      </c>
      <c r="E22" s="671">
        <v>3596</v>
      </c>
      <c r="F22" s="671">
        <v>1574</v>
      </c>
      <c r="S22"/>
      <c r="T22"/>
      <c r="U22"/>
      <c r="V22"/>
      <c r="W22"/>
      <c r="X22"/>
      <c r="Y22"/>
      <c r="Z22"/>
      <c r="AA22"/>
      <c r="AB22"/>
    </row>
    <row r="23" spans="1:28">
      <c r="A23" s="671"/>
      <c r="B23" s="671">
        <v>200610</v>
      </c>
      <c r="C23" s="671">
        <v>5778</v>
      </c>
      <c r="D23" s="671">
        <v>7875</v>
      </c>
      <c r="E23" s="671">
        <v>3293</v>
      </c>
      <c r="F23" s="671">
        <v>1677</v>
      </c>
      <c r="S23"/>
      <c r="T23"/>
      <c r="U23"/>
      <c r="V23"/>
      <c r="W23"/>
      <c r="X23"/>
      <c r="Y23"/>
      <c r="Z23"/>
      <c r="AA23"/>
      <c r="AB23"/>
    </row>
    <row r="24" spans="1:28">
      <c r="A24" s="671"/>
      <c r="B24" s="671">
        <v>200611</v>
      </c>
      <c r="C24" s="671">
        <v>5020</v>
      </c>
      <c r="D24" s="671">
        <v>8687</v>
      </c>
      <c r="E24" s="671">
        <v>2829</v>
      </c>
      <c r="F24" s="671">
        <v>1771</v>
      </c>
      <c r="S24"/>
      <c r="T24"/>
      <c r="U24"/>
      <c r="V24"/>
      <c r="W24"/>
      <c r="X24"/>
      <c r="Y24"/>
      <c r="Z24"/>
      <c r="AA24"/>
      <c r="AB24"/>
    </row>
    <row r="25" spans="1:28">
      <c r="A25" s="675" t="s">
        <v>458</v>
      </c>
      <c r="B25" s="671">
        <v>200612</v>
      </c>
      <c r="C25" s="671">
        <v>4841</v>
      </c>
      <c r="D25" s="671">
        <v>8178</v>
      </c>
      <c r="E25" s="671">
        <v>1935</v>
      </c>
      <c r="F25" s="671">
        <v>1799</v>
      </c>
      <c r="S25"/>
      <c r="T25"/>
      <c r="U25"/>
      <c r="V25"/>
      <c r="W25"/>
      <c r="X25"/>
      <c r="Y25"/>
      <c r="Z25"/>
      <c r="AA25"/>
      <c r="AB25"/>
    </row>
    <row r="26" spans="1:28">
      <c r="A26" s="671"/>
      <c r="B26" s="671">
        <v>200701</v>
      </c>
      <c r="C26" s="671">
        <v>5424</v>
      </c>
      <c r="D26" s="671">
        <v>8528</v>
      </c>
      <c r="E26" s="671">
        <v>2812</v>
      </c>
      <c r="F26" s="671">
        <v>1786</v>
      </c>
      <c r="I26" s="698"/>
      <c r="J26" s="698"/>
      <c r="K26" s="698"/>
      <c r="L26" s="698"/>
      <c r="M26" s="698"/>
      <c r="S26"/>
      <c r="T26"/>
      <c r="U26"/>
      <c r="V26"/>
      <c r="W26"/>
      <c r="X26"/>
      <c r="Y26"/>
      <c r="Z26"/>
      <c r="AA26"/>
      <c r="AB26"/>
    </row>
    <row r="27" spans="1:28">
      <c r="A27" s="671"/>
      <c r="B27" s="671">
        <v>200702</v>
      </c>
      <c r="C27" s="671">
        <v>4593</v>
      </c>
      <c r="D27" s="671">
        <v>7937</v>
      </c>
      <c r="E27" s="671">
        <v>2622</v>
      </c>
      <c r="F27" s="671">
        <v>1747</v>
      </c>
      <c r="I27" s="698"/>
      <c r="J27" s="698"/>
      <c r="K27" s="698"/>
      <c r="L27" s="698"/>
      <c r="M27" s="698"/>
      <c r="S27"/>
      <c r="T27"/>
      <c r="U27"/>
      <c r="V27"/>
      <c r="W27"/>
      <c r="X27"/>
      <c r="Y27"/>
      <c r="Z27"/>
      <c r="AA27"/>
      <c r="AB27"/>
    </row>
    <row r="28" spans="1:28">
      <c r="A28" s="675" t="s">
        <v>120</v>
      </c>
      <c r="B28" s="671">
        <v>200703</v>
      </c>
      <c r="C28" s="671">
        <v>5727</v>
      </c>
      <c r="D28" s="671">
        <v>8995</v>
      </c>
      <c r="E28" s="671">
        <v>3138</v>
      </c>
      <c r="F28" s="671">
        <v>2014</v>
      </c>
      <c r="I28" s="698"/>
      <c r="J28" s="698"/>
      <c r="K28" s="698"/>
      <c r="L28" s="698"/>
      <c r="M28" s="698"/>
      <c r="S28"/>
      <c r="T28"/>
      <c r="U28"/>
      <c r="V28"/>
      <c r="W28"/>
      <c r="X28"/>
      <c r="Y28"/>
      <c r="Z28"/>
      <c r="AA28"/>
      <c r="AB28"/>
    </row>
    <row r="29" spans="1:28">
      <c r="A29" s="671"/>
      <c r="B29" s="671">
        <v>200704</v>
      </c>
      <c r="C29" s="671">
        <v>3928</v>
      </c>
      <c r="D29" s="671">
        <v>8077</v>
      </c>
      <c r="E29" s="671">
        <v>2459</v>
      </c>
      <c r="F29" s="671">
        <v>1703</v>
      </c>
      <c r="I29" s="698"/>
      <c r="J29" s="698"/>
      <c r="K29" s="698"/>
      <c r="L29" s="698"/>
      <c r="M29" s="698"/>
      <c r="S29"/>
      <c r="T29"/>
      <c r="U29"/>
      <c r="V29"/>
      <c r="W29"/>
      <c r="X29"/>
      <c r="Y29"/>
      <c r="Z29"/>
      <c r="AA29"/>
      <c r="AB29"/>
    </row>
    <row r="30" spans="1:28">
      <c r="A30" s="671"/>
      <c r="B30" s="671">
        <v>200705</v>
      </c>
      <c r="C30" s="671">
        <v>5180</v>
      </c>
      <c r="D30" s="671">
        <v>9626</v>
      </c>
      <c r="E30" s="671">
        <v>2914</v>
      </c>
      <c r="F30" s="671">
        <v>1991</v>
      </c>
      <c r="I30" s="698"/>
      <c r="J30" s="698"/>
      <c r="K30" s="698"/>
      <c r="L30" s="698"/>
      <c r="M30" s="698"/>
      <c r="S30"/>
      <c r="T30"/>
      <c r="U30"/>
      <c r="V30"/>
      <c r="W30"/>
      <c r="X30"/>
      <c r="Y30"/>
      <c r="Z30"/>
      <c r="AA30"/>
      <c r="AB30"/>
    </row>
    <row r="31" spans="1:28">
      <c r="A31" s="675" t="s">
        <v>121</v>
      </c>
      <c r="B31" s="671">
        <v>200706</v>
      </c>
      <c r="C31" s="671">
        <v>6014</v>
      </c>
      <c r="D31" s="671">
        <v>8696</v>
      </c>
      <c r="E31" s="671">
        <v>2614</v>
      </c>
      <c r="F31" s="671">
        <v>1825</v>
      </c>
      <c r="S31"/>
      <c r="T31"/>
      <c r="U31"/>
      <c r="V31"/>
      <c r="W31"/>
      <c r="X31"/>
      <c r="Y31"/>
      <c r="Z31"/>
      <c r="AA31"/>
      <c r="AB31"/>
    </row>
    <row r="32" spans="1:28">
      <c r="A32" s="671"/>
      <c r="B32" s="671">
        <v>200707</v>
      </c>
      <c r="C32" s="671">
        <v>5575</v>
      </c>
      <c r="D32" s="671">
        <v>9826</v>
      </c>
      <c r="E32" s="671">
        <v>2889</v>
      </c>
      <c r="F32" s="671">
        <v>1947</v>
      </c>
      <c r="S32"/>
      <c r="T32"/>
      <c r="U32"/>
      <c r="V32"/>
      <c r="W32"/>
      <c r="X32"/>
      <c r="Y32"/>
      <c r="Z32"/>
      <c r="AA32"/>
      <c r="AB32"/>
    </row>
    <row r="33" spans="1:28">
      <c r="A33" s="671"/>
      <c r="B33" s="671">
        <v>200708</v>
      </c>
      <c r="C33" s="671">
        <v>5166</v>
      </c>
      <c r="D33" s="671">
        <v>9875</v>
      </c>
      <c r="E33" s="671">
        <v>3312</v>
      </c>
      <c r="F33" s="671">
        <v>2159</v>
      </c>
      <c r="S33"/>
      <c r="T33"/>
      <c r="U33"/>
      <c r="V33"/>
      <c r="W33"/>
      <c r="X33"/>
      <c r="Y33"/>
      <c r="Z33"/>
      <c r="AA33"/>
      <c r="AB33"/>
    </row>
    <row r="34" spans="1:28">
      <c r="A34" s="675" t="s">
        <v>122</v>
      </c>
      <c r="B34" s="671">
        <v>200709</v>
      </c>
      <c r="C34" s="671">
        <v>5301</v>
      </c>
      <c r="D34" s="671">
        <v>8213</v>
      </c>
      <c r="E34" s="671">
        <v>3374</v>
      </c>
      <c r="F34" s="671">
        <v>1718</v>
      </c>
      <c r="S34"/>
      <c r="T34"/>
      <c r="U34"/>
      <c r="V34"/>
      <c r="W34"/>
      <c r="X34"/>
      <c r="Y34"/>
      <c r="Z34"/>
      <c r="AA34"/>
      <c r="AB34"/>
    </row>
    <row r="35" spans="1:28">
      <c r="A35" s="671"/>
      <c r="B35" s="671">
        <v>200710</v>
      </c>
      <c r="C35" s="671">
        <v>6012</v>
      </c>
      <c r="D35" s="671">
        <v>8527</v>
      </c>
      <c r="E35" s="671">
        <v>3626</v>
      </c>
      <c r="F35" s="671">
        <v>1803</v>
      </c>
      <c r="S35"/>
      <c r="T35"/>
      <c r="U35"/>
      <c r="V35"/>
      <c r="W35"/>
      <c r="X35"/>
      <c r="Y35"/>
      <c r="Z35"/>
      <c r="AA35"/>
      <c r="AB35"/>
    </row>
    <row r="36" spans="1:28">
      <c r="A36" s="671"/>
      <c r="B36" s="671">
        <v>200711</v>
      </c>
      <c r="C36" s="671">
        <v>5378</v>
      </c>
      <c r="D36" s="671">
        <v>8557</v>
      </c>
      <c r="E36" s="671">
        <v>3158</v>
      </c>
      <c r="F36" s="671">
        <v>1880</v>
      </c>
      <c r="S36"/>
      <c r="T36"/>
      <c r="U36"/>
      <c r="V36"/>
      <c r="W36"/>
      <c r="X36"/>
      <c r="Y36"/>
      <c r="Z36"/>
      <c r="AA36"/>
      <c r="AB36"/>
    </row>
    <row r="37" spans="1:28">
      <c r="A37" s="675" t="s">
        <v>123</v>
      </c>
      <c r="B37" s="671">
        <v>200712</v>
      </c>
      <c r="C37" s="671">
        <v>4817</v>
      </c>
      <c r="D37" s="671">
        <v>8332</v>
      </c>
      <c r="E37" s="671">
        <v>2175</v>
      </c>
      <c r="F37" s="671">
        <v>1826</v>
      </c>
      <c r="S37"/>
      <c r="T37"/>
      <c r="U37"/>
      <c r="V37"/>
      <c r="W37"/>
      <c r="X37"/>
      <c r="Y37"/>
      <c r="Z37"/>
      <c r="AA37"/>
      <c r="AB37"/>
    </row>
    <row r="38" spans="1:28">
      <c r="A38" s="671"/>
      <c r="B38" s="671">
        <v>200801</v>
      </c>
      <c r="C38" s="671">
        <v>5809</v>
      </c>
      <c r="D38" s="671">
        <v>7984</v>
      </c>
      <c r="E38" s="671">
        <v>3306</v>
      </c>
      <c r="F38" s="671">
        <v>1897</v>
      </c>
      <c r="S38"/>
      <c r="T38"/>
      <c r="U38"/>
      <c r="V38"/>
      <c r="W38"/>
      <c r="X38"/>
      <c r="Y38"/>
      <c r="Z38"/>
      <c r="AA38"/>
      <c r="AB38"/>
    </row>
    <row r="39" spans="1:28">
      <c r="A39" s="671"/>
      <c r="B39" s="671">
        <v>200802</v>
      </c>
      <c r="C39" s="671">
        <v>5275</v>
      </c>
      <c r="D39" s="671">
        <v>7762</v>
      </c>
      <c r="E39" s="671">
        <v>2551</v>
      </c>
      <c r="F39" s="671">
        <v>1867</v>
      </c>
      <c r="S39"/>
      <c r="T39"/>
      <c r="U39"/>
      <c r="V39"/>
      <c r="W39"/>
      <c r="X39"/>
      <c r="Y39"/>
      <c r="Z39"/>
      <c r="AA39"/>
      <c r="AB39"/>
    </row>
    <row r="40" spans="1:28">
      <c r="A40" s="675" t="s">
        <v>592</v>
      </c>
      <c r="B40" s="671">
        <v>200803</v>
      </c>
      <c r="C40" s="671">
        <v>6074</v>
      </c>
      <c r="D40" s="671">
        <v>7327</v>
      </c>
      <c r="E40" s="671">
        <v>2375</v>
      </c>
      <c r="F40" s="671">
        <v>1775</v>
      </c>
      <c r="S40"/>
      <c r="T40"/>
      <c r="U40"/>
      <c r="V40"/>
      <c r="W40"/>
      <c r="X40"/>
      <c r="Y40"/>
      <c r="Z40"/>
      <c r="AA40"/>
      <c r="AB40"/>
    </row>
    <row r="41" spans="1:28">
      <c r="A41" s="671"/>
      <c r="B41" s="671">
        <v>200804</v>
      </c>
      <c r="C41" s="671">
        <v>5094</v>
      </c>
      <c r="D41" s="671">
        <v>7141</v>
      </c>
      <c r="E41" s="671">
        <v>2144</v>
      </c>
      <c r="F41" s="671">
        <v>1791</v>
      </c>
      <c r="S41"/>
      <c r="T41"/>
      <c r="U41"/>
      <c r="V41"/>
      <c r="W41"/>
      <c r="X41"/>
      <c r="Y41"/>
      <c r="Z41"/>
      <c r="AA41"/>
      <c r="AB41"/>
    </row>
    <row r="42" spans="1:28">
      <c r="A42" s="671"/>
      <c r="B42" s="671">
        <v>200805</v>
      </c>
      <c r="C42" s="671">
        <v>4812</v>
      </c>
      <c r="D42" s="671">
        <v>6798</v>
      </c>
      <c r="E42" s="671">
        <v>2405</v>
      </c>
      <c r="F42" s="671">
        <v>1770</v>
      </c>
      <c r="S42"/>
      <c r="T42"/>
      <c r="U42"/>
      <c r="V42"/>
      <c r="W42"/>
      <c r="X42"/>
      <c r="Y42"/>
      <c r="Z42"/>
      <c r="AA42"/>
      <c r="AB42"/>
    </row>
    <row r="43" spans="1:28">
      <c r="A43" s="675" t="s">
        <v>593</v>
      </c>
      <c r="B43" s="671">
        <v>200806</v>
      </c>
      <c r="C43" s="671">
        <v>6407</v>
      </c>
      <c r="D43" s="671">
        <v>5989</v>
      </c>
      <c r="E43" s="671">
        <v>2603</v>
      </c>
      <c r="F43" s="671">
        <v>1405</v>
      </c>
      <c r="S43"/>
      <c r="T43"/>
      <c r="U43"/>
      <c r="V43"/>
      <c r="W43"/>
      <c r="X43"/>
      <c r="Y43"/>
      <c r="Z43"/>
      <c r="AA43"/>
      <c r="AB43"/>
    </row>
    <row r="44" spans="1:28">
      <c r="A44" s="671"/>
      <c r="B44" s="671">
        <v>200807</v>
      </c>
      <c r="C44" s="671">
        <v>5030</v>
      </c>
      <c r="D44" s="671">
        <v>6247</v>
      </c>
      <c r="E44" s="671">
        <v>2158</v>
      </c>
      <c r="F44" s="671">
        <v>1426</v>
      </c>
      <c r="S44"/>
      <c r="T44"/>
      <c r="U44"/>
      <c r="V44"/>
      <c r="W44"/>
      <c r="X44"/>
      <c r="Y44"/>
      <c r="Z44"/>
      <c r="AA44"/>
      <c r="AB44"/>
    </row>
    <row r="45" spans="1:28">
      <c r="A45" s="671"/>
      <c r="B45" s="671">
        <v>200808</v>
      </c>
      <c r="C45" s="671">
        <v>4521</v>
      </c>
      <c r="D45" s="671">
        <v>5846</v>
      </c>
      <c r="E45" s="671">
        <v>2507</v>
      </c>
      <c r="F45" s="671">
        <v>1391</v>
      </c>
      <c r="S45"/>
      <c r="T45"/>
      <c r="U45"/>
      <c r="V45"/>
      <c r="W45"/>
      <c r="X45"/>
      <c r="Y45"/>
      <c r="Z45"/>
      <c r="AA45"/>
      <c r="AB45"/>
    </row>
    <row r="46" spans="1:28">
      <c r="A46" s="675" t="s">
        <v>594</v>
      </c>
      <c r="B46" s="671">
        <v>200809</v>
      </c>
      <c r="C46" s="671">
        <v>5559</v>
      </c>
      <c r="D46" s="671">
        <v>6072</v>
      </c>
      <c r="E46" s="671">
        <v>2524</v>
      </c>
      <c r="F46" s="671">
        <v>1392</v>
      </c>
      <c r="S46"/>
      <c r="T46"/>
      <c r="U46"/>
      <c r="V46"/>
      <c r="W46"/>
      <c r="X46"/>
      <c r="Y46"/>
      <c r="Z46"/>
      <c r="AA46"/>
      <c r="AB46"/>
    </row>
    <row r="47" spans="1:28">
      <c r="A47" s="671"/>
      <c r="B47" s="671">
        <v>200810</v>
      </c>
      <c r="C47" s="671">
        <v>6192</v>
      </c>
      <c r="D47" s="671">
        <v>5558</v>
      </c>
      <c r="E47" s="671">
        <v>2796</v>
      </c>
      <c r="F47" s="671">
        <v>1400</v>
      </c>
      <c r="S47"/>
      <c r="T47"/>
      <c r="U47"/>
      <c r="V47"/>
      <c r="W47"/>
      <c r="X47"/>
      <c r="Y47"/>
      <c r="Z47"/>
      <c r="AA47"/>
      <c r="AB47"/>
    </row>
    <row r="48" spans="1:28">
      <c r="A48" s="671"/>
      <c r="B48" s="671">
        <v>200811</v>
      </c>
      <c r="C48" s="671">
        <v>4053</v>
      </c>
      <c r="D48" s="671">
        <v>5028</v>
      </c>
      <c r="E48" s="671">
        <v>2150</v>
      </c>
      <c r="F48" s="671">
        <v>1176</v>
      </c>
      <c r="S48"/>
      <c r="T48"/>
      <c r="U48"/>
      <c r="V48"/>
      <c r="W48"/>
      <c r="X48"/>
      <c r="Y48"/>
      <c r="Z48"/>
      <c r="AA48"/>
      <c r="AB48"/>
    </row>
    <row r="49" spans="1:28">
      <c r="A49" s="675" t="s">
        <v>595</v>
      </c>
      <c r="B49" s="671">
        <v>200812</v>
      </c>
      <c r="C49" s="671">
        <v>4579</v>
      </c>
      <c r="D49" s="671">
        <v>5228</v>
      </c>
      <c r="E49" s="671">
        <v>1888</v>
      </c>
      <c r="F49" s="671">
        <v>1359</v>
      </c>
      <c r="S49"/>
      <c r="T49"/>
      <c r="U49"/>
      <c r="V49"/>
      <c r="W49"/>
      <c r="X49"/>
      <c r="Y49"/>
      <c r="Z49"/>
      <c r="AA49"/>
      <c r="AB49"/>
    </row>
    <row r="50" spans="1:28">
      <c r="A50" s="671"/>
      <c r="B50" s="671">
        <v>200901</v>
      </c>
      <c r="C50" s="671">
        <v>3805</v>
      </c>
      <c r="D50" s="671">
        <v>4539</v>
      </c>
      <c r="E50" s="671">
        <v>2363</v>
      </c>
      <c r="F50" s="671">
        <v>1064</v>
      </c>
      <c r="S50"/>
      <c r="T50"/>
      <c r="U50"/>
      <c r="V50"/>
      <c r="W50"/>
      <c r="X50"/>
      <c r="Y50"/>
      <c r="Z50"/>
      <c r="AA50"/>
      <c r="AB50"/>
    </row>
    <row r="51" spans="1:28">
      <c r="A51" s="671"/>
      <c r="B51" s="671">
        <v>200902</v>
      </c>
      <c r="C51" s="671">
        <v>3235</v>
      </c>
      <c r="D51" s="671">
        <v>3881</v>
      </c>
      <c r="E51" s="671">
        <v>1566</v>
      </c>
      <c r="F51" s="671">
        <v>905</v>
      </c>
      <c r="S51"/>
      <c r="T51"/>
      <c r="U51"/>
      <c r="V51"/>
      <c r="W51"/>
      <c r="X51"/>
      <c r="Y51"/>
      <c r="Z51"/>
      <c r="AA51"/>
      <c r="AB51"/>
    </row>
    <row r="52" spans="1:28">
      <c r="A52" s="675" t="s">
        <v>634</v>
      </c>
      <c r="B52" s="671">
        <v>200903</v>
      </c>
      <c r="C52" s="671">
        <v>4393</v>
      </c>
      <c r="D52" s="671">
        <v>4359</v>
      </c>
      <c r="E52" s="671">
        <v>1733</v>
      </c>
      <c r="F52" s="671">
        <v>948</v>
      </c>
      <c r="S52"/>
      <c r="T52"/>
      <c r="U52"/>
      <c r="V52"/>
      <c r="W52"/>
      <c r="X52"/>
      <c r="Y52"/>
      <c r="Z52"/>
      <c r="AA52"/>
      <c r="AB52"/>
    </row>
    <row r="53" spans="1:28">
      <c r="A53" s="671"/>
      <c r="B53" s="671">
        <v>200904</v>
      </c>
      <c r="C53" s="671">
        <v>3144</v>
      </c>
      <c r="D53" s="671">
        <v>4174</v>
      </c>
      <c r="E53" s="671">
        <v>1427</v>
      </c>
      <c r="F53" s="671">
        <v>775</v>
      </c>
      <c r="S53"/>
      <c r="T53"/>
      <c r="U53"/>
      <c r="V53"/>
      <c r="W53"/>
      <c r="X53"/>
      <c r="Y53"/>
      <c r="Z53"/>
      <c r="AA53"/>
      <c r="AB53"/>
    </row>
    <row r="54" spans="1:28">
      <c r="A54" s="671"/>
      <c r="B54" s="671">
        <v>200905</v>
      </c>
      <c r="C54" s="671">
        <v>3556</v>
      </c>
      <c r="D54" s="671">
        <v>4606</v>
      </c>
      <c r="E54" s="671">
        <v>1543</v>
      </c>
      <c r="F54" s="671">
        <v>765</v>
      </c>
      <c r="S54"/>
      <c r="T54"/>
      <c r="U54"/>
      <c r="V54"/>
      <c r="W54"/>
      <c r="X54"/>
      <c r="Y54"/>
      <c r="Z54"/>
      <c r="AA54"/>
      <c r="AB54"/>
    </row>
    <row r="55" spans="1:28">
      <c r="A55" s="675" t="s">
        <v>635</v>
      </c>
      <c r="B55" s="671">
        <v>200906</v>
      </c>
      <c r="C55" s="671">
        <v>4098</v>
      </c>
      <c r="D55" s="671">
        <v>4843</v>
      </c>
      <c r="E55" s="671">
        <v>1760</v>
      </c>
      <c r="F55" s="671">
        <v>739</v>
      </c>
      <c r="S55"/>
      <c r="T55"/>
      <c r="U55"/>
      <c r="V55"/>
      <c r="W55"/>
      <c r="X55"/>
      <c r="Y55"/>
      <c r="Z55"/>
      <c r="AA55"/>
      <c r="AB55"/>
    </row>
    <row r="56" spans="1:28">
      <c r="A56" s="671"/>
      <c r="B56" s="671">
        <v>200907</v>
      </c>
      <c r="C56" s="671">
        <v>3803</v>
      </c>
      <c r="D56" s="671">
        <v>5590</v>
      </c>
      <c r="E56" s="671">
        <v>1682</v>
      </c>
      <c r="F56" s="671">
        <v>745</v>
      </c>
      <c r="S56"/>
      <c r="T56"/>
      <c r="U56"/>
      <c r="V56"/>
      <c r="W56"/>
      <c r="X56"/>
      <c r="Y56"/>
      <c r="Z56"/>
      <c r="AA56"/>
      <c r="AB56"/>
    </row>
    <row r="57" spans="1:28">
      <c r="A57" s="671"/>
      <c r="B57" s="671">
        <v>200908</v>
      </c>
      <c r="C57" s="671">
        <v>3520</v>
      </c>
      <c r="D57" s="671">
        <v>5270</v>
      </c>
      <c r="E57" s="671">
        <v>1794</v>
      </c>
      <c r="F57" s="671">
        <v>789</v>
      </c>
      <c r="S57"/>
      <c r="T57"/>
      <c r="U57"/>
      <c r="V57"/>
      <c r="W57"/>
      <c r="X57"/>
      <c r="Y57"/>
      <c r="Z57"/>
      <c r="AA57"/>
      <c r="AB57"/>
    </row>
    <row r="58" spans="1:28">
      <c r="A58" s="675" t="s">
        <v>636</v>
      </c>
      <c r="B58" s="671">
        <v>200909</v>
      </c>
      <c r="C58" s="671">
        <v>4575</v>
      </c>
      <c r="D58" s="671">
        <v>5306</v>
      </c>
      <c r="E58" s="671">
        <v>2248</v>
      </c>
      <c r="F58" s="671">
        <v>845</v>
      </c>
      <c r="S58"/>
      <c r="T58"/>
      <c r="U58"/>
      <c r="V58"/>
      <c r="W58"/>
      <c r="X58"/>
      <c r="Y58"/>
      <c r="Z58"/>
      <c r="AA58"/>
      <c r="AB58"/>
    </row>
    <row r="59" spans="1:28">
      <c r="A59" s="671"/>
      <c r="B59" s="671">
        <v>200910</v>
      </c>
      <c r="C59" s="671">
        <v>4655</v>
      </c>
      <c r="D59" s="671">
        <v>5354</v>
      </c>
      <c r="E59" s="671">
        <v>2024</v>
      </c>
      <c r="F59" s="671">
        <v>900</v>
      </c>
      <c r="S59"/>
      <c r="T59"/>
      <c r="U59"/>
      <c r="V59"/>
      <c r="W59"/>
      <c r="X59"/>
      <c r="Y59"/>
      <c r="Z59"/>
      <c r="AA59"/>
      <c r="AB59"/>
    </row>
    <row r="60" spans="1:28">
      <c r="A60" s="675"/>
      <c r="B60" s="671">
        <v>200911</v>
      </c>
      <c r="C60" s="671">
        <v>3700</v>
      </c>
      <c r="D60" s="671">
        <v>5918</v>
      </c>
      <c r="E60" s="671">
        <v>1824</v>
      </c>
      <c r="F60" s="671">
        <v>882</v>
      </c>
      <c r="S60"/>
      <c r="T60"/>
      <c r="U60"/>
      <c r="V60"/>
      <c r="W60"/>
      <c r="X60"/>
      <c r="Y60"/>
      <c r="Z60"/>
      <c r="AA60"/>
      <c r="AB60"/>
    </row>
    <row r="61" spans="1:28">
      <c r="A61" s="675" t="s">
        <v>637</v>
      </c>
      <c r="B61" s="671">
        <v>200912</v>
      </c>
      <c r="C61" s="671">
        <v>3460</v>
      </c>
      <c r="D61" s="671">
        <v>6842</v>
      </c>
      <c r="E61" s="671">
        <v>1412</v>
      </c>
      <c r="F61" s="671">
        <v>996</v>
      </c>
      <c r="S61"/>
      <c r="T61"/>
      <c r="U61"/>
      <c r="V61"/>
      <c r="W61"/>
      <c r="X61"/>
      <c r="Y61"/>
      <c r="Z61"/>
      <c r="AA61"/>
      <c r="AB61"/>
    </row>
    <row r="62" spans="1:28">
      <c r="A62" s="671"/>
      <c r="B62" s="671">
        <v>201001</v>
      </c>
      <c r="C62" s="671">
        <v>4582</v>
      </c>
      <c r="D62" s="671">
        <v>6070</v>
      </c>
      <c r="E62" s="671">
        <v>1971</v>
      </c>
      <c r="F62" s="671">
        <v>947</v>
      </c>
      <c r="S62"/>
      <c r="T62"/>
      <c r="U62"/>
      <c r="V62"/>
      <c r="W62"/>
      <c r="X62"/>
      <c r="Y62"/>
      <c r="Z62"/>
      <c r="AA62"/>
      <c r="AB62"/>
    </row>
    <row r="63" spans="1:28">
      <c r="A63" s="671"/>
      <c r="B63" s="671">
        <v>201002</v>
      </c>
      <c r="C63" s="671">
        <v>3779</v>
      </c>
      <c r="D63" s="671">
        <v>5977</v>
      </c>
      <c r="E63" s="671">
        <v>1695</v>
      </c>
      <c r="F63" s="671">
        <v>954</v>
      </c>
      <c r="S63"/>
      <c r="T63"/>
      <c r="U63"/>
      <c r="V63"/>
      <c r="W63"/>
      <c r="X63"/>
      <c r="Y63"/>
      <c r="Z63"/>
      <c r="AA63"/>
      <c r="AB63"/>
    </row>
    <row r="64" spans="1:28">
      <c r="A64" s="675" t="s">
        <v>707</v>
      </c>
      <c r="B64" s="671">
        <v>201003</v>
      </c>
      <c r="C64" s="671">
        <v>4864</v>
      </c>
      <c r="D64" s="671">
        <v>6824</v>
      </c>
      <c r="E64" s="671">
        <v>1943</v>
      </c>
      <c r="F64" s="671">
        <v>1168</v>
      </c>
      <c r="S64"/>
      <c r="T64"/>
      <c r="U64"/>
      <c r="V64"/>
      <c r="W64"/>
      <c r="X64"/>
      <c r="Y64"/>
      <c r="Z64"/>
      <c r="AA64"/>
      <c r="AB64"/>
    </row>
    <row r="65" spans="1:28">
      <c r="A65" s="671"/>
      <c r="B65" s="671">
        <v>201004</v>
      </c>
      <c r="C65" s="671">
        <v>3828</v>
      </c>
      <c r="D65" s="671">
        <v>6200</v>
      </c>
      <c r="E65" s="671">
        <v>1702</v>
      </c>
      <c r="F65" s="671">
        <v>1014</v>
      </c>
      <c r="S65"/>
      <c r="T65"/>
      <c r="U65"/>
      <c r="V65"/>
      <c r="W65"/>
      <c r="X65"/>
      <c r="Y65"/>
      <c r="Z65"/>
      <c r="AA65"/>
      <c r="AB65"/>
    </row>
    <row r="66" spans="1:28">
      <c r="A66" s="671"/>
      <c r="B66" s="671">
        <v>201005</v>
      </c>
      <c r="C66" s="671">
        <v>4372</v>
      </c>
      <c r="D66" s="671">
        <v>6523</v>
      </c>
      <c r="E66" s="671">
        <v>1858</v>
      </c>
      <c r="F66" s="671">
        <v>1031</v>
      </c>
      <c r="S66"/>
      <c r="T66"/>
      <c r="U66"/>
      <c r="V66"/>
      <c r="W66"/>
      <c r="X66"/>
      <c r="Y66"/>
      <c r="Z66"/>
      <c r="AA66"/>
      <c r="AB66"/>
    </row>
    <row r="67" spans="1:28">
      <c r="A67" s="675" t="s">
        <v>708</v>
      </c>
      <c r="B67" s="671">
        <v>201006</v>
      </c>
      <c r="C67" s="671">
        <v>5788</v>
      </c>
      <c r="D67" s="671">
        <v>6613</v>
      </c>
      <c r="E67" s="671">
        <v>1979</v>
      </c>
      <c r="F67" s="671">
        <v>946</v>
      </c>
      <c r="S67"/>
      <c r="T67"/>
      <c r="U67"/>
      <c r="V67"/>
      <c r="W67"/>
      <c r="X67"/>
      <c r="Y67"/>
      <c r="Z67"/>
      <c r="AA67"/>
      <c r="AB67"/>
    </row>
    <row r="68" spans="1:28">
      <c r="A68" s="671"/>
      <c r="B68" s="671">
        <v>201007</v>
      </c>
      <c r="C68" s="671">
        <v>4029</v>
      </c>
      <c r="D68" s="671">
        <v>6996</v>
      </c>
      <c r="E68" s="671">
        <v>1753</v>
      </c>
      <c r="F68" s="671">
        <v>1042</v>
      </c>
      <c r="S68"/>
      <c r="T68"/>
      <c r="U68"/>
      <c r="V68"/>
      <c r="W68"/>
      <c r="X68"/>
      <c r="Y68"/>
      <c r="Z68"/>
      <c r="AA68"/>
      <c r="AB68"/>
    </row>
    <row r="69" spans="1:28">
      <c r="A69" s="671"/>
      <c r="B69" s="671">
        <v>201008</v>
      </c>
      <c r="C69" s="671">
        <v>4231</v>
      </c>
      <c r="D69" s="671">
        <v>6637</v>
      </c>
      <c r="E69" s="671">
        <v>1972</v>
      </c>
      <c r="F69" s="671">
        <v>1031</v>
      </c>
      <c r="S69"/>
      <c r="T69"/>
      <c r="U69"/>
      <c r="V69"/>
      <c r="W69"/>
      <c r="X69"/>
      <c r="Y69"/>
      <c r="Z69"/>
      <c r="AA69"/>
      <c r="AB69"/>
    </row>
    <row r="70" spans="1:28">
      <c r="A70" s="675" t="s">
        <v>709</v>
      </c>
      <c r="B70" s="671">
        <v>201009</v>
      </c>
      <c r="C70" s="671">
        <v>5020</v>
      </c>
      <c r="D70" s="671">
        <v>6634</v>
      </c>
      <c r="E70" s="671">
        <v>2648</v>
      </c>
      <c r="F70" s="671">
        <v>975</v>
      </c>
      <c r="S70"/>
      <c r="T70"/>
      <c r="U70"/>
      <c r="V70"/>
      <c r="W70"/>
      <c r="X70"/>
      <c r="Y70"/>
      <c r="Z70"/>
      <c r="AA70"/>
      <c r="AB70"/>
    </row>
    <row r="71" spans="1:28">
      <c r="A71" s="671"/>
      <c r="B71" s="671">
        <v>201010</v>
      </c>
      <c r="C71" s="671">
        <v>4866</v>
      </c>
      <c r="D71" s="671">
        <v>6166</v>
      </c>
      <c r="E71" s="671">
        <v>2216</v>
      </c>
      <c r="F71" s="671">
        <v>951</v>
      </c>
      <c r="S71"/>
      <c r="T71"/>
      <c r="U71"/>
      <c r="V71"/>
      <c r="W71"/>
      <c r="X71"/>
      <c r="Y71"/>
      <c r="Z71"/>
      <c r="AA71"/>
      <c r="AB71"/>
    </row>
    <row r="72" spans="1:28">
      <c r="A72" s="675"/>
      <c r="B72" s="671">
        <v>201011</v>
      </c>
      <c r="C72" s="671">
        <v>5055</v>
      </c>
      <c r="D72" s="671">
        <v>7061</v>
      </c>
      <c r="E72" s="671">
        <v>2069</v>
      </c>
      <c r="F72" s="671">
        <v>978</v>
      </c>
      <c r="S72"/>
      <c r="T72"/>
      <c r="U72"/>
      <c r="V72"/>
      <c r="W72"/>
      <c r="X72"/>
      <c r="Y72"/>
      <c r="Z72"/>
      <c r="AA72"/>
      <c r="AB72"/>
    </row>
    <row r="73" spans="1:28">
      <c r="A73" s="675" t="s">
        <v>710</v>
      </c>
      <c r="B73" s="671">
        <v>201012</v>
      </c>
      <c r="C73" s="671">
        <v>4177</v>
      </c>
      <c r="D73" s="671">
        <v>6956</v>
      </c>
      <c r="E73" s="671">
        <v>1539</v>
      </c>
      <c r="F73" s="671">
        <v>1062</v>
      </c>
      <c r="S73"/>
      <c r="T73"/>
      <c r="U73"/>
      <c r="V73"/>
      <c r="W73"/>
      <c r="X73"/>
      <c r="Y73"/>
      <c r="Z73"/>
      <c r="AA73"/>
      <c r="AB73"/>
    </row>
    <row r="74" spans="1:28">
      <c r="A74" s="671"/>
      <c r="B74" s="671">
        <v>201101</v>
      </c>
      <c r="C74" s="671">
        <v>5096</v>
      </c>
      <c r="D74" s="671">
        <v>6280</v>
      </c>
      <c r="E74" s="671">
        <v>2240</v>
      </c>
      <c r="F74" s="671">
        <v>953</v>
      </c>
      <c r="S74"/>
      <c r="T74"/>
      <c r="U74"/>
      <c r="V74"/>
      <c r="W74"/>
      <c r="X74"/>
      <c r="Y74"/>
      <c r="Z74"/>
      <c r="AA74"/>
      <c r="AB74"/>
    </row>
    <row r="75" spans="1:28">
      <c r="A75" s="671"/>
      <c r="B75" s="671">
        <v>201102</v>
      </c>
      <c r="C75" s="671">
        <v>4573</v>
      </c>
      <c r="D75" s="671">
        <v>5797</v>
      </c>
      <c r="E75" s="671">
        <v>1625</v>
      </c>
      <c r="F75" s="671">
        <v>910</v>
      </c>
      <c r="S75"/>
      <c r="T75"/>
      <c r="U75"/>
      <c r="V75"/>
      <c r="W75"/>
      <c r="X75"/>
      <c r="Y75"/>
      <c r="Z75"/>
      <c r="AA75"/>
      <c r="AB75"/>
    </row>
    <row r="76" spans="1:28">
      <c r="A76" s="675" t="s">
        <v>743</v>
      </c>
      <c r="B76" s="671">
        <v>201103</v>
      </c>
      <c r="C76" s="671">
        <v>5978</v>
      </c>
      <c r="D76" s="671">
        <v>6091</v>
      </c>
      <c r="E76" s="671">
        <v>2033</v>
      </c>
      <c r="F76" s="671">
        <v>1097</v>
      </c>
      <c r="S76"/>
      <c r="T76"/>
      <c r="U76"/>
      <c r="V76"/>
      <c r="W76"/>
      <c r="X76"/>
      <c r="Y76"/>
      <c r="Z76"/>
      <c r="AA76"/>
      <c r="AB76"/>
    </row>
    <row r="77" spans="1:28">
      <c r="A77" s="671"/>
      <c r="B77" s="671">
        <v>201104</v>
      </c>
      <c r="C77" s="671">
        <v>3829</v>
      </c>
      <c r="D77" s="671">
        <v>5381</v>
      </c>
      <c r="E77" s="671">
        <v>1584</v>
      </c>
      <c r="F77" s="671">
        <v>956</v>
      </c>
      <c r="S77"/>
      <c r="T77"/>
      <c r="U77"/>
      <c r="V77"/>
      <c r="W77"/>
      <c r="X77"/>
      <c r="Y77"/>
      <c r="Z77"/>
      <c r="AA77"/>
      <c r="AB77"/>
    </row>
    <row r="78" spans="1:28">
      <c r="A78" s="671"/>
      <c r="B78" s="671">
        <v>201105</v>
      </c>
      <c r="C78" s="671">
        <v>4373</v>
      </c>
      <c r="D78" s="671">
        <v>6150</v>
      </c>
      <c r="E78" s="671">
        <v>1946</v>
      </c>
      <c r="F78" s="671">
        <v>1041</v>
      </c>
      <c r="S78"/>
      <c r="T78"/>
      <c r="U78"/>
      <c r="V78"/>
      <c r="W78"/>
      <c r="X78"/>
      <c r="Y78"/>
      <c r="Z78"/>
      <c r="AA78"/>
      <c r="AB78"/>
    </row>
    <row r="79" spans="1:28">
      <c r="A79" s="675" t="s">
        <v>744</v>
      </c>
      <c r="B79" s="671">
        <v>201106</v>
      </c>
      <c r="C79" s="671">
        <v>4914</v>
      </c>
      <c r="D79" s="671">
        <v>5705</v>
      </c>
      <c r="E79" s="671">
        <v>2465</v>
      </c>
      <c r="F79" s="671">
        <v>1041</v>
      </c>
      <c r="S79"/>
      <c r="T79"/>
      <c r="U79"/>
      <c r="V79"/>
      <c r="W79"/>
      <c r="X79"/>
      <c r="Y79"/>
      <c r="Z79"/>
      <c r="AA79"/>
      <c r="AB79"/>
    </row>
    <row r="80" spans="1:28">
      <c r="A80" s="671"/>
      <c r="B80" s="671">
        <v>201107</v>
      </c>
      <c r="C80" s="671">
        <v>4378</v>
      </c>
      <c r="D80" s="671">
        <v>5868</v>
      </c>
      <c r="E80" s="671">
        <v>2016</v>
      </c>
      <c r="F80" s="671">
        <v>1033</v>
      </c>
      <c r="S80"/>
      <c r="T80"/>
      <c r="U80"/>
      <c r="V80"/>
      <c r="W80"/>
      <c r="X80"/>
      <c r="Y80"/>
      <c r="Z80"/>
      <c r="AA80"/>
      <c r="AB80"/>
    </row>
    <row r="81" spans="1:28">
      <c r="A81" s="671"/>
      <c r="B81" s="671">
        <v>201108</v>
      </c>
      <c r="C81" s="671">
        <v>4810</v>
      </c>
      <c r="D81" s="671">
        <v>5898</v>
      </c>
      <c r="E81" s="671">
        <v>2248</v>
      </c>
      <c r="F81" s="671">
        <v>1086</v>
      </c>
      <c r="S81"/>
      <c r="T81"/>
      <c r="U81"/>
      <c r="V81"/>
      <c r="W81"/>
      <c r="X81"/>
      <c r="Y81"/>
      <c r="Z81"/>
      <c r="AA81"/>
      <c r="AB81"/>
    </row>
    <row r="82" spans="1:28">
      <c r="A82" s="675" t="s">
        <v>745</v>
      </c>
      <c r="B82" s="671">
        <v>201109</v>
      </c>
      <c r="C82" s="671">
        <v>5096</v>
      </c>
      <c r="D82" s="671">
        <v>5593</v>
      </c>
      <c r="E82" s="671">
        <v>2211</v>
      </c>
      <c r="F82" s="671">
        <v>1026</v>
      </c>
      <c r="S82"/>
      <c r="T82"/>
      <c r="U82"/>
      <c r="V82"/>
      <c r="W82"/>
      <c r="X82"/>
      <c r="Y82"/>
      <c r="Z82"/>
      <c r="AA82"/>
      <c r="AB82"/>
    </row>
    <row r="83" spans="1:28">
      <c r="A83" s="671"/>
      <c r="B83" s="671">
        <v>201110</v>
      </c>
      <c r="C83" s="671">
        <v>4933</v>
      </c>
      <c r="D83" s="671">
        <v>5449</v>
      </c>
      <c r="E83" s="671">
        <v>1863</v>
      </c>
      <c r="F83" s="671">
        <v>1015</v>
      </c>
      <c r="S83"/>
      <c r="T83"/>
      <c r="U83"/>
      <c r="V83"/>
      <c r="W83"/>
      <c r="X83"/>
      <c r="Y83"/>
      <c r="Z83"/>
      <c r="AA83"/>
      <c r="AB83"/>
    </row>
    <row r="84" spans="1:28">
      <c r="A84" s="675"/>
      <c r="B84" s="671">
        <v>201111</v>
      </c>
      <c r="C84" s="671">
        <v>4943</v>
      </c>
      <c r="D84" s="671">
        <v>6057</v>
      </c>
      <c r="E84" s="671">
        <v>2109</v>
      </c>
      <c r="F84" s="671">
        <v>1158</v>
      </c>
      <c r="S84"/>
      <c r="T84"/>
      <c r="U84"/>
      <c r="V84"/>
      <c r="W84"/>
      <c r="X84"/>
      <c r="Y84"/>
      <c r="Z84"/>
      <c r="AA84"/>
      <c r="AB84"/>
    </row>
    <row r="85" spans="1:28">
      <c r="A85" s="675" t="s">
        <v>746</v>
      </c>
      <c r="B85" s="671">
        <v>201112</v>
      </c>
      <c r="C85" s="671">
        <v>4445</v>
      </c>
      <c r="D85" s="671">
        <v>6600</v>
      </c>
      <c r="E85" s="671">
        <v>1826</v>
      </c>
      <c r="F85" s="671">
        <v>1197</v>
      </c>
      <c r="S85"/>
      <c r="T85"/>
      <c r="U85"/>
      <c r="V85"/>
      <c r="W85"/>
      <c r="X85"/>
      <c r="Y85"/>
      <c r="Z85"/>
      <c r="AA85"/>
      <c r="AB85"/>
    </row>
    <row r="86" spans="1:28">
      <c r="A86" s="671"/>
      <c r="B86" s="671">
        <v>201201</v>
      </c>
      <c r="C86" s="671">
        <v>5560</v>
      </c>
      <c r="D86" s="671">
        <v>5665</v>
      </c>
      <c r="E86" s="671">
        <v>2903</v>
      </c>
      <c r="F86" s="671">
        <v>925</v>
      </c>
      <c r="S86"/>
      <c r="T86"/>
      <c r="U86"/>
      <c r="V86"/>
      <c r="W86"/>
      <c r="X86"/>
      <c r="Y86"/>
      <c r="Z86"/>
      <c r="AA86"/>
      <c r="AB86"/>
    </row>
    <row r="87" spans="1:28">
      <c r="A87" s="671"/>
      <c r="B87" s="671">
        <v>201202</v>
      </c>
      <c r="C87" s="671">
        <v>4640</v>
      </c>
      <c r="D87" s="671">
        <v>5274</v>
      </c>
      <c r="E87" s="671">
        <v>2305</v>
      </c>
      <c r="F87" s="671">
        <v>972</v>
      </c>
      <c r="S87"/>
      <c r="T87"/>
      <c r="U87"/>
      <c r="V87"/>
      <c r="W87"/>
      <c r="X87"/>
      <c r="Y87"/>
      <c r="Z87"/>
      <c r="AA87"/>
      <c r="AB87"/>
    </row>
    <row r="88" spans="1:28">
      <c r="A88" s="675" t="s">
        <v>803</v>
      </c>
      <c r="B88" s="671">
        <v>201203</v>
      </c>
      <c r="C88" s="671">
        <v>5459</v>
      </c>
      <c r="D88" s="671">
        <v>5698</v>
      </c>
      <c r="E88" s="671">
        <v>2757</v>
      </c>
      <c r="F88" s="671">
        <v>992</v>
      </c>
      <c r="S88"/>
      <c r="T88"/>
      <c r="U88"/>
      <c r="V88"/>
      <c r="W88"/>
      <c r="X88"/>
      <c r="Y88"/>
      <c r="Z88"/>
      <c r="AA88"/>
      <c r="AB88"/>
    </row>
    <row r="89" spans="1:28">
      <c r="A89" s="671"/>
      <c r="B89" s="671">
        <v>201204</v>
      </c>
      <c r="C89" s="671">
        <v>4702</v>
      </c>
      <c r="D89" s="671">
        <v>5283</v>
      </c>
      <c r="E89" s="671">
        <v>2113</v>
      </c>
      <c r="F89" s="671">
        <v>769</v>
      </c>
      <c r="S89"/>
      <c r="T89"/>
      <c r="U89"/>
      <c r="V89"/>
      <c r="W89"/>
      <c r="X89"/>
      <c r="Y89"/>
      <c r="Z89"/>
      <c r="AA89"/>
      <c r="AB89"/>
    </row>
    <row r="90" spans="1:28">
      <c r="A90" s="671"/>
      <c r="B90" s="671">
        <v>201205</v>
      </c>
      <c r="C90" s="671">
        <v>5480</v>
      </c>
      <c r="D90" s="671">
        <v>6013</v>
      </c>
      <c r="E90" s="671">
        <v>2510</v>
      </c>
      <c r="F90" s="671">
        <v>1004</v>
      </c>
      <c r="S90"/>
      <c r="T90"/>
      <c r="U90"/>
      <c r="V90"/>
      <c r="W90"/>
      <c r="X90"/>
      <c r="Y90"/>
      <c r="Z90"/>
      <c r="AA90"/>
      <c r="AB90"/>
    </row>
    <row r="91" spans="1:28">
      <c r="A91" s="675" t="s">
        <v>801</v>
      </c>
      <c r="B91" s="671">
        <v>201206</v>
      </c>
      <c r="C91" s="671">
        <v>6773</v>
      </c>
      <c r="D91" s="671">
        <v>5554</v>
      </c>
      <c r="E91" s="671">
        <v>3049</v>
      </c>
      <c r="F91" s="671">
        <v>839</v>
      </c>
      <c r="S91"/>
      <c r="T91"/>
      <c r="U91"/>
      <c r="V91"/>
      <c r="W91"/>
      <c r="X91"/>
      <c r="Y91"/>
      <c r="Z91"/>
      <c r="AA91"/>
      <c r="AB91"/>
    </row>
    <row r="92" spans="1:28">
      <c r="A92" s="671"/>
      <c r="B92" s="671">
        <v>201207</v>
      </c>
      <c r="C92" s="671">
        <v>5542</v>
      </c>
      <c r="D92" s="671">
        <v>5946</v>
      </c>
      <c r="E92" s="671">
        <v>2539</v>
      </c>
      <c r="F92" s="671">
        <v>914</v>
      </c>
      <c r="S92"/>
      <c r="T92"/>
      <c r="U92"/>
      <c r="V92"/>
      <c r="W92"/>
      <c r="X92"/>
      <c r="Y92"/>
      <c r="Z92"/>
      <c r="AA92"/>
      <c r="AB92"/>
    </row>
    <row r="93" spans="1:28">
      <c r="A93" s="671"/>
      <c r="B93" s="671">
        <v>201208</v>
      </c>
      <c r="C93" s="671">
        <v>5187</v>
      </c>
      <c r="D93" s="671">
        <v>5981</v>
      </c>
      <c r="E93" s="671">
        <v>2670</v>
      </c>
      <c r="F93" s="671">
        <v>891</v>
      </c>
      <c r="S93"/>
      <c r="T93"/>
      <c r="U93"/>
      <c r="V93"/>
      <c r="W93"/>
      <c r="X93"/>
      <c r="Y93"/>
      <c r="Z93"/>
      <c r="AA93"/>
      <c r="AB93"/>
    </row>
    <row r="94" spans="1:28">
      <c r="A94" s="675" t="s">
        <v>804</v>
      </c>
      <c r="B94" s="671">
        <v>201209</v>
      </c>
      <c r="C94" s="671">
        <v>5852</v>
      </c>
      <c r="D94" s="671">
        <v>5641</v>
      </c>
      <c r="E94" s="671">
        <v>2566</v>
      </c>
      <c r="F94" s="671">
        <v>807</v>
      </c>
      <c r="S94"/>
      <c r="T94"/>
      <c r="U94"/>
      <c r="V94"/>
      <c r="W94"/>
      <c r="X94"/>
      <c r="Y94"/>
      <c r="Z94"/>
      <c r="AA94"/>
      <c r="AB94"/>
    </row>
    <row r="95" spans="1:28">
      <c r="A95" s="671"/>
      <c r="B95" s="671">
        <v>201210</v>
      </c>
      <c r="C95" s="671">
        <v>6181</v>
      </c>
      <c r="D95" s="671">
        <v>6164</v>
      </c>
      <c r="E95" s="671">
        <v>2892</v>
      </c>
      <c r="F95" s="671">
        <v>946</v>
      </c>
      <c r="S95"/>
      <c r="T95"/>
      <c r="U95"/>
      <c r="V95"/>
      <c r="W95"/>
      <c r="X95"/>
      <c r="Y95"/>
      <c r="Z95"/>
      <c r="AA95"/>
      <c r="AB95"/>
    </row>
    <row r="96" spans="1:28">
      <c r="A96" s="675"/>
      <c r="B96" s="671">
        <v>201211</v>
      </c>
      <c r="C96" s="671">
        <v>5789</v>
      </c>
      <c r="D96" s="671">
        <v>6465</v>
      </c>
      <c r="E96" s="671">
        <v>2480</v>
      </c>
      <c r="F96" s="671">
        <v>957</v>
      </c>
      <c r="S96"/>
      <c r="T96"/>
      <c r="U96"/>
      <c r="V96"/>
      <c r="W96"/>
      <c r="X96"/>
      <c r="Y96"/>
      <c r="Z96"/>
      <c r="AA96"/>
      <c r="AB96"/>
    </row>
    <row r="97" spans="1:28">
      <c r="A97" s="675" t="s">
        <v>802</v>
      </c>
      <c r="B97" s="671">
        <v>201212</v>
      </c>
      <c r="C97" s="671">
        <v>5369</v>
      </c>
      <c r="D97" s="671">
        <v>6368</v>
      </c>
      <c r="E97" s="671">
        <v>2138</v>
      </c>
      <c r="F97" s="671">
        <v>1014</v>
      </c>
      <c r="S97"/>
      <c r="T97"/>
      <c r="U97"/>
      <c r="V97"/>
      <c r="W97"/>
      <c r="X97"/>
      <c r="Y97"/>
      <c r="Z97"/>
      <c r="AA97"/>
      <c r="AB97"/>
    </row>
    <row r="98" spans="1:28">
      <c r="A98" s="675"/>
      <c r="B98" s="671">
        <v>201301</v>
      </c>
      <c r="C98" s="671">
        <v>5922</v>
      </c>
      <c r="D98" s="671">
        <v>6669</v>
      </c>
      <c r="E98" s="671">
        <v>3119</v>
      </c>
      <c r="F98" s="671">
        <v>1032</v>
      </c>
      <c r="S98"/>
      <c r="T98"/>
      <c r="U98"/>
      <c r="V98"/>
      <c r="W98"/>
      <c r="X98"/>
      <c r="Y98"/>
      <c r="Z98"/>
      <c r="AA98"/>
      <c r="AB98"/>
    </row>
    <row r="99" spans="1:28">
      <c r="A99" s="675"/>
      <c r="B99" s="671">
        <v>201302</v>
      </c>
      <c r="C99" s="671">
        <v>5397</v>
      </c>
      <c r="D99" s="671">
        <v>6134</v>
      </c>
      <c r="E99" s="671">
        <v>2297</v>
      </c>
      <c r="F99" s="671">
        <v>1072</v>
      </c>
      <c r="S99"/>
      <c r="T99"/>
      <c r="U99"/>
      <c r="V99"/>
      <c r="W99"/>
      <c r="X99"/>
      <c r="Y99"/>
      <c r="Z99"/>
      <c r="AA99"/>
      <c r="AB99"/>
    </row>
    <row r="100" spans="1:28">
      <c r="A100" s="675" t="s">
        <v>896</v>
      </c>
      <c r="B100" s="671">
        <v>201303</v>
      </c>
      <c r="C100" s="671">
        <v>6506</v>
      </c>
      <c r="D100" s="671">
        <v>6740</v>
      </c>
      <c r="E100" s="671">
        <v>2688</v>
      </c>
      <c r="F100" s="671">
        <v>1201</v>
      </c>
      <c r="S100"/>
      <c r="T100"/>
      <c r="U100"/>
      <c r="V100"/>
      <c r="W100"/>
      <c r="X100"/>
      <c r="Y100"/>
      <c r="Z100"/>
      <c r="AA100"/>
      <c r="AB100"/>
    </row>
    <row r="101" spans="1:28">
      <c r="A101" s="671"/>
      <c r="B101" s="671">
        <v>201304</v>
      </c>
      <c r="C101" s="671">
        <v>5418</v>
      </c>
      <c r="D101" s="671">
        <v>6656</v>
      </c>
      <c r="E101" s="671">
        <v>2412</v>
      </c>
      <c r="F101" s="671">
        <v>1128</v>
      </c>
      <c r="S101"/>
      <c r="T101"/>
      <c r="U101"/>
      <c r="V101"/>
      <c r="W101"/>
      <c r="X101"/>
      <c r="Y101"/>
      <c r="Z101"/>
      <c r="AA101"/>
      <c r="AB101"/>
    </row>
    <row r="102" spans="1:28">
      <c r="A102" s="671"/>
      <c r="B102" s="671">
        <v>201305</v>
      </c>
      <c r="C102" s="671">
        <v>6036</v>
      </c>
      <c r="D102" s="671">
        <v>7572</v>
      </c>
      <c r="E102" s="671">
        <v>2511</v>
      </c>
      <c r="F102" s="671">
        <v>1325</v>
      </c>
      <c r="S102"/>
      <c r="T102"/>
      <c r="U102"/>
      <c r="V102"/>
      <c r="W102"/>
      <c r="X102"/>
      <c r="Y102"/>
      <c r="Z102"/>
      <c r="AA102"/>
      <c r="AB102"/>
    </row>
    <row r="103" spans="1:28">
      <c r="A103" s="675" t="s">
        <v>897</v>
      </c>
      <c r="B103" s="671">
        <v>201306</v>
      </c>
      <c r="C103" s="671">
        <v>7451</v>
      </c>
      <c r="D103" s="671">
        <v>7102</v>
      </c>
      <c r="E103" s="671">
        <v>2924</v>
      </c>
      <c r="F103" s="671">
        <v>1121</v>
      </c>
      <c r="S103"/>
      <c r="T103"/>
      <c r="U103"/>
      <c r="V103"/>
      <c r="W103"/>
      <c r="X103"/>
      <c r="Y103"/>
      <c r="Z103"/>
      <c r="AA103"/>
      <c r="AB103"/>
    </row>
    <row r="104" spans="1:28">
      <c r="A104" s="671"/>
      <c r="B104" s="671">
        <v>201307</v>
      </c>
      <c r="C104" s="671">
        <v>6367</v>
      </c>
      <c r="D104" s="671">
        <v>8639</v>
      </c>
      <c r="E104" s="671">
        <v>2675</v>
      </c>
      <c r="F104" s="671">
        <v>1418</v>
      </c>
      <c r="S104"/>
      <c r="T104"/>
      <c r="U104"/>
      <c r="V104"/>
      <c r="W104"/>
      <c r="X104"/>
      <c r="Y104"/>
      <c r="Z104"/>
      <c r="AA104"/>
      <c r="AB104"/>
    </row>
    <row r="105" spans="1:28">
      <c r="A105" s="671"/>
      <c r="B105" s="671">
        <v>201308</v>
      </c>
      <c r="C105" s="671">
        <v>5991</v>
      </c>
      <c r="D105" s="671">
        <v>7703</v>
      </c>
      <c r="E105" s="671">
        <v>3082</v>
      </c>
      <c r="F105" s="671">
        <v>1357</v>
      </c>
      <c r="S105"/>
      <c r="T105"/>
      <c r="U105"/>
      <c r="V105"/>
      <c r="W105"/>
      <c r="X105"/>
      <c r="Y105"/>
      <c r="Z105"/>
      <c r="AA105"/>
      <c r="AB105"/>
    </row>
    <row r="106" spans="1:28">
      <c r="A106" s="675" t="s">
        <v>898</v>
      </c>
      <c r="B106" s="671">
        <v>201309</v>
      </c>
      <c r="C106" s="671">
        <v>6995</v>
      </c>
      <c r="D106" s="671">
        <v>6798</v>
      </c>
      <c r="E106" s="671">
        <v>2665</v>
      </c>
      <c r="F106" s="671">
        <v>1203</v>
      </c>
      <c r="S106"/>
      <c r="T106"/>
      <c r="U106"/>
      <c r="V106"/>
      <c r="W106"/>
      <c r="X106"/>
      <c r="Y106"/>
      <c r="Z106"/>
      <c r="AA106"/>
      <c r="AB106"/>
    </row>
    <row r="107" spans="1:28">
      <c r="A107" s="671"/>
      <c r="B107" s="671">
        <v>201310</v>
      </c>
      <c r="C107" s="671">
        <v>7067</v>
      </c>
      <c r="D107" s="671">
        <v>7675</v>
      </c>
      <c r="E107" s="671">
        <v>3191</v>
      </c>
      <c r="F107" s="671">
        <v>1373</v>
      </c>
      <c r="S107"/>
      <c r="T107"/>
      <c r="U107"/>
      <c r="V107"/>
      <c r="W107"/>
      <c r="X107"/>
      <c r="Y107"/>
      <c r="Z107"/>
      <c r="AA107"/>
      <c r="AB107"/>
    </row>
    <row r="108" spans="1:28">
      <c r="A108" s="671"/>
      <c r="B108" s="671">
        <v>201311</v>
      </c>
      <c r="C108" s="671">
        <v>6800</v>
      </c>
      <c r="D108" s="671">
        <v>8482</v>
      </c>
      <c r="E108" s="671">
        <v>3095</v>
      </c>
      <c r="F108" s="671">
        <v>1369</v>
      </c>
      <c r="S108"/>
      <c r="T108"/>
      <c r="U108"/>
      <c r="V108"/>
      <c r="W108"/>
      <c r="X108"/>
      <c r="Y108"/>
      <c r="Z108"/>
      <c r="AA108"/>
      <c r="AB108"/>
    </row>
    <row r="109" spans="1:28">
      <c r="A109" s="675" t="s">
        <v>899</v>
      </c>
      <c r="B109" s="671">
        <v>201312</v>
      </c>
      <c r="C109" s="671">
        <v>6035</v>
      </c>
      <c r="D109" s="671">
        <v>8508</v>
      </c>
      <c r="E109" s="671">
        <v>2390</v>
      </c>
      <c r="F109" s="671">
        <v>1485</v>
      </c>
      <c r="S109"/>
      <c r="T109"/>
      <c r="U109"/>
      <c r="V109"/>
      <c r="W109"/>
      <c r="X109"/>
      <c r="Y109"/>
      <c r="Z109"/>
      <c r="AA109"/>
      <c r="AB109"/>
    </row>
    <row r="110" spans="1:28">
      <c r="A110" s="671"/>
      <c r="B110" s="671">
        <v>201401</v>
      </c>
      <c r="C110" s="671">
        <v>6595</v>
      </c>
      <c r="D110" s="671">
        <v>8443</v>
      </c>
      <c r="E110" s="671">
        <v>3600</v>
      </c>
      <c r="F110" s="671">
        <v>1533</v>
      </c>
      <c r="S110"/>
      <c r="T110"/>
      <c r="U110"/>
      <c r="V110"/>
      <c r="W110"/>
      <c r="X110"/>
      <c r="Y110"/>
      <c r="Z110"/>
      <c r="AA110"/>
      <c r="AB110"/>
    </row>
    <row r="111" spans="1:28">
      <c r="A111" s="671"/>
      <c r="B111" s="671">
        <v>201402</v>
      </c>
      <c r="C111" s="671">
        <v>6076</v>
      </c>
      <c r="D111" s="671">
        <v>8229</v>
      </c>
      <c r="E111" s="671">
        <v>2723</v>
      </c>
      <c r="F111" s="671">
        <v>1424</v>
      </c>
      <c r="S111"/>
      <c r="T111"/>
      <c r="U111"/>
      <c r="V111"/>
      <c r="W111"/>
      <c r="X111"/>
      <c r="Y111"/>
      <c r="Z111"/>
      <c r="AA111"/>
      <c r="AB111"/>
    </row>
    <row r="112" spans="1:28">
      <c r="A112" s="675" t="s">
        <v>1115</v>
      </c>
      <c r="B112" s="671">
        <v>201403</v>
      </c>
      <c r="C112" s="671">
        <v>7367</v>
      </c>
      <c r="D112" s="671">
        <v>9193</v>
      </c>
      <c r="E112" s="671">
        <v>3369</v>
      </c>
      <c r="F112" s="671">
        <v>1554</v>
      </c>
      <c r="S112"/>
      <c r="T112"/>
      <c r="U112"/>
      <c r="V112"/>
      <c r="W112"/>
      <c r="X112"/>
      <c r="Y112"/>
      <c r="Z112"/>
      <c r="AA112"/>
      <c r="AB112"/>
    </row>
    <row r="113" spans="1:28">
      <c r="A113" s="671"/>
      <c r="B113" s="671">
        <v>201404</v>
      </c>
      <c r="C113" s="671">
        <v>5643</v>
      </c>
      <c r="D113" s="671">
        <v>8362</v>
      </c>
      <c r="E113" s="671">
        <v>2749</v>
      </c>
      <c r="F113" s="671">
        <v>1585</v>
      </c>
      <c r="S113"/>
      <c r="T113"/>
      <c r="U113"/>
      <c r="V113"/>
      <c r="W113"/>
      <c r="X113"/>
      <c r="Y113"/>
      <c r="Z113"/>
      <c r="AA113"/>
      <c r="AB113"/>
    </row>
    <row r="114" spans="1:28">
      <c r="A114" s="671"/>
      <c r="B114" s="671">
        <v>201405</v>
      </c>
      <c r="C114" s="671">
        <v>6638</v>
      </c>
      <c r="D114" s="671">
        <v>9956</v>
      </c>
      <c r="E114" s="671">
        <v>2998</v>
      </c>
      <c r="F114" s="671">
        <v>1811</v>
      </c>
      <c r="S114"/>
      <c r="T114"/>
      <c r="U114"/>
      <c r="V114"/>
      <c r="W114"/>
      <c r="X114"/>
      <c r="Y114"/>
      <c r="Z114"/>
      <c r="AA114"/>
      <c r="AB114"/>
    </row>
    <row r="115" spans="1:28">
      <c r="A115" s="675" t="s">
        <v>1282</v>
      </c>
      <c r="B115" s="671">
        <v>201406</v>
      </c>
      <c r="C115" s="671">
        <v>8540</v>
      </c>
      <c r="D115" s="671">
        <v>9557</v>
      </c>
      <c r="E115" s="671">
        <v>3547</v>
      </c>
      <c r="F115" s="671">
        <v>1670</v>
      </c>
      <c r="S115"/>
      <c r="T115"/>
      <c r="U115"/>
      <c r="V115"/>
      <c r="W115"/>
      <c r="X115"/>
      <c r="Y115"/>
      <c r="Z115"/>
      <c r="AA115"/>
      <c r="AB115"/>
    </row>
    <row r="116" spans="1:28">
      <c r="A116" s="671"/>
      <c r="B116" s="671">
        <v>201407</v>
      </c>
      <c r="C116" s="671">
        <v>6760</v>
      </c>
      <c r="D116" s="671">
        <v>10756</v>
      </c>
      <c r="E116" s="671">
        <v>3147</v>
      </c>
      <c r="F116" s="671">
        <v>1838</v>
      </c>
      <c r="S116"/>
      <c r="T116"/>
      <c r="U116"/>
      <c r="V116"/>
      <c r="W116"/>
      <c r="X116"/>
      <c r="Y116"/>
      <c r="Z116"/>
      <c r="AA116"/>
      <c r="AB116"/>
    </row>
    <row r="117" spans="1:28">
      <c r="A117" s="671"/>
      <c r="B117" s="671">
        <v>201408</v>
      </c>
      <c r="C117" s="671">
        <v>6481</v>
      </c>
      <c r="D117" s="671">
        <v>10059</v>
      </c>
      <c r="E117" s="671">
        <v>3152</v>
      </c>
      <c r="F117" s="671">
        <v>1766</v>
      </c>
      <c r="S117"/>
      <c r="T117"/>
      <c r="U117"/>
      <c r="V117"/>
      <c r="W117"/>
      <c r="X117"/>
      <c r="Y117"/>
      <c r="Z117"/>
      <c r="AA117"/>
      <c r="AB117"/>
    </row>
    <row r="118" spans="1:28">
      <c r="A118" s="675" t="s">
        <v>1283</v>
      </c>
      <c r="B118" s="671">
        <v>201409</v>
      </c>
      <c r="C118" s="671">
        <v>7914</v>
      </c>
      <c r="D118" s="671">
        <v>9918</v>
      </c>
      <c r="E118" s="671">
        <v>3333</v>
      </c>
      <c r="F118" s="671">
        <v>1877</v>
      </c>
      <c r="S118"/>
      <c r="T118"/>
      <c r="U118"/>
      <c r="V118"/>
      <c r="W118"/>
      <c r="X118"/>
      <c r="Y118"/>
      <c r="Z118"/>
      <c r="AA118"/>
      <c r="AB118"/>
    </row>
    <row r="119" spans="1:28">
      <c r="A119" s="671"/>
      <c r="B119" s="671">
        <v>201410</v>
      </c>
      <c r="C119" s="671">
        <v>8173</v>
      </c>
      <c r="D119" s="671">
        <v>9884</v>
      </c>
      <c r="E119" s="671">
        <v>3375</v>
      </c>
      <c r="F119" s="671">
        <v>1816</v>
      </c>
      <c r="S119"/>
      <c r="T119"/>
      <c r="U119"/>
      <c r="V119"/>
      <c r="W119"/>
      <c r="X119"/>
      <c r="Y119"/>
      <c r="Z119"/>
      <c r="AA119"/>
      <c r="AB119"/>
    </row>
    <row r="120" spans="1:28">
      <c r="A120" s="671"/>
      <c r="B120" s="671">
        <v>201411</v>
      </c>
      <c r="C120" s="671">
        <v>7513</v>
      </c>
      <c r="D120" s="671">
        <v>10454</v>
      </c>
      <c r="E120" s="671">
        <v>3187</v>
      </c>
      <c r="F120" s="671">
        <v>1669</v>
      </c>
      <c r="S120"/>
      <c r="T120"/>
      <c r="U120"/>
      <c r="V120"/>
      <c r="W120"/>
      <c r="X120"/>
      <c r="Y120"/>
      <c r="Z120"/>
      <c r="AA120"/>
      <c r="AB120"/>
    </row>
    <row r="121" spans="1:28">
      <c r="A121" s="675" t="s">
        <v>1049</v>
      </c>
      <c r="B121" s="671">
        <v>201412</v>
      </c>
      <c r="C121" s="671">
        <v>6533</v>
      </c>
      <c r="D121" s="671">
        <v>10959</v>
      </c>
      <c r="E121" s="671">
        <v>2673</v>
      </c>
      <c r="F121" s="671">
        <v>2080</v>
      </c>
      <c r="S121"/>
      <c r="T121"/>
      <c r="U121"/>
      <c r="V121"/>
      <c r="W121"/>
      <c r="X121"/>
      <c r="Y121"/>
      <c r="Z121"/>
      <c r="AA121"/>
      <c r="AB121"/>
    </row>
    <row r="122" spans="1:28">
      <c r="A122" s="671"/>
      <c r="B122" s="671">
        <v>201501</v>
      </c>
      <c r="C122" s="671">
        <v>7509</v>
      </c>
      <c r="D122" s="671">
        <v>10360</v>
      </c>
      <c r="E122" s="671">
        <v>3770</v>
      </c>
      <c r="F122" s="671">
        <v>1963</v>
      </c>
      <c r="S122"/>
      <c r="T122"/>
      <c r="U122"/>
      <c r="V122"/>
      <c r="W122"/>
      <c r="X122"/>
      <c r="Y122"/>
      <c r="Z122"/>
      <c r="AA122"/>
      <c r="AB122"/>
    </row>
    <row r="123" spans="1:28">
      <c r="A123" s="671"/>
      <c r="B123" s="671">
        <v>201502</v>
      </c>
      <c r="C123" s="671">
        <v>6448</v>
      </c>
      <c r="D123" s="671">
        <v>9294</v>
      </c>
      <c r="E123" s="671">
        <v>3060</v>
      </c>
      <c r="F123" s="671">
        <v>1844</v>
      </c>
      <c r="S123"/>
      <c r="T123"/>
      <c r="U123"/>
      <c r="V123"/>
      <c r="W123"/>
      <c r="X123"/>
      <c r="Y123"/>
      <c r="Z123"/>
      <c r="AA123"/>
      <c r="AB123"/>
    </row>
    <row r="124" spans="1:28">
      <c r="A124" s="675" t="s">
        <v>1114</v>
      </c>
      <c r="B124" s="671">
        <v>201503</v>
      </c>
      <c r="C124" s="671">
        <v>7954</v>
      </c>
      <c r="D124" s="671">
        <v>10712</v>
      </c>
      <c r="E124" s="671">
        <v>3351</v>
      </c>
      <c r="F124" s="671">
        <v>2228</v>
      </c>
      <c r="S124"/>
      <c r="T124"/>
      <c r="U124"/>
      <c r="V124"/>
      <c r="W124"/>
      <c r="X124"/>
      <c r="Y124"/>
      <c r="Z124"/>
      <c r="AA124"/>
      <c r="AB124"/>
    </row>
    <row r="125" spans="1:28">
      <c r="A125" s="671"/>
      <c r="B125" s="671">
        <v>201504</v>
      </c>
      <c r="C125" s="671">
        <v>6110</v>
      </c>
      <c r="D125" s="671">
        <v>9621</v>
      </c>
      <c r="E125" s="671">
        <v>2822</v>
      </c>
      <c r="F125" s="671">
        <v>1981</v>
      </c>
      <c r="S125"/>
      <c r="T125"/>
      <c r="U125"/>
      <c r="V125"/>
      <c r="W125"/>
      <c r="X125"/>
      <c r="Y125"/>
      <c r="Z125"/>
      <c r="AA125"/>
      <c r="AB125"/>
    </row>
    <row r="126" spans="1:28">
      <c r="A126" s="671"/>
      <c r="B126" s="671">
        <v>201505</v>
      </c>
      <c r="C126" s="671">
        <v>6516</v>
      </c>
      <c r="D126" s="671">
        <v>10807</v>
      </c>
      <c r="E126" s="671">
        <v>3111</v>
      </c>
      <c r="F126" s="671">
        <v>2200</v>
      </c>
      <c r="S126"/>
      <c r="T126"/>
      <c r="U126"/>
      <c r="V126"/>
      <c r="W126"/>
      <c r="X126"/>
      <c r="Y126"/>
      <c r="Z126"/>
      <c r="AA126"/>
      <c r="AB126"/>
    </row>
    <row r="127" spans="1:28">
      <c r="A127" s="675" t="s">
        <v>1284</v>
      </c>
      <c r="B127" s="671">
        <v>201506</v>
      </c>
      <c r="C127" s="671">
        <v>8989</v>
      </c>
      <c r="D127" s="671">
        <v>10844</v>
      </c>
      <c r="E127" s="671">
        <v>3629</v>
      </c>
      <c r="F127" s="671">
        <v>2118</v>
      </c>
      <c r="S127"/>
      <c r="T127"/>
      <c r="U127"/>
      <c r="V127"/>
      <c r="W127"/>
      <c r="X127"/>
      <c r="Y127"/>
      <c r="Z127"/>
      <c r="AA127"/>
      <c r="AB127"/>
    </row>
    <row r="128" spans="1:28">
      <c r="A128" s="671"/>
      <c r="B128" s="671">
        <v>201507</v>
      </c>
      <c r="C128" s="671">
        <v>6973</v>
      </c>
      <c r="D128" s="671">
        <v>12139</v>
      </c>
      <c r="E128" s="671">
        <v>2981</v>
      </c>
      <c r="F128" s="671">
        <v>2364</v>
      </c>
      <c r="S128"/>
      <c r="T128"/>
      <c r="U128"/>
      <c r="V128"/>
      <c r="W128"/>
      <c r="X128"/>
      <c r="Y128"/>
      <c r="Z128"/>
      <c r="AA128"/>
      <c r="AB128"/>
    </row>
    <row r="129" spans="1:28">
      <c r="A129" s="671"/>
      <c r="B129" s="671">
        <v>201508</v>
      </c>
      <c r="C129" s="671">
        <v>7848</v>
      </c>
      <c r="D129" s="671">
        <v>10578</v>
      </c>
      <c r="E129" s="671">
        <v>2863</v>
      </c>
      <c r="F129" s="671">
        <v>2080</v>
      </c>
      <c r="S129"/>
      <c r="T129"/>
      <c r="U129"/>
      <c r="V129"/>
      <c r="W129"/>
      <c r="X129"/>
      <c r="Y129"/>
      <c r="Z129"/>
      <c r="AA129"/>
      <c r="AB129"/>
    </row>
    <row r="130" spans="1:28">
      <c r="A130" s="675" t="s">
        <v>1285</v>
      </c>
      <c r="B130" s="671">
        <v>201509</v>
      </c>
      <c r="C130" s="671">
        <v>8269</v>
      </c>
      <c r="D130" s="671">
        <v>10304</v>
      </c>
      <c r="E130" s="671">
        <v>3690</v>
      </c>
      <c r="F130" s="671">
        <v>1975</v>
      </c>
      <c r="S130"/>
      <c r="T130"/>
      <c r="U130"/>
      <c r="V130"/>
      <c r="W130"/>
      <c r="X130"/>
      <c r="Y130"/>
      <c r="Z130"/>
      <c r="AA130"/>
      <c r="AB130"/>
    </row>
    <row r="131" spans="1:28">
      <c r="A131" s="671"/>
      <c r="B131" s="671">
        <v>201510</v>
      </c>
      <c r="C131" s="671">
        <v>8879</v>
      </c>
      <c r="D131" s="671">
        <v>10026</v>
      </c>
      <c r="E131" s="671">
        <v>3379</v>
      </c>
      <c r="F131" s="671">
        <v>1712</v>
      </c>
      <c r="S131"/>
      <c r="T131"/>
      <c r="U131"/>
      <c r="V131"/>
      <c r="W131"/>
      <c r="X131"/>
      <c r="Y131"/>
      <c r="Z131"/>
      <c r="AA131"/>
      <c r="AB131"/>
    </row>
    <row r="132" spans="1:28">
      <c r="A132" s="671"/>
      <c r="B132" s="671">
        <v>201511</v>
      </c>
      <c r="C132" s="671">
        <v>8120</v>
      </c>
      <c r="D132" s="671">
        <v>10657</v>
      </c>
      <c r="E132" s="671">
        <v>3069</v>
      </c>
      <c r="F132" s="671">
        <v>1716</v>
      </c>
      <c r="S132"/>
      <c r="T132"/>
      <c r="U132"/>
      <c r="V132"/>
      <c r="W132"/>
      <c r="X132"/>
      <c r="Y132"/>
      <c r="Z132"/>
      <c r="AA132"/>
      <c r="AB132"/>
    </row>
    <row r="133" spans="1:28">
      <c r="A133" s="675" t="s">
        <v>1286</v>
      </c>
      <c r="B133" s="671">
        <v>201512</v>
      </c>
      <c r="C133" s="671">
        <v>6794</v>
      </c>
      <c r="D133" s="671">
        <v>11244</v>
      </c>
      <c r="E133" s="671">
        <v>2900</v>
      </c>
      <c r="F133" s="671">
        <v>1930</v>
      </c>
      <c r="S133"/>
      <c r="T133"/>
      <c r="U133"/>
      <c r="V133"/>
      <c r="W133"/>
      <c r="X133"/>
      <c r="Y133"/>
      <c r="Z133"/>
      <c r="AA133"/>
      <c r="AB133"/>
    </row>
    <row r="134" spans="1:28">
      <c r="A134" s="671"/>
      <c r="B134" s="671">
        <v>201601</v>
      </c>
      <c r="C134" s="671">
        <v>7784</v>
      </c>
      <c r="D134" s="671">
        <v>10390</v>
      </c>
      <c r="E134" s="671">
        <v>3744</v>
      </c>
      <c r="F134" s="671">
        <v>1856</v>
      </c>
      <c r="S134"/>
      <c r="T134"/>
      <c r="U134"/>
      <c r="V134"/>
      <c r="W134"/>
      <c r="X134"/>
      <c r="Y134"/>
      <c r="Z134"/>
      <c r="AA134"/>
      <c r="AB134"/>
    </row>
    <row r="135" spans="1:28">
      <c r="B135" s="671">
        <v>201602</v>
      </c>
      <c r="C135" s="671">
        <v>6835</v>
      </c>
      <c r="D135" s="671">
        <v>10407</v>
      </c>
      <c r="E135" s="671">
        <v>3166</v>
      </c>
      <c r="F135" s="671">
        <v>1929</v>
      </c>
      <c r="S135"/>
      <c r="T135"/>
      <c r="U135"/>
      <c r="V135"/>
      <c r="W135"/>
      <c r="X135"/>
      <c r="Y135"/>
      <c r="Z135"/>
      <c r="AA135"/>
      <c r="AB135"/>
    </row>
    <row r="136" spans="1:28">
      <c r="A136" s="675" t="s">
        <v>1164</v>
      </c>
      <c r="B136" s="671">
        <v>201603</v>
      </c>
      <c r="C136" s="671">
        <v>8291</v>
      </c>
      <c r="D136" s="671">
        <v>10861</v>
      </c>
      <c r="E136" s="671">
        <v>3369</v>
      </c>
      <c r="F136" s="671">
        <v>2028</v>
      </c>
      <c r="S136"/>
      <c r="T136"/>
      <c r="U136"/>
      <c r="V136"/>
      <c r="W136"/>
      <c r="X136"/>
      <c r="Y136"/>
      <c r="Z136"/>
      <c r="AA136"/>
      <c r="AB136"/>
    </row>
    <row r="137" spans="1:28">
      <c r="A137" s="671"/>
      <c r="B137" s="671">
        <v>201604</v>
      </c>
      <c r="C137" s="671">
        <v>6597</v>
      </c>
      <c r="D137" s="671">
        <v>10899</v>
      </c>
      <c r="E137" s="671">
        <v>2959</v>
      </c>
      <c r="F137" s="671">
        <v>1960</v>
      </c>
      <c r="S137"/>
      <c r="T137"/>
      <c r="U137"/>
      <c r="V137"/>
      <c r="W137"/>
      <c r="X137"/>
      <c r="Y137"/>
      <c r="Z137"/>
      <c r="AA137"/>
      <c r="AB137"/>
    </row>
    <row r="138" spans="1:28">
      <c r="A138" s="671"/>
      <c r="B138" s="671">
        <v>201605</v>
      </c>
      <c r="C138" s="671">
        <v>7686</v>
      </c>
      <c r="D138" s="671">
        <v>11187</v>
      </c>
      <c r="E138" s="671">
        <v>3070</v>
      </c>
      <c r="F138" s="671">
        <v>2101</v>
      </c>
      <c r="S138"/>
      <c r="T138"/>
      <c r="U138"/>
      <c r="V138"/>
      <c r="W138"/>
      <c r="X138"/>
      <c r="Y138"/>
      <c r="Z138"/>
      <c r="AA138"/>
      <c r="AB138"/>
    </row>
    <row r="139" spans="1:28">
      <c r="A139" s="675" t="s">
        <v>1287</v>
      </c>
      <c r="B139" s="671">
        <v>201606</v>
      </c>
      <c r="C139" s="671">
        <v>9584</v>
      </c>
      <c r="D139" s="671">
        <v>10743</v>
      </c>
      <c r="E139" s="671">
        <v>3713</v>
      </c>
      <c r="F139" s="671">
        <v>1954</v>
      </c>
      <c r="S139"/>
      <c r="T139"/>
      <c r="U139"/>
      <c r="V139"/>
      <c r="W139"/>
      <c r="X139"/>
      <c r="Y139"/>
      <c r="Z139"/>
      <c r="AA139"/>
      <c r="AB139"/>
    </row>
    <row r="140" spans="1:28">
      <c r="A140" s="671"/>
      <c r="B140" s="671">
        <v>201607</v>
      </c>
      <c r="C140" s="671">
        <v>8165</v>
      </c>
      <c r="D140" s="671">
        <v>11775</v>
      </c>
      <c r="E140" s="671">
        <v>2942</v>
      </c>
      <c r="F140" s="671">
        <v>2060</v>
      </c>
      <c r="S140"/>
      <c r="T140"/>
      <c r="U140"/>
      <c r="V140"/>
      <c r="W140"/>
      <c r="X140"/>
      <c r="Y140"/>
      <c r="Z140"/>
      <c r="AA140"/>
      <c r="AB140"/>
    </row>
    <row r="141" spans="1:28">
      <c r="A141" s="671"/>
      <c r="B141" s="671">
        <v>201608</v>
      </c>
      <c r="C141" s="671">
        <v>8814</v>
      </c>
      <c r="D141" s="671">
        <v>11667</v>
      </c>
      <c r="E141" s="671">
        <v>3327</v>
      </c>
      <c r="F141" s="671">
        <v>2160</v>
      </c>
      <c r="S141"/>
      <c r="T141"/>
      <c r="U141"/>
      <c r="V141"/>
      <c r="W141"/>
      <c r="X141"/>
      <c r="Y141"/>
      <c r="Z141"/>
      <c r="AA141"/>
      <c r="AB141"/>
    </row>
    <row r="142" spans="1:28">
      <c r="A142" s="675" t="s">
        <v>1288</v>
      </c>
      <c r="B142" s="671">
        <v>201609</v>
      </c>
      <c r="C142" s="671">
        <v>9652</v>
      </c>
      <c r="D142" s="671">
        <v>11270</v>
      </c>
      <c r="E142" s="671">
        <v>3657</v>
      </c>
      <c r="F142" s="671">
        <v>2090</v>
      </c>
      <c r="S142"/>
      <c r="T142"/>
      <c r="U142"/>
      <c r="V142"/>
      <c r="W142"/>
      <c r="X142"/>
      <c r="Y142"/>
      <c r="Z142"/>
      <c r="AA142"/>
      <c r="AB142"/>
    </row>
    <row r="143" spans="1:28">
      <c r="A143" s="671"/>
      <c r="B143" s="671">
        <v>201610</v>
      </c>
      <c r="C143" s="671">
        <v>10171</v>
      </c>
      <c r="D143" s="671">
        <v>11478</v>
      </c>
      <c r="E143" s="671">
        <v>4075</v>
      </c>
      <c r="F143" s="671">
        <v>2056</v>
      </c>
      <c r="S143"/>
      <c r="T143"/>
      <c r="U143"/>
      <c r="V143"/>
      <c r="W143"/>
      <c r="X143"/>
      <c r="Y143"/>
      <c r="Z143"/>
      <c r="AA143"/>
      <c r="AB143"/>
    </row>
    <row r="144" spans="1:28">
      <c r="A144" s="671"/>
      <c r="B144" s="671">
        <v>201611</v>
      </c>
      <c r="C144" s="671">
        <v>9754</v>
      </c>
      <c r="D144" s="671">
        <v>11540</v>
      </c>
      <c r="E144" s="671">
        <v>3526</v>
      </c>
      <c r="F144" s="671">
        <v>2163</v>
      </c>
      <c r="S144"/>
      <c r="T144"/>
      <c r="U144"/>
      <c r="V144"/>
      <c r="W144"/>
      <c r="X144"/>
      <c r="Y144"/>
      <c r="Z144"/>
      <c r="AA144"/>
      <c r="AB144"/>
    </row>
    <row r="145" spans="1:28">
      <c r="A145" s="675" t="s">
        <v>1289</v>
      </c>
      <c r="B145" s="671">
        <v>201612</v>
      </c>
      <c r="C145" s="671">
        <v>8055</v>
      </c>
      <c r="D145" s="671">
        <v>11832</v>
      </c>
      <c r="E145" s="671">
        <v>2820</v>
      </c>
      <c r="F145" s="671">
        <v>2220</v>
      </c>
      <c r="S145"/>
      <c r="T145"/>
      <c r="U145"/>
      <c r="V145"/>
      <c r="W145"/>
      <c r="X145"/>
      <c r="Y145"/>
      <c r="Z145"/>
      <c r="AA145"/>
      <c r="AB145"/>
    </row>
    <row r="146" spans="1:28">
      <c r="B146" s="671">
        <v>201701</v>
      </c>
      <c r="C146" s="671">
        <v>9492</v>
      </c>
      <c r="D146" s="671">
        <v>11463</v>
      </c>
      <c r="E146" s="671">
        <v>3918</v>
      </c>
      <c r="F146" s="671">
        <v>2260</v>
      </c>
      <c r="S146"/>
      <c r="T146"/>
      <c r="U146"/>
      <c r="V146"/>
      <c r="W146"/>
      <c r="X146"/>
      <c r="Y146"/>
      <c r="Z146"/>
      <c r="AA146"/>
      <c r="AB146"/>
    </row>
    <row r="147" spans="1:28">
      <c r="B147" s="671">
        <v>201702</v>
      </c>
      <c r="C147" s="671">
        <v>8185</v>
      </c>
      <c r="D147" s="671">
        <v>11006</v>
      </c>
      <c r="E147" s="671">
        <v>3165</v>
      </c>
      <c r="F147" s="671">
        <v>2075</v>
      </c>
      <c r="S147"/>
      <c r="T147"/>
      <c r="U147"/>
      <c r="V147"/>
      <c r="W147"/>
      <c r="X147"/>
      <c r="Y147"/>
      <c r="Z147"/>
      <c r="AA147"/>
      <c r="AB147"/>
    </row>
    <row r="148" spans="1:28">
      <c r="A148" s="675" t="s">
        <v>1231</v>
      </c>
      <c r="B148" s="671">
        <v>201703</v>
      </c>
      <c r="C148" s="671">
        <v>9744</v>
      </c>
      <c r="D148" s="671">
        <v>12800</v>
      </c>
      <c r="E148" s="671">
        <v>3534</v>
      </c>
      <c r="F148" s="671">
        <v>2690</v>
      </c>
      <c r="S148"/>
      <c r="T148"/>
      <c r="U148"/>
      <c r="V148"/>
      <c r="W148"/>
      <c r="X148"/>
      <c r="Y148"/>
      <c r="Z148"/>
      <c r="AA148"/>
      <c r="AB148"/>
    </row>
    <row r="149" spans="1:28">
      <c r="A149" s="671"/>
      <c r="B149" s="671">
        <v>201704</v>
      </c>
      <c r="C149" s="671">
        <v>7350</v>
      </c>
      <c r="D149" s="671">
        <v>11104</v>
      </c>
      <c r="E149" s="671">
        <v>2860</v>
      </c>
      <c r="F149" s="671">
        <v>2156</v>
      </c>
      <c r="S149"/>
      <c r="T149"/>
      <c r="U149"/>
      <c r="V149"/>
      <c r="W149"/>
      <c r="X149"/>
      <c r="Y149"/>
      <c r="Z149"/>
      <c r="AA149"/>
      <c r="AB149"/>
    </row>
    <row r="150" spans="1:28">
      <c r="A150" s="671"/>
      <c r="B150" s="671">
        <v>201705</v>
      </c>
      <c r="C150" s="671">
        <v>9191</v>
      </c>
      <c r="D150" s="671">
        <v>12940</v>
      </c>
      <c r="E150" s="671">
        <v>3345</v>
      </c>
      <c r="F150" s="671">
        <v>2437</v>
      </c>
      <c r="S150"/>
      <c r="T150"/>
      <c r="U150"/>
      <c r="V150"/>
      <c r="W150"/>
      <c r="X150"/>
      <c r="Y150"/>
      <c r="Z150"/>
      <c r="AA150"/>
      <c r="AB150"/>
    </row>
    <row r="151" spans="1:28">
      <c r="A151" s="675" t="s">
        <v>1290</v>
      </c>
      <c r="B151" s="671">
        <v>201706</v>
      </c>
      <c r="C151" s="671">
        <v>11420</v>
      </c>
      <c r="D151" s="671">
        <v>12131</v>
      </c>
      <c r="E151" s="671">
        <v>3992</v>
      </c>
      <c r="F151" s="671">
        <v>2143</v>
      </c>
      <c r="S151"/>
      <c r="T151"/>
      <c r="U151"/>
      <c r="V151"/>
      <c r="W151"/>
      <c r="X151"/>
      <c r="Y151"/>
      <c r="Z151"/>
      <c r="AA151"/>
      <c r="AB151"/>
    </row>
    <row r="152" spans="1:28">
      <c r="A152" s="671"/>
      <c r="B152" s="671">
        <v>201707</v>
      </c>
      <c r="C152" s="671">
        <v>8104</v>
      </c>
      <c r="D152" s="671">
        <v>13109</v>
      </c>
      <c r="E152" s="671">
        <v>2930</v>
      </c>
      <c r="F152" s="671">
        <v>2228</v>
      </c>
      <c r="S152"/>
      <c r="T152"/>
      <c r="U152"/>
      <c r="V152"/>
      <c r="W152"/>
      <c r="X152"/>
      <c r="Y152"/>
      <c r="Z152"/>
      <c r="AA152"/>
      <c r="AB152"/>
    </row>
    <row r="153" spans="1:28">
      <c r="A153" s="671"/>
      <c r="B153" s="671">
        <v>201708</v>
      </c>
      <c r="C153" s="671">
        <v>9075</v>
      </c>
      <c r="D153" s="671">
        <v>13127</v>
      </c>
      <c r="E153" s="671">
        <v>3371</v>
      </c>
      <c r="F153" s="671">
        <v>2286</v>
      </c>
      <c r="S153"/>
      <c r="T153"/>
      <c r="U153"/>
      <c r="V153"/>
      <c r="W153"/>
      <c r="X153"/>
      <c r="Y153"/>
      <c r="Z153"/>
      <c r="AA153"/>
      <c r="AB153"/>
    </row>
    <row r="154" spans="1:28">
      <c r="A154" s="675" t="s">
        <v>1291</v>
      </c>
      <c r="B154" s="671">
        <v>201709</v>
      </c>
      <c r="C154" s="671">
        <v>10343</v>
      </c>
      <c r="D154" s="671">
        <v>12301</v>
      </c>
      <c r="E154" s="671">
        <v>3575</v>
      </c>
      <c r="F154" s="671">
        <v>2247</v>
      </c>
      <c r="S154"/>
      <c r="T154"/>
      <c r="U154"/>
      <c r="V154"/>
      <c r="W154"/>
      <c r="X154"/>
      <c r="Y154"/>
      <c r="Z154"/>
      <c r="AA154"/>
      <c r="AB154"/>
    </row>
    <row r="155" spans="1:28">
      <c r="A155" s="671"/>
      <c r="B155" s="671">
        <v>201710</v>
      </c>
      <c r="C155" s="671">
        <v>11497</v>
      </c>
      <c r="D155" s="671">
        <v>12942</v>
      </c>
      <c r="E155" s="671">
        <v>3488</v>
      </c>
      <c r="F155" s="671">
        <v>2118</v>
      </c>
      <c r="S155"/>
      <c r="T155"/>
      <c r="U155"/>
      <c r="V155"/>
      <c r="W155"/>
      <c r="X155"/>
      <c r="Y155"/>
      <c r="Z155"/>
      <c r="AA155"/>
      <c r="AB155"/>
    </row>
    <row r="156" spans="1:28">
      <c r="A156" s="671"/>
      <c r="B156" s="671">
        <v>201711</v>
      </c>
      <c r="C156" s="671">
        <v>10300</v>
      </c>
      <c r="D156" s="671">
        <v>13686</v>
      </c>
      <c r="E156" s="671">
        <v>3751</v>
      </c>
      <c r="F156" s="671">
        <v>2187</v>
      </c>
      <c r="S156"/>
      <c r="T156"/>
      <c r="U156"/>
      <c r="V156"/>
      <c r="W156"/>
      <c r="X156"/>
      <c r="Y156"/>
      <c r="Z156"/>
      <c r="AA156"/>
      <c r="AB156"/>
    </row>
    <row r="157" spans="1:28">
      <c r="A157" s="675" t="s">
        <v>1292</v>
      </c>
      <c r="B157" s="671">
        <v>201712</v>
      </c>
      <c r="C157" s="671">
        <v>8386</v>
      </c>
      <c r="D157" s="671">
        <v>12830</v>
      </c>
      <c r="E157" s="671">
        <v>2676</v>
      </c>
      <c r="F157" s="671">
        <v>2118</v>
      </c>
      <c r="S157"/>
      <c r="T157"/>
      <c r="U157"/>
      <c r="V157"/>
      <c r="W157"/>
      <c r="X157"/>
      <c r="Y157"/>
      <c r="Z157"/>
      <c r="AA157"/>
      <c r="AB157"/>
    </row>
    <row r="158" spans="1:28">
      <c r="B158" s="671"/>
      <c r="C158" s="671"/>
      <c r="D158" s="671"/>
      <c r="E158" s="671"/>
      <c r="F158" s="671"/>
      <c r="S158"/>
      <c r="T158"/>
      <c r="U158"/>
      <c r="V158"/>
      <c r="W158"/>
      <c r="X158"/>
      <c r="Y158"/>
      <c r="Z158"/>
      <c r="AA158"/>
      <c r="AB158"/>
    </row>
    <row r="159" spans="1:28">
      <c r="S159"/>
      <c r="T159"/>
      <c r="U159"/>
      <c r="V159"/>
      <c r="W159"/>
      <c r="X159"/>
      <c r="Y159"/>
      <c r="Z159"/>
      <c r="AA159"/>
      <c r="AB159"/>
    </row>
  </sheetData>
  <mergeCells count="1">
    <mergeCell ref="M1:N1"/>
  </mergeCells>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L98"/>
  <sheetViews>
    <sheetView zoomScale="75" zoomScaleNormal="75" workbookViewId="0">
      <selection activeCell="G26" sqref="G26"/>
    </sheetView>
  </sheetViews>
  <sheetFormatPr defaultColWidth="8.85546875" defaultRowHeight="12.75"/>
  <cols>
    <col min="1" max="2" width="11.42578125" customWidth="1"/>
    <col min="3" max="3" width="13" customWidth="1"/>
    <col min="4" max="4" width="8.85546875" customWidth="1"/>
    <col min="5" max="5" width="11.28515625" customWidth="1"/>
    <col min="6" max="6" width="10.42578125" bestFit="1" customWidth="1"/>
    <col min="7" max="9" width="8.85546875" customWidth="1"/>
    <col min="10" max="10" width="10.7109375" style="2" customWidth="1"/>
    <col min="11" max="11" width="10.7109375" customWidth="1"/>
    <col min="12" max="12" width="10" customWidth="1"/>
    <col min="19" max="19" width="12.42578125" bestFit="1" customWidth="1"/>
    <col min="29" max="29" width="10.85546875" customWidth="1"/>
  </cols>
  <sheetData>
    <row r="1" spans="1:38" ht="30" customHeight="1">
      <c r="A1" s="33" t="s">
        <v>483</v>
      </c>
      <c r="B1" s="34"/>
      <c r="C1" s="34"/>
      <c r="D1" s="34"/>
      <c r="E1" s="34"/>
      <c r="F1" s="34"/>
      <c r="G1" s="34"/>
      <c r="H1" s="34"/>
      <c r="I1" s="34"/>
      <c r="J1" s="35"/>
      <c r="K1" s="793" t="s">
        <v>549</v>
      </c>
      <c r="L1" s="793"/>
      <c r="M1" s="792"/>
      <c r="N1" s="792"/>
      <c r="O1" s="34"/>
      <c r="P1" s="33" t="s">
        <v>13</v>
      </c>
      <c r="Q1" s="34"/>
      <c r="R1" s="29"/>
      <c r="S1" s="29"/>
      <c r="T1" s="29"/>
      <c r="U1" s="29"/>
      <c r="V1" s="283"/>
      <c r="W1" s="283"/>
      <c r="X1" s="283"/>
      <c r="Y1" s="283"/>
      <c r="Z1" s="283"/>
      <c r="AA1" s="283"/>
      <c r="AB1" s="145"/>
      <c r="AC1" s="649"/>
      <c r="AD1" s="649"/>
      <c r="AE1" s="649"/>
      <c r="AF1" s="649"/>
      <c r="AG1" s="650" t="s">
        <v>1137</v>
      </c>
      <c r="AH1" s="649"/>
      <c r="AI1" s="649"/>
      <c r="AJ1" s="650"/>
      <c r="AK1" s="650"/>
      <c r="AL1" s="650"/>
    </row>
    <row r="2" spans="1:38" ht="63.75">
      <c r="A2" s="15" t="s">
        <v>448</v>
      </c>
      <c r="B2" s="4" t="s">
        <v>140</v>
      </c>
      <c r="C2" s="4" t="s">
        <v>192</v>
      </c>
      <c r="D2" s="4" t="s">
        <v>396</v>
      </c>
      <c r="E2" s="4" t="s">
        <v>796</v>
      </c>
      <c r="F2" s="4" t="s">
        <v>398</v>
      </c>
      <c r="G2" s="284" t="s">
        <v>849</v>
      </c>
      <c r="H2" s="284" t="s">
        <v>850</v>
      </c>
      <c r="I2" s="4" t="s">
        <v>397</v>
      </c>
      <c r="J2" s="4" t="s">
        <v>399</v>
      </c>
      <c r="K2" s="4" t="s">
        <v>400</v>
      </c>
      <c r="L2" s="4" t="s">
        <v>611</v>
      </c>
      <c r="M2" s="4" t="s">
        <v>426</v>
      </c>
      <c r="N2" s="201" t="s">
        <v>959</v>
      </c>
      <c r="O2" s="4" t="s">
        <v>942</v>
      </c>
      <c r="P2" s="201" t="s">
        <v>991</v>
      </c>
      <c r="Q2" s="221"/>
      <c r="R2" s="222" t="s">
        <v>14</v>
      </c>
      <c r="S2" s="222" t="s">
        <v>15</v>
      </c>
      <c r="T2" s="222" t="s">
        <v>16</v>
      </c>
      <c r="U2" s="222" t="s">
        <v>17</v>
      </c>
      <c r="V2" s="222" t="s">
        <v>18</v>
      </c>
      <c r="W2" s="222" t="s">
        <v>407</v>
      </c>
      <c r="X2" s="222" t="s">
        <v>19</v>
      </c>
      <c r="Y2" s="223" t="s">
        <v>20</v>
      </c>
      <c r="Z2" s="360" t="s">
        <v>1035</v>
      </c>
      <c r="AA2" s="360" t="s">
        <v>1036</v>
      </c>
      <c r="AB2" s="143"/>
      <c r="AC2" s="651"/>
      <c r="AD2" s="651"/>
      <c r="AE2" s="650"/>
      <c r="AF2" s="651"/>
      <c r="AG2" s="651"/>
      <c r="AH2" s="651"/>
      <c r="AI2" s="650"/>
      <c r="AJ2" s="650"/>
      <c r="AK2" s="650"/>
      <c r="AL2" s="650"/>
    </row>
    <row r="3" spans="1:38">
      <c r="A3" s="15">
        <v>2000</v>
      </c>
      <c r="B3">
        <f>'1.1, 1.2'!R3</f>
        <v>2494929</v>
      </c>
      <c r="C3" s="4"/>
      <c r="D3" s="4"/>
      <c r="E3" s="4">
        <v>3857.8</v>
      </c>
      <c r="F3" s="3">
        <f t="shared" ref="F3:F11" si="0">B3/E3</f>
        <v>646.72326196277663</v>
      </c>
      <c r="G3" s="284"/>
      <c r="H3" s="284"/>
      <c r="I3" s="4"/>
      <c r="J3" s="4"/>
      <c r="K3" s="4"/>
      <c r="L3" s="4"/>
      <c r="M3" s="4"/>
      <c r="N3" s="201"/>
      <c r="O3" s="4"/>
      <c r="P3" s="201"/>
      <c r="Q3" s="224"/>
      <c r="R3" s="360"/>
      <c r="S3" s="360"/>
      <c r="T3" s="360"/>
      <c r="U3" s="360"/>
      <c r="V3" s="360"/>
      <c r="W3" s="360"/>
      <c r="X3" s="360"/>
      <c r="Y3" s="726"/>
      <c r="Z3" s="360"/>
      <c r="AA3" s="360"/>
      <c r="AB3" s="143"/>
      <c r="AC3" s="651"/>
      <c r="AD3" s="651"/>
      <c r="AE3" s="650"/>
      <c r="AF3" s="651"/>
      <c r="AG3" s="651"/>
      <c r="AH3" s="651"/>
      <c r="AI3" s="650"/>
      <c r="AJ3" s="650"/>
      <c r="AK3" s="650"/>
      <c r="AL3" s="650"/>
    </row>
    <row r="4" spans="1:38">
      <c r="A4">
        <v>2001</v>
      </c>
      <c r="B4">
        <f>'1.1, 1.2'!R4</f>
        <v>2563467</v>
      </c>
      <c r="C4" s="6">
        <v>34.016390203</v>
      </c>
      <c r="D4" s="6">
        <v>2.5956298933999999</v>
      </c>
      <c r="E4" s="3">
        <v>3880.5</v>
      </c>
      <c r="F4" s="3">
        <f t="shared" si="0"/>
        <v>660.60224197912635</v>
      </c>
      <c r="G4" s="3">
        <f>'1.1, 1.2'!B4/E4</f>
        <v>570.46617703904133</v>
      </c>
      <c r="H4" s="3">
        <f>'1.1, 1.2'!C4/E4</f>
        <v>90.136064940085035</v>
      </c>
      <c r="I4" s="3">
        <f t="shared" ref="I4:I15" si="1">C4*1000000/E4</f>
        <v>8765.9812403040851</v>
      </c>
      <c r="J4" s="5">
        <f t="shared" ref="J4:J15" si="2">C4/B4*1000000000</f>
        <v>13269.681335082527</v>
      </c>
      <c r="K4" s="3">
        <f t="shared" ref="K4:K16" si="3">C4+D4</f>
        <v>36.612020096400002</v>
      </c>
      <c r="L4" s="6">
        <v>1.66</v>
      </c>
      <c r="M4" s="3">
        <f t="shared" ref="M4:M15" si="4">C4*L4</f>
        <v>56.467207736980001</v>
      </c>
      <c r="P4" s="3">
        <f>(G4+H4)</f>
        <v>660.60224197912635</v>
      </c>
      <c r="Q4" s="224">
        <v>2001</v>
      </c>
      <c r="R4" s="225">
        <v>28.824427305</v>
      </c>
      <c r="S4" s="225">
        <v>5.1919628981999999</v>
      </c>
      <c r="T4" s="225">
        <v>2.1844561796000002</v>
      </c>
      <c r="U4" s="225">
        <v>0.1490247032</v>
      </c>
      <c r="V4" s="225">
        <v>0.23451682930000001</v>
      </c>
      <c r="W4" s="225">
        <v>2.7632181299999999E-2</v>
      </c>
      <c r="X4" s="225">
        <f>SUM(R4:W4)</f>
        <v>36.612020096599998</v>
      </c>
      <c r="Y4" s="226">
        <f t="shared" ref="Y4:Y19" si="5">X4/E4*1000000</f>
        <v>9434.8718197654944</v>
      </c>
      <c r="Z4" s="1">
        <f t="shared" ref="Z4:Z19" si="6">R4/E4*1000000</f>
        <v>7428.0188906068806</v>
      </c>
      <c r="AA4" s="1">
        <f t="shared" ref="AA4:AA19" si="7">S4/E4*1000000</f>
        <v>1337.9623497487437</v>
      </c>
      <c r="AB4" s="53"/>
      <c r="AC4" s="650">
        <f>R4/X$4</f>
        <v>0.78729409710109932</v>
      </c>
      <c r="AD4" s="650">
        <f t="shared" ref="AD4:AD19" si="8">S4/X4</f>
        <v>0.14181033672824175</v>
      </c>
      <c r="AE4" s="650">
        <f t="shared" ref="AE4:AE18" si="9">SUM(AC4:AD4)</f>
        <v>0.92910443382934105</v>
      </c>
      <c r="AF4" s="652"/>
      <c r="AG4" s="650">
        <f t="shared" ref="AG4:AG19" si="10">R4/E4*1000000</f>
        <v>7428.0188906068806</v>
      </c>
      <c r="AH4" s="652"/>
      <c r="AI4" s="650"/>
      <c r="AJ4" s="650"/>
      <c r="AK4" s="650"/>
      <c r="AL4" s="650"/>
    </row>
    <row r="5" spans="1:38">
      <c r="A5">
        <v>2002</v>
      </c>
      <c r="B5">
        <f>'1.1, 1.2'!R5</f>
        <v>2647754</v>
      </c>
      <c r="C5" s="6">
        <v>35.108297123</v>
      </c>
      <c r="D5" s="6">
        <v>2.7019461963000002</v>
      </c>
      <c r="E5" s="3">
        <v>3948.5</v>
      </c>
      <c r="F5" s="3">
        <f t="shared" si="0"/>
        <v>670.5721159934152</v>
      </c>
      <c r="G5" s="3">
        <f>'1.1, 1.2'!B5/E5</f>
        <v>580.5700899075598</v>
      </c>
      <c r="H5" s="3">
        <f>'1.1, 1.2'!C5/E5</f>
        <v>90.002026085855391</v>
      </c>
      <c r="I5" s="3">
        <f t="shared" si="1"/>
        <v>8891.5530259592251</v>
      </c>
      <c r="J5" s="5">
        <f t="shared" si="2"/>
        <v>13259.652189365022</v>
      </c>
      <c r="K5" s="3">
        <f t="shared" si="3"/>
        <v>37.8102433193</v>
      </c>
      <c r="L5" s="6">
        <v>1.65</v>
      </c>
      <c r="M5" s="3">
        <f t="shared" si="4"/>
        <v>57.928690252949998</v>
      </c>
      <c r="N5" s="129">
        <f>E5/E4-1</f>
        <v>1.7523515010952284E-2</v>
      </c>
      <c r="O5" s="129">
        <f>B5/B4-1</f>
        <v>3.2880079985426081E-2</v>
      </c>
      <c r="P5" s="3">
        <f t="shared" ref="P5:P17" si="11">(G5+H5)</f>
        <v>670.5721159934152</v>
      </c>
      <c r="Q5" s="224">
        <v>2002</v>
      </c>
      <c r="R5" s="225">
        <v>29.818089237999999</v>
      </c>
      <c r="S5" s="225">
        <v>5.2902078845</v>
      </c>
      <c r="T5" s="225">
        <v>2.2763049374</v>
      </c>
      <c r="U5" s="225">
        <v>0.15940321129999999</v>
      </c>
      <c r="V5" s="225">
        <v>0.2324311855</v>
      </c>
      <c r="W5" s="225">
        <v>3.3806862100000001E-2</v>
      </c>
      <c r="X5" s="225">
        <f t="shared" ref="X5:X19" si="12">SUM(R5:W5)</f>
        <v>37.810243318799998</v>
      </c>
      <c r="Y5" s="226">
        <f t="shared" si="5"/>
        <v>9575.8498971254885</v>
      </c>
      <c r="Z5" s="1">
        <f t="shared" si="6"/>
        <v>7551.7511049765735</v>
      </c>
      <c r="AA5" s="1">
        <f t="shared" si="7"/>
        <v>1339.8019208560213</v>
      </c>
      <c r="AB5" s="53"/>
      <c r="AC5" s="650">
        <f t="shared" ref="AC5:AC19" si="13">R5/X5</f>
        <v>0.78862463239356773</v>
      </c>
      <c r="AD5" s="650">
        <f t="shared" si="8"/>
        <v>0.13991467444139943</v>
      </c>
      <c r="AE5" s="650">
        <f t="shared" si="9"/>
        <v>0.92853930683496722</v>
      </c>
      <c r="AF5" s="652"/>
      <c r="AG5" s="650">
        <f t="shared" si="10"/>
        <v>7551.7511049765735</v>
      </c>
      <c r="AH5" s="652"/>
      <c r="AI5" s="650"/>
      <c r="AJ5" s="650"/>
      <c r="AK5" s="650"/>
      <c r="AL5" s="650"/>
    </row>
    <row r="6" spans="1:38">
      <c r="A6">
        <v>2003</v>
      </c>
      <c r="B6">
        <f>'1.1, 1.2'!R6</f>
        <v>2759214</v>
      </c>
      <c r="C6" s="6">
        <v>36.169875640999997</v>
      </c>
      <c r="D6" s="6">
        <v>2.8023466006</v>
      </c>
      <c r="E6" s="3">
        <v>4027.2</v>
      </c>
      <c r="F6" s="3">
        <f t="shared" si="0"/>
        <v>685.14451728247923</v>
      </c>
      <c r="G6" s="3">
        <f>'1.1, 1.2'!B6/E6</f>
        <v>594.74647397695674</v>
      </c>
      <c r="H6" s="3">
        <f>'1.1, 1.2'!C6/E6</f>
        <v>90.398043305522449</v>
      </c>
      <c r="I6" s="3">
        <f t="shared" si="1"/>
        <v>8981.3954213845846</v>
      </c>
      <c r="J6" s="5">
        <f t="shared" si="2"/>
        <v>13108.760553186523</v>
      </c>
      <c r="K6" s="3">
        <f t="shared" si="3"/>
        <v>38.972222241599994</v>
      </c>
      <c r="L6" s="6">
        <v>1.65</v>
      </c>
      <c r="M6" s="3">
        <f t="shared" si="4"/>
        <v>59.680294807649993</v>
      </c>
      <c r="N6" s="129">
        <f t="shared" ref="N6:N18" si="14">E6/E5-1</f>
        <v>1.9931619602380657E-2</v>
      </c>
      <c r="O6" s="129">
        <f t="shared" ref="O6:O16" si="15">B6/B5-1</f>
        <v>4.2096055751402961E-2</v>
      </c>
      <c r="P6" s="3">
        <f t="shared" si="11"/>
        <v>685.14451728247923</v>
      </c>
      <c r="Q6" s="224">
        <v>2003</v>
      </c>
      <c r="R6" s="225">
        <v>30.766920201000001</v>
      </c>
      <c r="S6" s="225">
        <v>5.4029554394000003</v>
      </c>
      <c r="T6" s="225">
        <v>2.3559416989000002</v>
      </c>
      <c r="U6" s="225">
        <v>0.17034249060000001</v>
      </c>
      <c r="V6" s="225">
        <v>0.23472802919999999</v>
      </c>
      <c r="W6" s="225">
        <v>4.1334382000000003E-2</v>
      </c>
      <c r="X6" s="225">
        <f t="shared" si="12"/>
        <v>38.972222241099999</v>
      </c>
      <c r="Y6" s="226">
        <f t="shared" si="5"/>
        <v>9677.2502585170841</v>
      </c>
      <c r="Z6" s="1">
        <f t="shared" si="6"/>
        <v>7639.7795493146605</v>
      </c>
      <c r="AA6" s="1">
        <f t="shared" si="7"/>
        <v>1341.6158719209377</v>
      </c>
      <c r="AB6" s="53"/>
      <c r="AC6" s="650">
        <f t="shared" si="13"/>
        <v>0.78945768118281157</v>
      </c>
      <c r="AD6" s="650">
        <f t="shared" si="8"/>
        <v>0.13863606252614608</v>
      </c>
      <c r="AE6" s="650">
        <f t="shared" si="9"/>
        <v>0.92809374370895759</v>
      </c>
      <c r="AF6" s="652"/>
      <c r="AG6" s="650">
        <f t="shared" si="10"/>
        <v>7639.7795493146605</v>
      </c>
      <c r="AH6" s="652"/>
      <c r="AI6" s="650"/>
      <c r="AJ6" s="650"/>
      <c r="AK6" s="650"/>
      <c r="AL6" s="650"/>
    </row>
    <row r="7" spans="1:38">
      <c r="A7">
        <v>2004</v>
      </c>
      <c r="B7">
        <f>'1.1, 1.2'!R7</f>
        <v>2866715</v>
      </c>
      <c r="C7" s="6">
        <v>37.128262579999998</v>
      </c>
      <c r="D7" s="6">
        <v>2.9816341819000001</v>
      </c>
      <c r="E7" s="3">
        <v>4087.5</v>
      </c>
      <c r="F7" s="3">
        <f t="shared" si="0"/>
        <v>701.33700305810396</v>
      </c>
      <c r="G7" s="3">
        <f>'1.1, 1.2'!B7/E7</f>
        <v>609.40061162079508</v>
      </c>
      <c r="H7" s="3">
        <f>'1.1, 1.2'!C7/E7</f>
        <v>91.93639143730887</v>
      </c>
      <c r="I7" s="3">
        <f t="shared" si="1"/>
        <v>9083.3669920489301</v>
      </c>
      <c r="J7" s="5">
        <f t="shared" si="2"/>
        <v>12951.501136318049</v>
      </c>
      <c r="K7" s="3">
        <f t="shared" si="3"/>
        <v>40.109896761899996</v>
      </c>
      <c r="L7" s="6">
        <v>1.65</v>
      </c>
      <c r="M7" s="3">
        <f t="shared" si="4"/>
        <v>61.261633256999993</v>
      </c>
      <c r="N7" s="129">
        <f t="shared" si="14"/>
        <v>1.4973182359952375E-2</v>
      </c>
      <c r="O7" s="129">
        <f t="shared" si="15"/>
        <v>3.8960733020345639E-2</v>
      </c>
      <c r="P7" s="3">
        <f t="shared" si="11"/>
        <v>701.33700305810396</v>
      </c>
      <c r="Q7" s="224">
        <v>2004</v>
      </c>
      <c r="R7" s="225">
        <v>31.561843076999999</v>
      </c>
      <c r="S7" s="225">
        <v>5.5664195038999997</v>
      </c>
      <c r="T7" s="225">
        <v>2.5055732277999998</v>
      </c>
      <c r="U7" s="225">
        <v>0.1893497753</v>
      </c>
      <c r="V7" s="225">
        <v>0.2402605904</v>
      </c>
      <c r="W7" s="225">
        <v>4.6450588399999999E-2</v>
      </c>
      <c r="X7" s="225">
        <f t="shared" si="12"/>
        <v>40.109896762799998</v>
      </c>
      <c r="Y7" s="226">
        <f t="shared" si="5"/>
        <v>9812.8187798899071</v>
      </c>
      <c r="Z7" s="1">
        <f t="shared" si="6"/>
        <v>7721.5518231192655</v>
      </c>
      <c r="AA7" s="1">
        <f t="shared" si="7"/>
        <v>1361.8151691498472</v>
      </c>
      <c r="AB7" s="53"/>
      <c r="AC7" s="650">
        <f t="shared" si="13"/>
        <v>0.78688417633306129</v>
      </c>
      <c r="AD7" s="650">
        <f t="shared" si="8"/>
        <v>0.13877920296874427</v>
      </c>
      <c r="AE7" s="650">
        <f t="shared" si="9"/>
        <v>0.92566337930180553</v>
      </c>
      <c r="AF7" s="652"/>
      <c r="AG7" s="650">
        <f t="shared" si="10"/>
        <v>7721.5518231192655</v>
      </c>
      <c r="AH7" s="652"/>
      <c r="AI7" s="650"/>
      <c r="AJ7" s="650"/>
      <c r="AK7" s="650"/>
      <c r="AL7" s="650"/>
    </row>
    <row r="8" spans="1:38">
      <c r="A8">
        <v>2005</v>
      </c>
      <c r="B8">
        <f>'1.1, 1.2'!R8</f>
        <v>2966885</v>
      </c>
      <c r="C8" s="6">
        <v>37.409609177999997</v>
      </c>
      <c r="D8" s="6">
        <v>3.1074881961999998</v>
      </c>
      <c r="E8" s="3">
        <v>4133.8999999999996</v>
      </c>
      <c r="F8" s="3">
        <f t="shared" si="0"/>
        <v>717.69636420813276</v>
      </c>
      <c r="G8" s="3">
        <f>'1.1, 1.2'!B8/E8</f>
        <v>623.78431989162777</v>
      </c>
      <c r="H8" s="3">
        <f>'1.1, 1.2'!C8/E8</f>
        <v>93.912044316505003</v>
      </c>
      <c r="I8" s="3">
        <f t="shared" si="1"/>
        <v>9049.4712445874356</v>
      </c>
      <c r="J8" s="5">
        <f t="shared" si="2"/>
        <v>12609.052652192449</v>
      </c>
      <c r="K8" s="3">
        <f t="shared" si="3"/>
        <v>40.517097374199999</v>
      </c>
      <c r="L8" s="6">
        <v>1.64</v>
      </c>
      <c r="M8" s="3">
        <f t="shared" si="4"/>
        <v>61.351759051919991</v>
      </c>
      <c r="N8" s="129">
        <f t="shared" si="14"/>
        <v>1.1351681957186388E-2</v>
      </c>
      <c r="O8" s="129">
        <f t="shared" si="15"/>
        <v>3.4942434110122544E-2</v>
      </c>
      <c r="P8" s="3">
        <f t="shared" si="11"/>
        <v>717.69636420813276</v>
      </c>
      <c r="Q8" s="224">
        <v>2005</v>
      </c>
      <c r="R8" s="225">
        <v>31.743399404000002</v>
      </c>
      <c r="S8" s="225">
        <v>5.6662097747000004</v>
      </c>
      <c r="T8" s="225">
        <v>2.5748558911999999</v>
      </c>
      <c r="U8" s="225">
        <v>0.2031174989</v>
      </c>
      <c r="V8" s="225">
        <v>0.27204018470000002</v>
      </c>
      <c r="W8" s="225">
        <v>5.7474621400000002E-2</v>
      </c>
      <c r="X8" s="225">
        <f t="shared" si="12"/>
        <v>40.517097374900004</v>
      </c>
      <c r="Y8" s="226">
        <f t="shared" si="5"/>
        <v>9801.1798483030561</v>
      </c>
      <c r="Z8" s="1">
        <f t="shared" si="6"/>
        <v>7678.8019555383553</v>
      </c>
      <c r="AA8" s="1">
        <f t="shared" si="7"/>
        <v>1370.669289218414</v>
      </c>
      <c r="AB8" s="53"/>
      <c r="AC8" s="650">
        <f t="shared" si="13"/>
        <v>0.78345689747421954</v>
      </c>
      <c r="AD8" s="650">
        <f t="shared" si="8"/>
        <v>0.13984737658453711</v>
      </c>
      <c r="AE8" s="650">
        <f t="shared" si="9"/>
        <v>0.9233042740587567</v>
      </c>
      <c r="AF8" s="652"/>
      <c r="AG8" s="650">
        <f t="shared" si="10"/>
        <v>7678.8019555383553</v>
      </c>
      <c r="AH8" s="652"/>
      <c r="AI8" s="650"/>
      <c r="AJ8" s="650"/>
      <c r="AK8" s="650"/>
      <c r="AL8" s="650"/>
    </row>
    <row r="9" spans="1:38">
      <c r="A9">
        <v>2006</v>
      </c>
      <c r="B9">
        <f>'1.1, 1.2'!R9</f>
        <v>3029392</v>
      </c>
      <c r="C9" s="6">
        <v>37.312401510000001</v>
      </c>
      <c r="D9" s="6">
        <v>3.2012536248000001</v>
      </c>
      <c r="E9" s="3">
        <v>4184.6000000000004</v>
      </c>
      <c r="F9" s="3">
        <f t="shared" si="0"/>
        <v>723.93824977297709</v>
      </c>
      <c r="G9" s="3">
        <f>'1.1, 1.2'!B9/E9</f>
        <v>628.9064665678917</v>
      </c>
      <c r="H9" s="3">
        <f>'1.1, 1.2'!C9/E9</f>
        <v>95.031783205085304</v>
      </c>
      <c r="I9" s="3">
        <f t="shared" si="1"/>
        <v>8916.5993189313176</v>
      </c>
      <c r="J9" s="5">
        <f t="shared" si="2"/>
        <v>12316.795419674971</v>
      </c>
      <c r="K9" s="3">
        <f t="shared" si="3"/>
        <v>40.513655134800004</v>
      </c>
      <c r="L9" s="6">
        <v>1.64</v>
      </c>
      <c r="M9" s="3">
        <f t="shared" si="4"/>
        <v>61.192338476399996</v>
      </c>
      <c r="N9" s="129">
        <f t="shared" si="14"/>
        <v>1.226444761605272E-2</v>
      </c>
      <c r="O9" s="129">
        <f t="shared" si="15"/>
        <v>2.1068224754245524E-2</v>
      </c>
      <c r="P9" s="3">
        <f t="shared" si="11"/>
        <v>723.93824977297697</v>
      </c>
      <c r="Q9" s="224">
        <v>2006</v>
      </c>
      <c r="R9" s="225">
        <v>31.552995391</v>
      </c>
      <c r="S9" s="225">
        <v>5.7594061190000003</v>
      </c>
      <c r="T9" s="225">
        <v>2.6093603725999999</v>
      </c>
      <c r="U9" s="225">
        <v>0.2119798027</v>
      </c>
      <c r="V9" s="225">
        <v>0.31506696680000001</v>
      </c>
      <c r="W9" s="225">
        <v>6.4846482699999999E-2</v>
      </c>
      <c r="X9" s="225">
        <f t="shared" si="12"/>
        <v>40.513655134800004</v>
      </c>
      <c r="Y9" s="226">
        <f t="shared" si="5"/>
        <v>9681.6075932705626</v>
      </c>
      <c r="Z9" s="1">
        <f t="shared" si="6"/>
        <v>7540.2655907374647</v>
      </c>
      <c r="AA9" s="1">
        <f t="shared" si="7"/>
        <v>1376.3337281938534</v>
      </c>
      <c r="AB9" s="53"/>
      <c r="AC9" s="650">
        <f t="shared" si="13"/>
        <v>0.77882371477010803</v>
      </c>
      <c r="AD9" s="650">
        <f t="shared" si="8"/>
        <v>0.14215962741048374</v>
      </c>
      <c r="AE9" s="650">
        <f t="shared" si="9"/>
        <v>0.92098334218059175</v>
      </c>
      <c r="AF9" s="652"/>
      <c r="AG9" s="650">
        <f t="shared" si="10"/>
        <v>7540.2655907374647</v>
      </c>
      <c r="AH9" s="652"/>
      <c r="AI9" s="650"/>
      <c r="AJ9" s="650"/>
      <c r="AK9" s="650"/>
      <c r="AL9" s="650"/>
    </row>
    <row r="10" spans="1:38">
      <c r="A10">
        <v>2007</v>
      </c>
      <c r="B10">
        <f>'1.1, 1.2'!R10</f>
        <v>3088429</v>
      </c>
      <c r="C10" s="6">
        <v>37.851013350000002</v>
      </c>
      <c r="D10" s="6">
        <v>3.3024604222999998</v>
      </c>
      <c r="E10" s="3">
        <v>4223.8</v>
      </c>
      <c r="F10" s="3">
        <f t="shared" si="0"/>
        <v>731.19678962072066</v>
      </c>
      <c r="G10" s="3">
        <f>'1.1, 1.2'!B10/E10</f>
        <v>634.37212936218566</v>
      </c>
      <c r="H10" s="3">
        <f>'1.1, 1.2'!C10/E10</f>
        <v>96.824660258534962</v>
      </c>
      <c r="I10" s="3">
        <f t="shared" si="1"/>
        <v>8961.3649675647521</v>
      </c>
      <c r="J10" s="5">
        <f t="shared" si="2"/>
        <v>12255.749881250305</v>
      </c>
      <c r="K10" s="3">
        <f t="shared" si="3"/>
        <v>41.153473772300003</v>
      </c>
      <c r="L10" s="6">
        <v>1.63</v>
      </c>
      <c r="M10" s="3">
        <f t="shared" si="4"/>
        <v>61.697151760499999</v>
      </c>
      <c r="N10" s="129">
        <f t="shared" si="14"/>
        <v>9.3676814988290502E-3</v>
      </c>
      <c r="O10" s="129">
        <f t="shared" si="15"/>
        <v>1.9488068893031896E-2</v>
      </c>
      <c r="P10" s="3">
        <f t="shared" si="11"/>
        <v>731.19678962072066</v>
      </c>
      <c r="Q10" s="224">
        <v>2007</v>
      </c>
      <c r="R10" s="225">
        <v>31.914874016999999</v>
      </c>
      <c r="S10" s="225">
        <v>5.9361393326999998</v>
      </c>
      <c r="T10" s="225">
        <v>2.6803824950999999</v>
      </c>
      <c r="U10" s="225">
        <v>0.2201706967</v>
      </c>
      <c r="V10" s="225">
        <v>0.34186948700000003</v>
      </c>
      <c r="W10" s="225">
        <v>6.0037743499999997E-2</v>
      </c>
      <c r="X10" s="225">
        <f t="shared" si="12"/>
        <v>41.153473771999991</v>
      </c>
      <c r="Y10" s="226">
        <f t="shared" si="5"/>
        <v>9743.2344741701745</v>
      </c>
      <c r="Z10" s="1">
        <f t="shared" si="6"/>
        <v>7555.962407547705</v>
      </c>
      <c r="AA10" s="1">
        <f t="shared" si="7"/>
        <v>1405.4025599460201</v>
      </c>
      <c r="AB10" s="53"/>
      <c r="AC10" s="650">
        <f t="shared" si="13"/>
        <v>0.77550862884178318</v>
      </c>
      <c r="AD10" s="650">
        <f t="shared" si="8"/>
        <v>0.14424394318660971</v>
      </c>
      <c r="AE10" s="650">
        <f t="shared" si="9"/>
        <v>0.91975257202839289</v>
      </c>
      <c r="AF10" s="652"/>
      <c r="AG10" s="650">
        <f t="shared" si="10"/>
        <v>7555.962407547705</v>
      </c>
      <c r="AH10" s="652"/>
      <c r="AI10" s="650"/>
      <c r="AJ10" s="650"/>
      <c r="AK10" s="650"/>
      <c r="AL10" s="650"/>
    </row>
    <row r="11" spans="1:38">
      <c r="A11">
        <v>2008</v>
      </c>
      <c r="B11">
        <f>'1.1, 1.2'!R11</f>
        <v>3108388</v>
      </c>
      <c r="C11" s="6">
        <v>37.247483504000002</v>
      </c>
      <c r="D11" s="6">
        <v>3.342099567</v>
      </c>
      <c r="E11" s="3">
        <v>4259.8</v>
      </c>
      <c r="F11" s="3">
        <f t="shared" si="0"/>
        <v>729.70280294849522</v>
      </c>
      <c r="G11" s="3">
        <f>'1.1, 1.2'!B11/E11</f>
        <v>632.19916428001306</v>
      </c>
      <c r="H11" s="3">
        <f>'1.1, 1.2'!C11/E11</f>
        <v>97.503638668482083</v>
      </c>
      <c r="I11" s="3">
        <f t="shared" si="1"/>
        <v>8743.9512427813515</v>
      </c>
      <c r="J11" s="5">
        <f t="shared" si="2"/>
        <v>11982.893867818304</v>
      </c>
      <c r="K11" s="3">
        <f t="shared" si="3"/>
        <v>40.589583071</v>
      </c>
      <c r="L11" s="6">
        <v>1.62</v>
      </c>
      <c r="M11" s="3">
        <f t="shared" si="4"/>
        <v>60.340923276480005</v>
      </c>
      <c r="N11" s="129">
        <f t="shared" si="14"/>
        <v>8.5231308300581787E-3</v>
      </c>
      <c r="O11" s="129">
        <f t="shared" si="15"/>
        <v>6.4625089325349716E-3</v>
      </c>
      <c r="P11" s="3">
        <f t="shared" si="11"/>
        <v>729.7028029484951</v>
      </c>
      <c r="Q11" s="224">
        <v>2008</v>
      </c>
      <c r="R11" s="225">
        <v>31.222261571000001</v>
      </c>
      <c r="S11" s="225">
        <v>6.0252219327000001</v>
      </c>
      <c r="T11" s="225">
        <v>2.6715759963000001</v>
      </c>
      <c r="U11" s="225">
        <v>0.2262977105</v>
      </c>
      <c r="V11" s="225">
        <v>0.3810123399</v>
      </c>
      <c r="W11" s="225">
        <v>6.3213520400000001E-2</v>
      </c>
      <c r="X11" s="225">
        <f t="shared" si="12"/>
        <v>40.589583070800003</v>
      </c>
      <c r="Y11" s="226">
        <f t="shared" si="5"/>
        <v>9528.5184916662747</v>
      </c>
      <c r="Z11" s="1">
        <f t="shared" si="6"/>
        <v>7329.513491478473</v>
      </c>
      <c r="AA11" s="1">
        <f t="shared" si="7"/>
        <v>1414.4377512324522</v>
      </c>
      <c r="AB11" s="53"/>
      <c r="AC11" s="650">
        <f t="shared" si="13"/>
        <v>0.76921858291915246</v>
      </c>
      <c r="AD11" s="650">
        <f t="shared" si="8"/>
        <v>0.14844256769502326</v>
      </c>
      <c r="AE11" s="650">
        <f t="shared" si="9"/>
        <v>0.91766115061417575</v>
      </c>
      <c r="AF11" s="652"/>
      <c r="AG11" s="650">
        <f t="shared" si="10"/>
        <v>7329.513491478473</v>
      </c>
      <c r="AH11" s="652"/>
      <c r="AI11" s="650"/>
      <c r="AJ11" s="650"/>
      <c r="AK11" s="650"/>
      <c r="AL11" s="650"/>
    </row>
    <row r="12" spans="1:38">
      <c r="A12">
        <v>2009</v>
      </c>
      <c r="B12">
        <f>'1.1, 1.2'!R12</f>
        <v>3099602</v>
      </c>
      <c r="C12" s="6">
        <v>37.329666095</v>
      </c>
      <c r="D12" s="6">
        <v>3.2271873636000001</v>
      </c>
      <c r="E12" s="3">
        <v>4302.6000000000004</v>
      </c>
      <c r="F12" s="3">
        <f t="shared" ref="F12:F18" si="16">B12/E12</f>
        <v>720.40208246176724</v>
      </c>
      <c r="G12" s="3">
        <f>'1.1, 1.2'!B12/E12</f>
        <v>624.01292241900239</v>
      </c>
      <c r="H12" s="3">
        <f>'1.1, 1.2'!C12/E12</f>
        <v>96.389160042764829</v>
      </c>
      <c r="I12" s="3">
        <f t="shared" si="1"/>
        <v>8676.0716996699666</v>
      </c>
      <c r="J12" s="5">
        <f t="shared" si="2"/>
        <v>12043.373986402126</v>
      </c>
      <c r="K12" s="3">
        <f t="shared" si="3"/>
        <v>40.556853458600003</v>
      </c>
      <c r="L12" s="6">
        <v>1.61</v>
      </c>
      <c r="M12" s="3">
        <f t="shared" si="4"/>
        <v>60.100762412950004</v>
      </c>
      <c r="N12" s="129">
        <f t="shared" si="14"/>
        <v>1.004742006666981E-2</v>
      </c>
      <c r="O12" s="129">
        <f t="shared" si="15"/>
        <v>-2.826545463436303E-3</v>
      </c>
      <c r="P12" s="3">
        <f t="shared" si="11"/>
        <v>720.40208246176724</v>
      </c>
      <c r="Q12" s="224">
        <v>2009</v>
      </c>
      <c r="R12" s="225">
        <v>31.310735649000002</v>
      </c>
      <c r="S12" s="225">
        <v>6.0189304465999998</v>
      </c>
      <c r="T12" s="225">
        <v>2.5353870086999999</v>
      </c>
      <c r="U12" s="225">
        <v>0.23176664720000001</v>
      </c>
      <c r="V12" s="225">
        <v>0.39622912989999998</v>
      </c>
      <c r="W12" s="225">
        <v>6.3804577900000006E-2</v>
      </c>
      <c r="X12" s="225">
        <f t="shared" si="12"/>
        <v>40.556853459300001</v>
      </c>
      <c r="Y12" s="226">
        <f t="shared" si="5"/>
        <v>9426.126867312787</v>
      </c>
      <c r="Z12" s="1">
        <f t="shared" si="6"/>
        <v>7277.1662829451961</v>
      </c>
      <c r="AA12" s="1">
        <f t="shared" si="7"/>
        <v>1398.9054168642215</v>
      </c>
      <c r="AB12" s="53"/>
      <c r="AC12" s="650">
        <f t="shared" si="13"/>
        <v>0.77202082948622353</v>
      </c>
      <c r="AD12" s="650">
        <f t="shared" si="8"/>
        <v>0.14840723412234566</v>
      </c>
      <c r="AE12" s="650">
        <f t="shared" si="9"/>
        <v>0.92042806360856921</v>
      </c>
      <c r="AF12" s="652"/>
      <c r="AG12" s="650">
        <f t="shared" si="10"/>
        <v>7277.1662829451961</v>
      </c>
      <c r="AH12" s="652"/>
      <c r="AI12" s="650"/>
      <c r="AJ12" s="650"/>
      <c r="AK12" s="650"/>
      <c r="AL12" s="650"/>
    </row>
    <row r="13" spans="1:38">
      <c r="A13">
        <v>2010</v>
      </c>
      <c r="B13">
        <f>'1.1, 1.2'!R13</f>
        <v>3122121</v>
      </c>
      <c r="C13" s="6">
        <v>37.300220523</v>
      </c>
      <c r="D13" s="6">
        <v>3.2324827712999999</v>
      </c>
      <c r="E13" s="3">
        <v>4350.7</v>
      </c>
      <c r="F13" s="3">
        <f t="shared" si="16"/>
        <v>717.61348748477258</v>
      </c>
      <c r="G13" s="3">
        <f>'1.1, 1.2'!B13/E13</f>
        <v>621.83005033672748</v>
      </c>
      <c r="H13" s="3">
        <f>'1.1, 1.2'!C13/E13</f>
        <v>95.783437148045152</v>
      </c>
      <c r="I13" s="3">
        <f t="shared" si="1"/>
        <v>8573.3837136552738</v>
      </c>
      <c r="J13" s="5">
        <f t="shared" si="2"/>
        <v>11947.077170615745</v>
      </c>
      <c r="K13" s="3">
        <f t="shared" si="3"/>
        <v>40.532703294299999</v>
      </c>
      <c r="L13" s="6">
        <v>1.6</v>
      </c>
      <c r="M13" s="3">
        <f t="shared" si="4"/>
        <v>59.680352836800004</v>
      </c>
      <c r="N13" s="129">
        <f t="shared" si="14"/>
        <v>1.1179286942778699E-2</v>
      </c>
      <c r="O13" s="129">
        <f t="shared" si="15"/>
        <v>7.2651262968601582E-3</v>
      </c>
      <c r="P13" s="3">
        <f t="shared" si="11"/>
        <v>717.61348748477258</v>
      </c>
      <c r="Q13" s="224">
        <v>2010</v>
      </c>
      <c r="R13" s="225">
        <v>31.244872828999998</v>
      </c>
      <c r="S13" s="225">
        <v>6.0553476944</v>
      </c>
      <c r="T13" s="225">
        <v>2.5369973940000001</v>
      </c>
      <c r="U13" s="225">
        <v>0.23930710399999999</v>
      </c>
      <c r="V13" s="225">
        <v>0.3933050475</v>
      </c>
      <c r="W13" s="225">
        <v>6.2873225800000002E-2</v>
      </c>
      <c r="X13" s="225">
        <f t="shared" si="12"/>
        <v>40.532703294699992</v>
      </c>
      <c r="Y13" s="226">
        <f t="shared" si="5"/>
        <v>9316.3636414140237</v>
      </c>
      <c r="Z13" s="1">
        <f t="shared" si="6"/>
        <v>7181.5737304341828</v>
      </c>
      <c r="AA13" s="1">
        <f t="shared" si="7"/>
        <v>1391.8099833130302</v>
      </c>
      <c r="AB13" s="53"/>
      <c r="AC13" s="650">
        <f t="shared" si="13"/>
        <v>0.77085588399640592</v>
      </c>
      <c r="AD13" s="650">
        <f t="shared" si="8"/>
        <v>0.14939412381092751</v>
      </c>
      <c r="AE13" s="650">
        <f t="shared" si="9"/>
        <v>0.92025000780733346</v>
      </c>
      <c r="AF13" s="652"/>
      <c r="AG13" s="650">
        <f t="shared" si="10"/>
        <v>7181.5737304341828</v>
      </c>
      <c r="AH13" s="652"/>
      <c r="AI13" s="650"/>
      <c r="AJ13" s="650"/>
      <c r="AK13" s="650"/>
      <c r="AL13" s="650"/>
    </row>
    <row r="14" spans="1:38">
      <c r="A14">
        <v>2011</v>
      </c>
      <c r="B14">
        <f>'1.1, 1.2'!R14</f>
        <v>3117253</v>
      </c>
      <c r="C14" s="6">
        <v>36.846056730999997</v>
      </c>
      <c r="D14" s="6">
        <v>3.2290890270000001</v>
      </c>
      <c r="E14" s="3">
        <v>4384</v>
      </c>
      <c r="F14" s="3">
        <f t="shared" si="16"/>
        <v>711.05223540145982</v>
      </c>
      <c r="G14" s="3">
        <f>'1.1, 1.2'!B14/E14</f>
        <v>615.50707116788317</v>
      </c>
      <c r="H14" s="3">
        <f>'1.1, 1.2'!C14/E14</f>
        <v>95.545164233576642</v>
      </c>
      <c r="I14" s="3">
        <f t="shared" si="1"/>
        <v>8404.6662251368616</v>
      </c>
      <c r="J14" s="5">
        <f t="shared" si="2"/>
        <v>11820.040507138818</v>
      </c>
      <c r="K14" s="3">
        <f t="shared" si="3"/>
        <v>40.075145757999998</v>
      </c>
      <c r="L14" s="6">
        <v>1.59</v>
      </c>
      <c r="M14" s="3">
        <f t="shared" si="4"/>
        <v>58.585230202289999</v>
      </c>
      <c r="N14" s="129">
        <f t="shared" si="14"/>
        <v>7.6539407451674535E-3</v>
      </c>
      <c r="O14" s="129">
        <f t="shared" si="15"/>
        <v>-1.5591964565114802E-3</v>
      </c>
      <c r="P14" s="3">
        <f t="shared" si="11"/>
        <v>711.05223540145982</v>
      </c>
      <c r="Q14" s="224">
        <v>2011</v>
      </c>
      <c r="R14" s="225">
        <v>30.765126672000001</v>
      </c>
      <c r="S14" s="225">
        <v>6.0809300581999999</v>
      </c>
      <c r="T14" s="225">
        <v>2.5473317744999999</v>
      </c>
      <c r="U14" s="225">
        <v>0.23604482709999999</v>
      </c>
      <c r="V14" s="225">
        <v>0.3818094434</v>
      </c>
      <c r="W14" s="225">
        <v>6.3902981900000003E-2</v>
      </c>
      <c r="X14" s="225">
        <f t="shared" si="12"/>
        <v>40.07514575710001</v>
      </c>
      <c r="Y14" s="226">
        <f t="shared" si="5"/>
        <v>9141.2285029881405</v>
      </c>
      <c r="Z14" s="1">
        <f t="shared" si="6"/>
        <v>7017.5927627737228</v>
      </c>
      <c r="AA14" s="1">
        <f t="shared" si="7"/>
        <v>1387.0734621806571</v>
      </c>
      <c r="AB14" s="53"/>
      <c r="AC14" s="650">
        <f t="shared" si="13"/>
        <v>0.76768595823633212</v>
      </c>
      <c r="AD14" s="650">
        <f t="shared" si="8"/>
        <v>0.15173818942686335</v>
      </c>
      <c r="AE14" s="650">
        <f t="shared" si="9"/>
        <v>0.91942414766319547</v>
      </c>
      <c r="AF14" s="650"/>
      <c r="AG14" s="650">
        <f t="shared" si="10"/>
        <v>7017.5927627737228</v>
      </c>
      <c r="AH14" s="650"/>
      <c r="AI14" s="650"/>
      <c r="AJ14" s="650"/>
      <c r="AK14" s="650"/>
      <c r="AL14" s="650"/>
    </row>
    <row r="15" spans="1:38">
      <c r="A15">
        <v>2012</v>
      </c>
      <c r="B15">
        <f>'1.1, 1.2'!R15</f>
        <v>3165444</v>
      </c>
      <c r="C15" s="6">
        <v>36.924875858999997</v>
      </c>
      <c r="D15" s="6">
        <v>3.2269809442000001</v>
      </c>
      <c r="E15" s="3">
        <v>4408.1000000000004</v>
      </c>
      <c r="F15" s="3">
        <f t="shared" si="16"/>
        <v>718.0971393570926</v>
      </c>
      <c r="G15" s="3">
        <f>'1.1, 1.2'!B15/E15</f>
        <v>620.80397450148587</v>
      </c>
      <c r="H15" s="3">
        <f>'1.1, 1.2'!C15/E15</f>
        <v>97.293164855606719</v>
      </c>
      <c r="I15" s="3">
        <f t="shared" si="1"/>
        <v>8376.5966876885723</v>
      </c>
      <c r="J15" s="5">
        <f t="shared" si="2"/>
        <v>11664.991027798944</v>
      </c>
      <c r="K15" s="3">
        <f t="shared" si="3"/>
        <v>40.151856803199998</v>
      </c>
      <c r="L15" s="6">
        <v>1.59</v>
      </c>
      <c r="M15" s="3">
        <f t="shared" si="4"/>
        <v>58.710552615809995</v>
      </c>
      <c r="N15" s="129">
        <f t="shared" si="14"/>
        <v>5.4972627737226443E-3</v>
      </c>
      <c r="O15" s="129">
        <f t="shared" si="15"/>
        <v>1.5459444581495285E-2</v>
      </c>
      <c r="P15" s="3">
        <f t="shared" si="11"/>
        <v>718.0971393570926</v>
      </c>
      <c r="Q15" s="224">
        <v>2012</v>
      </c>
      <c r="R15" s="225">
        <v>30.737051770000001</v>
      </c>
      <c r="S15" s="225">
        <v>6.1878240885000002</v>
      </c>
      <c r="T15" s="225">
        <v>2.5392434860000002</v>
      </c>
      <c r="U15" s="225">
        <v>0.24222027709999999</v>
      </c>
      <c r="V15" s="225">
        <v>0.38083417419999999</v>
      </c>
      <c r="W15" s="225">
        <v>6.4683007000000001E-2</v>
      </c>
      <c r="X15" s="225">
        <f t="shared" si="12"/>
        <v>40.151856802800005</v>
      </c>
      <c r="Y15" s="226">
        <f t="shared" si="5"/>
        <v>9108.6537970554218</v>
      </c>
      <c r="Z15" s="1">
        <f t="shared" si="6"/>
        <v>6972.8571879040855</v>
      </c>
      <c r="AA15" s="1">
        <f t="shared" si="7"/>
        <v>1403.73949967106</v>
      </c>
      <c r="AB15" s="53"/>
      <c r="AC15" s="650">
        <f t="shared" si="13"/>
        <v>0.76552005853578708</v>
      </c>
      <c r="AD15" s="650">
        <f t="shared" si="8"/>
        <v>0.15411053388864671</v>
      </c>
      <c r="AE15" s="650">
        <f t="shared" si="9"/>
        <v>0.91963059242443379</v>
      </c>
      <c r="AF15" s="650"/>
      <c r="AG15" s="650">
        <f t="shared" si="10"/>
        <v>6972.8571879040855</v>
      </c>
      <c r="AH15" s="650"/>
      <c r="AI15" s="650"/>
      <c r="AJ15" s="650"/>
      <c r="AK15" s="650"/>
      <c r="AL15" s="650"/>
    </row>
    <row r="16" spans="1:38">
      <c r="A16">
        <v>2013</v>
      </c>
      <c r="B16">
        <f>'1.1, 1.2'!R16</f>
        <v>3243166</v>
      </c>
      <c r="C16" s="6">
        <v>37.478596772000003</v>
      </c>
      <c r="D16" s="6">
        <v>3.3006220633000001</v>
      </c>
      <c r="E16" s="3">
        <v>4442.1000000000004</v>
      </c>
      <c r="F16" s="3">
        <f t="shared" si="16"/>
        <v>730.09747641881086</v>
      </c>
      <c r="G16" s="3">
        <f>'1.1, 1.2'!B16/E16</f>
        <v>629.15580468697237</v>
      </c>
      <c r="H16" s="3">
        <f>'1.1, 1.2'!C16/E16</f>
        <v>100.94167173183854</v>
      </c>
      <c r="I16" s="3">
        <f t="shared" ref="I16" si="17">C16*1000000/E16</f>
        <v>8437.1348623398844</v>
      </c>
      <c r="J16" s="5">
        <f t="shared" ref="J16" si="18">C16/B16*1000000000</f>
        <v>11556.175900956041</v>
      </c>
      <c r="K16" s="3">
        <f t="shared" si="3"/>
        <v>40.7792188353</v>
      </c>
      <c r="L16" s="6">
        <v>1.58</v>
      </c>
      <c r="M16" s="3">
        <f t="shared" ref="M16" si="19">C16*L16</f>
        <v>59.216182899760007</v>
      </c>
      <c r="N16" s="129">
        <f t="shared" si="14"/>
        <v>7.7130736598534089E-3</v>
      </c>
      <c r="O16" s="129">
        <f t="shared" si="15"/>
        <v>2.4553269620312346E-2</v>
      </c>
      <c r="P16" s="3">
        <f t="shared" si="11"/>
        <v>730.09747641881086</v>
      </c>
      <c r="Q16" s="224">
        <v>2013</v>
      </c>
      <c r="R16" s="225">
        <v>31.029757871000001</v>
      </c>
      <c r="S16" s="225">
        <v>6.4488389006000002</v>
      </c>
      <c r="T16" s="225">
        <v>2.596382443</v>
      </c>
      <c r="U16" s="225">
        <v>0.2486645062</v>
      </c>
      <c r="V16" s="225">
        <v>0.3896240372</v>
      </c>
      <c r="W16" s="225">
        <v>6.5951076799999994E-2</v>
      </c>
      <c r="X16" s="225">
        <f t="shared" si="12"/>
        <v>40.779218834800005</v>
      </c>
      <c r="Y16" s="226">
        <f t="shared" si="5"/>
        <v>9180.1667758042367</v>
      </c>
      <c r="Z16" s="1">
        <f t="shared" si="6"/>
        <v>6985.3803090880438</v>
      </c>
      <c r="AA16" s="1">
        <f t="shared" si="7"/>
        <v>1451.7545531617927</v>
      </c>
      <c r="AB16" s="53"/>
      <c r="AC16" s="650">
        <f t="shared" si="13"/>
        <v>0.76092085031604262</v>
      </c>
      <c r="AD16" s="650">
        <f t="shared" si="8"/>
        <v>0.15814032452962823</v>
      </c>
      <c r="AE16" s="650">
        <f t="shared" si="9"/>
        <v>0.91906117484567085</v>
      </c>
      <c r="AF16" s="650"/>
      <c r="AG16" s="650">
        <f t="shared" si="10"/>
        <v>6985.3803090880438</v>
      </c>
      <c r="AH16" s="650"/>
      <c r="AI16" s="650"/>
      <c r="AJ16" s="650"/>
      <c r="AK16" s="650"/>
      <c r="AL16" s="650"/>
    </row>
    <row r="17" spans="1:38">
      <c r="A17">
        <v>2014</v>
      </c>
      <c r="B17">
        <f>'1.1, 1.2'!R17</f>
        <v>3358816</v>
      </c>
      <c r="C17" s="6">
        <v>38.411979273999997</v>
      </c>
      <c r="D17" s="6">
        <v>3.4141130942000002</v>
      </c>
      <c r="E17" s="3">
        <v>4509.7</v>
      </c>
      <c r="F17" s="3">
        <f t="shared" si="16"/>
        <v>744.79810186930399</v>
      </c>
      <c r="G17" s="3">
        <f>'1.1, 1.2'!B17/E17</f>
        <v>639.54475907488302</v>
      </c>
      <c r="H17" s="3">
        <f>'1.1, 1.2'!C17/E17</f>
        <v>105.25334279442092</v>
      </c>
      <c r="I17" s="3">
        <f t="shared" ref="I17:I18" si="20">C17*1000000/E17</f>
        <v>8517.6351584362583</v>
      </c>
      <c r="J17" s="5">
        <f t="shared" ref="J17:J18" si="21">C17/B17*1000000000</f>
        <v>11436.1665759601</v>
      </c>
      <c r="K17" s="3">
        <f t="shared" ref="K17:K18" si="22">C17+D17</f>
        <v>41.826092368199994</v>
      </c>
      <c r="L17" s="6">
        <v>1.58</v>
      </c>
      <c r="M17" s="3">
        <f t="shared" ref="M17:M18" si="23">C17*L17</f>
        <v>60.690927252919998</v>
      </c>
      <c r="N17" s="129">
        <f t="shared" si="14"/>
        <v>1.5218027509511067E-2</v>
      </c>
      <c r="O17" s="129">
        <f t="shared" ref="O17" si="24">B17/B16-1</f>
        <v>3.5659599292789723E-2</v>
      </c>
      <c r="P17" s="3">
        <f t="shared" si="11"/>
        <v>744.79810186930399</v>
      </c>
      <c r="Q17" s="224">
        <v>2014</v>
      </c>
      <c r="R17" s="225">
        <v>31.598907574999998</v>
      </c>
      <c r="S17" s="225">
        <v>6.8130716983999999</v>
      </c>
      <c r="T17" s="225">
        <v>2.6920236182999999</v>
      </c>
      <c r="U17" s="225">
        <v>0.25831679060000001</v>
      </c>
      <c r="V17" s="225">
        <v>0.39589726949999998</v>
      </c>
      <c r="W17" s="225">
        <v>6.7875415800000005E-2</v>
      </c>
      <c r="X17" s="225">
        <f t="shared" si="12"/>
        <v>41.826092367599998</v>
      </c>
      <c r="Y17" s="226">
        <f t="shared" si="5"/>
        <v>9274.6950723107966</v>
      </c>
      <c r="Z17" s="1">
        <f t="shared" si="6"/>
        <v>7006.8757511586136</v>
      </c>
      <c r="AA17" s="1">
        <f t="shared" si="7"/>
        <v>1510.7594071445994</v>
      </c>
      <c r="AB17" s="53"/>
      <c r="AC17" s="650">
        <f t="shared" si="13"/>
        <v>0.7554831395025956</v>
      </c>
      <c r="AD17" s="650">
        <f t="shared" si="8"/>
        <v>0.16289046651839872</v>
      </c>
      <c r="AE17" s="650">
        <f t="shared" si="9"/>
        <v>0.91837360602099438</v>
      </c>
      <c r="AF17" s="650"/>
      <c r="AG17" s="650">
        <f t="shared" si="10"/>
        <v>7006.8757511586136</v>
      </c>
      <c r="AH17" s="650"/>
      <c r="AI17" s="650"/>
      <c r="AJ17" s="650"/>
      <c r="AK17" s="650"/>
      <c r="AL17" s="650"/>
    </row>
    <row r="18" spans="1:38">
      <c r="A18">
        <v>2015</v>
      </c>
      <c r="B18">
        <f>'1.1, 1.2'!R18</f>
        <v>3482722</v>
      </c>
      <c r="C18" s="6">
        <v>39.908349950000002</v>
      </c>
      <c r="D18" s="6">
        <v>3.4971106136999999</v>
      </c>
      <c r="E18" s="3">
        <v>4595.7</v>
      </c>
      <c r="F18" s="3">
        <f t="shared" si="16"/>
        <v>757.82187697195207</v>
      </c>
      <c r="G18" s="3">
        <f>'1.1, 1.2'!B18/E18</f>
        <v>648.32277998999064</v>
      </c>
      <c r="H18" s="3">
        <f>'1.1, 1.2'!C18/E18</f>
        <v>109.4990969819614</v>
      </c>
      <c r="I18" s="3">
        <f t="shared" si="20"/>
        <v>8683.8457579911665</v>
      </c>
      <c r="J18" s="5">
        <f t="shared" si="21"/>
        <v>11458.95364315613</v>
      </c>
      <c r="K18" s="3">
        <f t="shared" si="22"/>
        <v>43.405460563700004</v>
      </c>
      <c r="L18" s="6">
        <v>1.58</v>
      </c>
      <c r="M18" s="3">
        <f t="shared" si="23"/>
        <v>63.055192921000007</v>
      </c>
      <c r="N18" s="129">
        <f t="shared" si="14"/>
        <v>1.9070004656629003E-2</v>
      </c>
      <c r="O18" s="129">
        <f t="shared" ref="O18" si="25">B18/B17-1</f>
        <v>3.688978497184725E-2</v>
      </c>
      <c r="P18" s="3">
        <f t="shared" ref="P18" si="26">(G18+H18)</f>
        <v>757.82187697195207</v>
      </c>
      <c r="Q18" s="224">
        <v>2015</v>
      </c>
      <c r="R18" s="225">
        <v>32.649482583000001</v>
      </c>
      <c r="S18" s="225">
        <v>7.2588673661999996</v>
      </c>
      <c r="T18" s="225">
        <v>2.7506821827999999</v>
      </c>
      <c r="U18" s="225">
        <v>0.26589301310000002</v>
      </c>
      <c r="V18" s="225">
        <v>0.40635601510000002</v>
      </c>
      <c r="W18" s="225">
        <v>7.4179402699999994E-2</v>
      </c>
      <c r="X18" s="225">
        <f t="shared" si="12"/>
        <v>43.405460562899997</v>
      </c>
      <c r="Y18" s="226">
        <f t="shared" si="5"/>
        <v>9444.7985209870094</v>
      </c>
      <c r="Z18" s="1">
        <f t="shared" si="6"/>
        <v>7104.3546321561462</v>
      </c>
      <c r="AA18" s="1">
        <f t="shared" si="7"/>
        <v>1579.4911256609439</v>
      </c>
      <c r="AB18" s="53"/>
      <c r="AC18" s="650">
        <f t="shared" si="13"/>
        <v>0.75219758434971051</v>
      </c>
      <c r="AD18" s="650">
        <f t="shared" si="8"/>
        <v>0.16723396715675862</v>
      </c>
      <c r="AE18" s="650">
        <f t="shared" si="9"/>
        <v>0.91943155150646916</v>
      </c>
      <c r="AF18" s="650"/>
      <c r="AG18" s="650">
        <f t="shared" si="10"/>
        <v>7104.3546321561462</v>
      </c>
      <c r="AH18" s="650"/>
      <c r="AI18" s="650"/>
      <c r="AJ18" s="650"/>
      <c r="AK18" s="650"/>
      <c r="AL18" s="650"/>
    </row>
    <row r="19" spans="1:38">
      <c r="A19">
        <v>2016</v>
      </c>
      <c r="B19">
        <f>'1.1, 1.2'!R19</f>
        <v>3636985</v>
      </c>
      <c r="C19" s="6">
        <v>41.876876703000001</v>
      </c>
      <c r="D19" s="6">
        <v>3.6086462112</v>
      </c>
      <c r="E19" s="3">
        <v>4693</v>
      </c>
      <c r="F19" s="3">
        <f t="shared" ref="F19" si="27">B19/E19</f>
        <v>774.98082250159814</v>
      </c>
      <c r="G19" s="3">
        <f>'1.1, 1.2'!B19/E19</f>
        <v>659.8276155976987</v>
      </c>
      <c r="H19" s="3">
        <f>'1.1, 1.2'!C19/E19</f>
        <v>115.15320690389943</v>
      </c>
      <c r="I19" s="3">
        <f t="shared" ref="I19" si="28">C19*1000000/E19</f>
        <v>8923.2637338589393</v>
      </c>
      <c r="J19" s="5">
        <f t="shared" ref="J19" si="29">C19/B19*1000000000</f>
        <v>11514.173608909579</v>
      </c>
      <c r="K19" s="3">
        <f t="shared" ref="K19" si="30">C19+D19</f>
        <v>45.485522914200004</v>
      </c>
      <c r="L19" s="6">
        <v>1.58</v>
      </c>
      <c r="M19" s="3">
        <f t="shared" ref="M19" si="31">C19*L19</f>
        <v>66.165465190740008</v>
      </c>
      <c r="N19" s="129">
        <f t="shared" ref="N19" si="32">E19/E18-1</f>
        <v>2.1171965097808831E-2</v>
      </c>
      <c r="O19" s="129">
        <f t="shared" ref="O19" si="33">B19/B18-1</f>
        <v>4.4293802376417002E-2</v>
      </c>
      <c r="P19" s="3">
        <f t="shared" ref="P19" si="34">(G19+H19)</f>
        <v>774.98082250159814</v>
      </c>
      <c r="Q19" s="224">
        <v>2016</v>
      </c>
      <c r="R19" s="225">
        <v>34.059973186000001</v>
      </c>
      <c r="S19" s="225">
        <v>7.8169035171000001</v>
      </c>
      <c r="T19" s="225">
        <v>2.8340550275999998</v>
      </c>
      <c r="U19" s="225">
        <v>0.27869830969999998</v>
      </c>
      <c r="V19" s="225">
        <v>0.41051849109999999</v>
      </c>
      <c r="W19" s="225">
        <v>8.5374382799999995E-2</v>
      </c>
      <c r="X19" s="225">
        <f t="shared" si="12"/>
        <v>45.485522914299999</v>
      </c>
      <c r="Y19" s="226">
        <f t="shared" si="5"/>
        <v>9692.2060333049212</v>
      </c>
      <c r="Z19" s="1">
        <f t="shared" si="6"/>
        <v>7257.6120149158323</v>
      </c>
      <c r="AA19" s="1">
        <f t="shared" si="7"/>
        <v>1665.6517189644151</v>
      </c>
      <c r="AB19" s="53"/>
      <c r="AC19" s="650">
        <f t="shared" si="13"/>
        <v>0.74880909361365244</v>
      </c>
      <c r="AD19" s="650">
        <f t="shared" si="8"/>
        <v>0.17185475765174676</v>
      </c>
      <c r="AE19" s="650">
        <f t="shared" ref="AE19" si="35">SUM(AC19:AD19)</f>
        <v>0.92066385126539918</v>
      </c>
      <c r="AF19" s="650"/>
      <c r="AG19" s="650">
        <f t="shared" si="10"/>
        <v>7257.6120149158323</v>
      </c>
      <c r="AH19" s="650"/>
      <c r="AI19" s="650"/>
      <c r="AJ19" s="650"/>
      <c r="AK19" s="650"/>
      <c r="AL19" s="650"/>
    </row>
    <row r="20" spans="1:38">
      <c r="A20">
        <v>2017</v>
      </c>
      <c r="B20">
        <f>'1.1, 1.2'!R20</f>
        <v>3799023</v>
      </c>
      <c r="C20" s="6">
        <v>44.415400194999997</v>
      </c>
      <c r="D20" s="6">
        <v>3.7915437840999999</v>
      </c>
      <c r="E20" s="3">
        <v>4793.8999999999996</v>
      </c>
      <c r="F20" s="3">
        <f t="shared" ref="F20" si="36">B20/E20</f>
        <v>792.47022257452181</v>
      </c>
      <c r="G20" s="3">
        <f>'1.1, 1.2'!B20/E20</f>
        <v>671.34149648511652</v>
      </c>
      <c r="H20" s="3">
        <f>'1.1, 1.2'!C20/E20</f>
        <v>121.12872608940529</v>
      </c>
      <c r="I20" s="3">
        <f t="shared" ref="I20" si="37">C20*1000000/E20</f>
        <v>9264.9826227080248</v>
      </c>
      <c r="J20" s="5">
        <f t="shared" ref="J20" si="38">C20/B20*1000000000</f>
        <v>11691.269096028109</v>
      </c>
      <c r="K20" s="3">
        <f t="shared" ref="K20" si="39">C20+D20</f>
        <v>48.206943979099997</v>
      </c>
      <c r="L20" s="6">
        <v>1.58</v>
      </c>
      <c r="M20" s="3">
        <f t="shared" ref="M20" si="40">C20*L20</f>
        <v>70.176332308100001</v>
      </c>
      <c r="N20" s="129">
        <f t="shared" ref="N20" si="41">E20/E19-1</f>
        <v>2.1500106541657793E-2</v>
      </c>
      <c r="O20" s="129">
        <f t="shared" ref="O20" si="42">B20/B19-1</f>
        <v>4.4552837033971837E-2</v>
      </c>
      <c r="P20" s="3">
        <f t="shared" ref="P20" si="43">(G20+H20)</f>
        <v>792.47022257452181</v>
      </c>
      <c r="Q20" s="227">
        <v>2017</v>
      </c>
      <c r="R20" s="228">
        <v>35.577950745000003</v>
      </c>
      <c r="S20" s="228">
        <v>8.8374494493999993</v>
      </c>
      <c r="T20" s="228">
        <v>2.9891621664999999</v>
      </c>
      <c r="U20" s="228">
        <v>0.29697697890000002</v>
      </c>
      <c r="V20" s="228">
        <v>0.40374230799999999</v>
      </c>
      <c r="W20" s="228">
        <v>0.1016623306</v>
      </c>
      <c r="X20" s="228">
        <f t="shared" ref="X20" si="44">SUM(R20:W20)</f>
        <v>48.206943978399998</v>
      </c>
      <c r="Y20" s="229">
        <f t="shared" ref="Y20" si="45">X20/E20*1000000</f>
        <v>10055.892692463338</v>
      </c>
      <c r="Z20" s="1">
        <f t="shared" ref="Z20" si="46">R20/E20*1000000</f>
        <v>7421.5045672625638</v>
      </c>
      <c r="AA20" s="1">
        <f t="shared" ref="AA20" si="47">S20/E20*1000000</f>
        <v>1843.4780553203029</v>
      </c>
      <c r="AB20" s="53"/>
      <c r="AC20" s="650">
        <f t="shared" ref="AC20" si="48">R20/X20</f>
        <v>0.73802543386573838</v>
      </c>
      <c r="AD20" s="650">
        <f t="shared" ref="AD20" si="49">S20/X20</f>
        <v>0.18332316301485072</v>
      </c>
      <c r="AE20" s="650">
        <f t="shared" ref="AE20" si="50">SUM(AC20:AD20)</f>
        <v>0.92134859688058912</v>
      </c>
      <c r="AF20" s="650"/>
      <c r="AG20" s="650">
        <f t="shared" ref="AG20" si="51">R20/E20*1000000</f>
        <v>7421.5045672625638</v>
      </c>
      <c r="AH20" s="650"/>
      <c r="AI20" s="650"/>
      <c r="AJ20" s="650"/>
      <c r="AK20" s="650"/>
      <c r="AL20" s="650"/>
    </row>
    <row r="21" spans="1:38">
      <c r="C21" s="6"/>
      <c r="D21" s="6"/>
      <c r="E21" s="3"/>
      <c r="F21" s="3"/>
      <c r="G21" s="3"/>
      <c r="H21" s="3"/>
      <c r="I21" s="3"/>
      <c r="J21" s="5"/>
      <c r="K21" s="3"/>
      <c r="L21" s="2"/>
      <c r="M21" s="3"/>
      <c r="N21" s="129"/>
      <c r="O21" s="129"/>
      <c r="P21" s="3"/>
      <c r="Q21" s="243"/>
      <c r="R21" s="225"/>
      <c r="S21" s="225"/>
      <c r="T21" s="225"/>
      <c r="U21" s="225"/>
      <c r="V21" s="225"/>
      <c r="W21" s="225"/>
      <c r="X21" s="244"/>
      <c r="Y21" s="1"/>
      <c r="Z21" s="1"/>
      <c r="AA21" s="53"/>
      <c r="AB21" s="53"/>
      <c r="AC21" s="650"/>
      <c r="AD21" s="650"/>
      <c r="AE21" s="650"/>
      <c r="AF21" s="650"/>
      <c r="AG21" s="650"/>
      <c r="AH21" s="650"/>
      <c r="AI21" s="650"/>
      <c r="AJ21" s="650"/>
      <c r="AK21" s="650"/>
      <c r="AL21" s="650"/>
    </row>
    <row r="22" spans="1:38">
      <c r="A22" s="10" t="s">
        <v>733</v>
      </c>
      <c r="Q22" s="231" t="s">
        <v>794</v>
      </c>
      <c r="R22" s="230"/>
      <c r="S22" s="230"/>
      <c r="T22" s="230"/>
      <c r="U22" s="230"/>
      <c r="V22" s="230"/>
      <c r="W22" s="230"/>
      <c r="X22" s="230"/>
      <c r="AA22" s="53"/>
      <c r="AB22" s="53"/>
      <c r="AC22" s="650"/>
      <c r="AD22" s="650"/>
      <c r="AE22" s="650"/>
      <c r="AF22" s="650"/>
      <c r="AG22" s="650"/>
      <c r="AH22" s="650"/>
      <c r="AI22" s="650"/>
      <c r="AJ22" s="650"/>
      <c r="AK22" s="650"/>
      <c r="AL22" s="650"/>
    </row>
    <row r="23" spans="1:38">
      <c r="N23" t="s">
        <v>929</v>
      </c>
      <c r="AA23" s="53"/>
      <c r="AB23" s="53"/>
      <c r="AC23" s="650"/>
      <c r="AD23" s="650"/>
      <c r="AE23" s="650"/>
      <c r="AF23" s="650"/>
      <c r="AG23" s="650"/>
      <c r="AH23" s="650"/>
      <c r="AI23" s="650"/>
      <c r="AJ23" s="650"/>
      <c r="AK23" s="650"/>
      <c r="AL23" s="650"/>
    </row>
    <row r="24" spans="1:38">
      <c r="A24" t="s">
        <v>141</v>
      </c>
      <c r="D24" s="194"/>
      <c r="E24" s="194"/>
      <c r="F24" s="194"/>
      <c r="G24" s="194"/>
      <c r="H24" s="194"/>
      <c r="I24" s="194"/>
      <c r="N24" t="s">
        <v>1313</v>
      </c>
      <c r="Q24" s="129">
        <f>R20/R4-1</f>
        <v>0.23429861653586115</v>
      </c>
      <c r="R24" s="129">
        <f t="shared" ref="R24:W24" si="52">S20/S4-1</f>
        <v>0.70214033163909018</v>
      </c>
      <c r="S24" s="129">
        <f t="shared" si="52"/>
        <v>0.36837817778855642</v>
      </c>
      <c r="T24" s="129">
        <f t="shared" si="52"/>
        <v>0.99280369309938687</v>
      </c>
      <c r="U24" s="129">
        <f t="shared" si="52"/>
        <v>0.7215920461022538</v>
      </c>
      <c r="V24" s="129">
        <f t="shared" si="52"/>
        <v>2.6791279521606208</v>
      </c>
      <c r="W24" s="129">
        <f t="shared" si="52"/>
        <v>0.31669718991760232</v>
      </c>
      <c r="AC24" s="650"/>
      <c r="AD24" s="650"/>
      <c r="AE24" s="650"/>
      <c r="AF24" s="650"/>
      <c r="AG24" s="650"/>
      <c r="AH24" s="650"/>
      <c r="AI24" s="650"/>
      <c r="AJ24" s="650"/>
      <c r="AK24" s="650"/>
      <c r="AL24" s="650"/>
    </row>
    <row r="25" spans="1:38">
      <c r="A25" t="s">
        <v>401</v>
      </c>
      <c r="N25" t="s">
        <v>1314</v>
      </c>
      <c r="Q25" s="129">
        <f>(R20+S20)/(R4+S4)-1</f>
        <v>0.30570586499862462</v>
      </c>
      <c r="V25" s="144"/>
      <c r="AC25" s="653"/>
      <c r="AD25" s="650"/>
      <c r="AE25" s="650"/>
      <c r="AF25" s="650"/>
      <c r="AG25" s="650"/>
      <c r="AH25" s="650"/>
      <c r="AI25" s="650"/>
      <c r="AJ25" s="650"/>
      <c r="AK25" s="650"/>
      <c r="AL25" s="650"/>
    </row>
    <row r="26" spans="1:38">
      <c r="A26" s="204" t="s">
        <v>1322</v>
      </c>
      <c r="N26" s="204" t="s">
        <v>1315</v>
      </c>
      <c r="Q26" s="129">
        <f>SUM(T20:W20)/SUM(T4:W4)-1</f>
        <v>0.46074129969025734</v>
      </c>
      <c r="V26" s="49"/>
      <c r="AC26" s="653"/>
      <c r="AD26" s="650"/>
      <c r="AE26" s="650"/>
      <c r="AF26" s="650"/>
      <c r="AG26" s="650"/>
      <c r="AH26" s="650"/>
      <c r="AI26" s="650"/>
      <c r="AJ26" s="650"/>
      <c r="AK26" s="650"/>
      <c r="AL26" s="650"/>
    </row>
    <row r="27" spans="1:38" ht="89.25">
      <c r="A27" s="340" t="s">
        <v>981</v>
      </c>
      <c r="L27" s="204"/>
      <c r="O27" s="129"/>
      <c r="T27" s="49"/>
      <c r="V27" s="530" t="s">
        <v>939</v>
      </c>
      <c r="W27" s="531"/>
      <c r="X27" s="532"/>
      <c r="Y27" s="532"/>
      <c r="Z27" s="532"/>
      <c r="AA27" s="533"/>
      <c r="AC27" s="653"/>
      <c r="AD27" s="650"/>
      <c r="AE27" s="650"/>
      <c r="AF27" s="650"/>
      <c r="AG27" s="650"/>
      <c r="AH27" s="650"/>
      <c r="AI27" s="650"/>
      <c r="AJ27" s="650"/>
      <c r="AK27" s="650"/>
      <c r="AL27" s="650"/>
    </row>
    <row r="28" spans="1:38">
      <c r="B28" s="46"/>
      <c r="C28" s="46"/>
      <c r="D28" s="46"/>
      <c r="U28" s="49"/>
      <c r="V28" s="534"/>
      <c r="W28" s="17"/>
      <c r="X28" s="502"/>
      <c r="Y28" s="502"/>
      <c r="Z28" s="502"/>
      <c r="AA28" s="503"/>
      <c r="AC28" s="653"/>
      <c r="AD28" s="650"/>
      <c r="AE28" s="650"/>
      <c r="AF28" s="650"/>
      <c r="AG28" s="650"/>
      <c r="AH28" s="650"/>
      <c r="AI28" s="650"/>
      <c r="AJ28" s="650"/>
      <c r="AK28" s="650"/>
      <c r="AL28" s="650"/>
    </row>
    <row r="29" spans="1:38" ht="22.5">
      <c r="S29" s="144"/>
      <c r="U29" s="49"/>
      <c r="V29" s="501"/>
      <c r="W29" s="535" t="s">
        <v>228</v>
      </c>
      <c r="X29" s="535" t="s">
        <v>229</v>
      </c>
      <c r="Y29" s="535" t="s">
        <v>143</v>
      </c>
      <c r="Z29" s="535" t="s">
        <v>144</v>
      </c>
      <c r="AA29" s="536" t="s">
        <v>938</v>
      </c>
      <c r="AC29" s="146"/>
      <c r="AD29" s="53"/>
    </row>
    <row r="30" spans="1:38">
      <c r="M30" s="13"/>
      <c r="R30" t="s">
        <v>958</v>
      </c>
      <c r="S30" s="144"/>
      <c r="T30" s="13">
        <f>K10/K4-1</f>
        <v>0.12404269592178441</v>
      </c>
      <c r="V30" s="537">
        <v>2001</v>
      </c>
      <c r="W30" s="362">
        <f t="shared" ref="W30:W43" si="53">R4/R$4-1</f>
        <v>0</v>
      </c>
      <c r="X30" s="362">
        <f t="shared" ref="X30:X43" si="54">S4/S$4-1</f>
        <v>0</v>
      </c>
      <c r="Y30" s="362">
        <f t="shared" ref="Y30:Y43" si="55">T4/T$4-1</f>
        <v>0</v>
      </c>
      <c r="Z30" s="362">
        <f t="shared" ref="Z30:Z43" si="56">U4/U$4-1</f>
        <v>0</v>
      </c>
      <c r="AA30" s="538">
        <f t="shared" ref="AA30:AA43" si="57">V4/V$4-1</f>
        <v>0</v>
      </c>
      <c r="AC30" s="362">
        <f>1000*C4</f>
        <v>34016.390203000003</v>
      </c>
      <c r="AD30" s="362">
        <f>1000*D4</f>
        <v>2595.6298934000001</v>
      </c>
      <c r="AF30" t="s">
        <v>1316</v>
      </c>
    </row>
    <row r="31" spans="1:38">
      <c r="M31" s="13"/>
      <c r="R31" s="204" t="s">
        <v>1077</v>
      </c>
      <c r="S31" s="144"/>
      <c r="T31" s="13">
        <f>K15/K10-1</f>
        <v>-2.4338576486687358E-2</v>
      </c>
      <c r="U31" s="49"/>
      <c r="V31" s="537">
        <v>2002</v>
      </c>
      <c r="W31" s="362">
        <f t="shared" si="53"/>
        <v>3.4472911551225671E-2</v>
      </c>
      <c r="X31" s="362">
        <f t="shared" si="54"/>
        <v>1.8922513166274912E-2</v>
      </c>
      <c r="Y31" s="362">
        <f t="shared" si="55"/>
        <v>4.2046509633724138E-2</v>
      </c>
      <c r="Z31" s="362">
        <f t="shared" si="56"/>
        <v>6.9642870458003214E-2</v>
      </c>
      <c r="AA31" s="538">
        <f t="shared" si="57"/>
        <v>-8.8933651637085331E-3</v>
      </c>
      <c r="AC31" s="362">
        <f t="shared" ref="AC31:AD43" si="58">1000*C5</f>
        <v>35108.297122999997</v>
      </c>
      <c r="AD31" s="362">
        <f t="shared" si="58"/>
        <v>2701.9461963000003</v>
      </c>
      <c r="AF31" s="13">
        <f>K5/K4-1</f>
        <v>3.2727591095630837E-2</v>
      </c>
    </row>
    <row r="32" spans="1:38">
      <c r="M32" s="13"/>
      <c r="R32" s="204" t="s">
        <v>1076</v>
      </c>
      <c r="S32" s="144"/>
      <c r="T32" s="241">
        <f>K16/K15-1</f>
        <v>1.5624732753330761E-2</v>
      </c>
      <c r="U32" s="49"/>
      <c r="V32" s="537">
        <v>2003</v>
      </c>
      <c r="W32" s="362">
        <f t="shared" si="53"/>
        <v>6.7390511368912831E-2</v>
      </c>
      <c r="X32" s="362">
        <f t="shared" si="54"/>
        <v>4.0638299105170583E-2</v>
      </c>
      <c r="Y32" s="362">
        <f t="shared" si="55"/>
        <v>7.850261355730237E-2</v>
      </c>
      <c r="Z32" s="362">
        <f t="shared" si="56"/>
        <v>0.14304868214627664</v>
      </c>
      <c r="AA32" s="538">
        <f t="shared" si="57"/>
        <v>9.0057460110815057E-4</v>
      </c>
      <c r="AC32" s="362">
        <f t="shared" si="58"/>
        <v>36169.875640999999</v>
      </c>
      <c r="AD32" s="362">
        <f t="shared" si="58"/>
        <v>2802.3466005999999</v>
      </c>
      <c r="AF32" s="13">
        <f t="shared" ref="AF32:AF46" si="59">K6/K5-1</f>
        <v>3.0731855187688506E-2</v>
      </c>
    </row>
    <row r="33" spans="13:32">
      <c r="M33" s="13"/>
      <c r="R33" t="s">
        <v>1044</v>
      </c>
      <c r="S33" s="144"/>
      <c r="T33" s="241">
        <f>K17/K16-1</f>
        <v>2.5671740724807046E-2</v>
      </c>
      <c r="U33" s="49"/>
      <c r="V33" s="537">
        <v>2004</v>
      </c>
      <c r="W33" s="362">
        <f t="shared" si="53"/>
        <v>9.4968609195061227E-2</v>
      </c>
      <c r="X33" s="362">
        <f t="shared" si="54"/>
        <v>7.2122357775287638E-2</v>
      </c>
      <c r="Y33" s="362">
        <f t="shared" si="55"/>
        <v>0.14700091088977585</v>
      </c>
      <c r="Z33" s="362">
        <f t="shared" si="56"/>
        <v>0.27059320524786656</v>
      </c>
      <c r="AA33" s="538">
        <f t="shared" si="57"/>
        <v>2.449189304300381E-2</v>
      </c>
      <c r="AC33" s="362">
        <f t="shared" si="58"/>
        <v>37128.262579999995</v>
      </c>
      <c r="AD33" s="362">
        <f t="shared" si="58"/>
        <v>2981.6341818999999</v>
      </c>
      <c r="AF33" s="13">
        <f t="shared" si="59"/>
        <v>2.9191933507081824E-2</v>
      </c>
    </row>
    <row r="34" spans="13:32">
      <c r="M34" s="13"/>
      <c r="R34" t="s">
        <v>1119</v>
      </c>
      <c r="S34" s="144"/>
      <c r="T34" s="241">
        <f>K18/K17-1</f>
        <v>3.7760357376841469E-2</v>
      </c>
      <c r="U34" s="49"/>
      <c r="V34" s="537">
        <v>2005</v>
      </c>
      <c r="W34" s="362">
        <f t="shared" si="53"/>
        <v>0.10126730595940292</v>
      </c>
      <c r="X34" s="362">
        <f t="shared" si="54"/>
        <v>9.1342501053776282E-2</v>
      </c>
      <c r="Y34" s="362">
        <f t="shared" si="55"/>
        <v>0.17871711744361307</v>
      </c>
      <c r="Z34" s="362">
        <f t="shared" si="56"/>
        <v>0.36297871788011049</v>
      </c>
      <c r="AA34" s="538">
        <f t="shared" si="57"/>
        <v>0.16000282586116321</v>
      </c>
      <c r="AC34" s="362">
        <f t="shared" si="58"/>
        <v>37409.609177999999</v>
      </c>
      <c r="AD34" s="362">
        <f t="shared" si="58"/>
        <v>3107.4881961999999</v>
      </c>
      <c r="AF34" s="13">
        <f t="shared" si="59"/>
        <v>1.0152123170927618E-2</v>
      </c>
    </row>
    <row r="35" spans="13:32">
      <c r="M35" s="13"/>
      <c r="R35" t="s">
        <v>1183</v>
      </c>
      <c r="S35" s="144"/>
      <c r="T35" s="241">
        <f>K19/K18-1</f>
        <v>4.7921674450323914E-2</v>
      </c>
      <c r="U35" s="17"/>
      <c r="V35" s="537">
        <v>2006</v>
      </c>
      <c r="W35" s="362">
        <f t="shared" si="53"/>
        <v>9.4661658222319423E-2</v>
      </c>
      <c r="X35" s="362">
        <f t="shared" si="54"/>
        <v>0.10929261859647088</v>
      </c>
      <c r="Y35" s="362">
        <f t="shared" si="55"/>
        <v>0.19451257341211803</v>
      </c>
      <c r="Z35" s="362">
        <f t="shared" si="56"/>
        <v>0.42244740736380137</v>
      </c>
      <c r="AA35" s="538">
        <f t="shared" si="57"/>
        <v>0.34347273814178259</v>
      </c>
      <c r="AC35" s="362">
        <f t="shared" si="58"/>
        <v>37312.401510000003</v>
      </c>
      <c r="AD35" s="362">
        <f t="shared" si="58"/>
        <v>3201.2536248000001</v>
      </c>
      <c r="AF35" s="13">
        <f t="shared" si="59"/>
        <v>-8.4957699911347717E-5</v>
      </c>
    </row>
    <row r="36" spans="13:32">
      <c r="M36" s="13"/>
      <c r="R36" t="s">
        <v>1274</v>
      </c>
      <c r="S36" s="144"/>
      <c r="T36" s="241">
        <f>K20/K19-1</f>
        <v>5.9830488703701334E-2</v>
      </c>
      <c r="U36" s="49"/>
      <c r="V36" s="537">
        <v>2007</v>
      </c>
      <c r="W36" s="362">
        <f t="shared" si="53"/>
        <v>0.10721623986832585</v>
      </c>
      <c r="X36" s="362">
        <f t="shared" si="54"/>
        <v>0.14333238682387317</v>
      </c>
      <c r="Y36" s="362">
        <f t="shared" si="55"/>
        <v>0.2270250692741338</v>
      </c>
      <c r="Z36" s="362">
        <f t="shared" si="56"/>
        <v>0.47741073776552234</v>
      </c>
      <c r="AA36" s="538">
        <f t="shared" si="57"/>
        <v>0.4577609974534993</v>
      </c>
      <c r="AC36" s="362">
        <f t="shared" si="58"/>
        <v>37851.013350000001</v>
      </c>
      <c r="AD36" s="362">
        <f t="shared" si="58"/>
        <v>3302.4604222999997</v>
      </c>
      <c r="AF36" s="13">
        <f t="shared" si="59"/>
        <v>1.5792666333638516E-2</v>
      </c>
    </row>
    <row r="37" spans="13:32">
      <c r="M37" s="13"/>
      <c r="S37" s="144"/>
      <c r="T37" t="s">
        <v>1034</v>
      </c>
      <c r="V37" s="537">
        <v>2008</v>
      </c>
      <c r="W37" s="362">
        <f t="shared" si="53"/>
        <v>8.3187577002928448E-2</v>
      </c>
      <c r="X37" s="362">
        <f t="shared" si="54"/>
        <v>0.16049017507210661</v>
      </c>
      <c r="Y37" s="362">
        <f t="shared" si="55"/>
        <v>0.22299363166405906</v>
      </c>
      <c r="Z37" s="362">
        <f t="shared" si="56"/>
        <v>0.51852481931331229</v>
      </c>
      <c r="AA37" s="538">
        <f t="shared" si="57"/>
        <v>0.62466950042463321</v>
      </c>
      <c r="AC37" s="362">
        <f t="shared" si="58"/>
        <v>37247.483504000003</v>
      </c>
      <c r="AD37" s="362">
        <f t="shared" si="58"/>
        <v>3342.0995670000002</v>
      </c>
      <c r="AF37" s="13">
        <f t="shared" si="59"/>
        <v>-1.3702141025080383E-2</v>
      </c>
    </row>
    <row r="38" spans="13:32">
      <c r="M38" s="13"/>
      <c r="S38" s="144"/>
      <c r="V38" s="537">
        <v>2009</v>
      </c>
      <c r="W38" s="362">
        <f t="shared" si="53"/>
        <v>8.625699021498745E-2</v>
      </c>
      <c r="X38" s="362">
        <f t="shared" si="54"/>
        <v>0.15927840098524215</v>
      </c>
      <c r="Y38" s="362">
        <f t="shared" si="55"/>
        <v>0.16064905873472779</v>
      </c>
      <c r="Z38" s="362">
        <f t="shared" si="56"/>
        <v>0.55522300815426151</v>
      </c>
      <c r="AA38" s="538">
        <f t="shared" si="57"/>
        <v>0.68955520626254674</v>
      </c>
      <c r="AC38" s="362">
        <f t="shared" si="58"/>
        <v>37329.666095</v>
      </c>
      <c r="AD38" s="362">
        <f t="shared" si="58"/>
        <v>3227.1873636</v>
      </c>
      <c r="AF38" s="13">
        <f t="shared" si="59"/>
        <v>-8.0635497888081886E-4</v>
      </c>
    </row>
    <row r="39" spans="13:32">
      <c r="M39" s="13"/>
      <c r="S39" s="144"/>
      <c r="V39" s="537">
        <v>2010</v>
      </c>
      <c r="W39" s="362">
        <f t="shared" si="53"/>
        <v>8.39720247826099E-2</v>
      </c>
      <c r="X39" s="362">
        <f t="shared" si="54"/>
        <v>0.16629255892782413</v>
      </c>
      <c r="Y39" s="362">
        <f t="shared" si="55"/>
        <v>0.16138626065941697</v>
      </c>
      <c r="Z39" s="362">
        <f t="shared" si="56"/>
        <v>0.60582171184622768</v>
      </c>
      <c r="AA39" s="538">
        <f t="shared" si="57"/>
        <v>0.67708666654738869</v>
      </c>
      <c r="AC39" s="362">
        <f t="shared" si="58"/>
        <v>37300.220523000004</v>
      </c>
      <c r="AD39" s="362">
        <f t="shared" si="58"/>
        <v>3232.4827713</v>
      </c>
      <c r="AF39" s="13">
        <f t="shared" si="59"/>
        <v>-5.9546444658620246E-4</v>
      </c>
    </row>
    <row r="40" spans="13:32">
      <c r="M40" s="13"/>
      <c r="S40" s="144"/>
      <c r="V40" s="537">
        <v>2011</v>
      </c>
      <c r="W40" s="362">
        <f t="shared" si="53"/>
        <v>6.7328288831721483E-2</v>
      </c>
      <c r="X40" s="362">
        <f t="shared" si="54"/>
        <v>0.17121985989310429</v>
      </c>
      <c r="Y40" s="362">
        <f t="shared" si="55"/>
        <v>0.16611713170938791</v>
      </c>
      <c r="Z40" s="362">
        <f t="shared" si="56"/>
        <v>0.58393086536272998</v>
      </c>
      <c r="AA40" s="538">
        <f t="shared" si="57"/>
        <v>0.62806841854227646</v>
      </c>
      <c r="AC40" s="362">
        <f t="shared" si="58"/>
        <v>36846.056730999997</v>
      </c>
      <c r="AD40" s="362">
        <f t="shared" si="58"/>
        <v>3229.089027</v>
      </c>
      <c r="AF40" s="13">
        <f t="shared" si="59"/>
        <v>-1.1288601526963649E-2</v>
      </c>
    </row>
    <row r="41" spans="13:32">
      <c r="M41" s="13"/>
      <c r="V41" s="537">
        <v>2012</v>
      </c>
      <c r="W41" s="362">
        <f t="shared" si="53"/>
        <v>6.6354291960840861E-2</v>
      </c>
      <c r="X41" s="362">
        <f t="shared" si="54"/>
        <v>0.1918082254873692</v>
      </c>
      <c r="Y41" s="362">
        <f t="shared" si="55"/>
        <v>0.16241447629540717</v>
      </c>
      <c r="Z41" s="362">
        <f t="shared" si="56"/>
        <v>0.625369968191958</v>
      </c>
      <c r="AA41" s="538">
        <f t="shared" si="57"/>
        <v>0.62390978650332607</v>
      </c>
      <c r="AC41" s="362">
        <f t="shared" si="58"/>
        <v>36924.875859</v>
      </c>
      <c r="AD41" s="362">
        <f t="shared" si="58"/>
        <v>3226.9809442000001</v>
      </c>
      <c r="AF41" s="13">
        <f t="shared" si="59"/>
        <v>1.9141800671975684E-3</v>
      </c>
    </row>
    <row r="42" spans="13:32">
      <c r="M42" s="13"/>
      <c r="V42" s="537">
        <v>2013</v>
      </c>
      <c r="W42" s="362">
        <f t="shared" si="53"/>
        <v>7.650908525136435E-2</v>
      </c>
      <c r="X42" s="362">
        <f t="shared" si="54"/>
        <v>0.24208108321339239</v>
      </c>
      <c r="Y42" s="362">
        <f t="shared" si="55"/>
        <v>0.1885715388785818</v>
      </c>
      <c r="Z42" s="362">
        <f t="shared" si="56"/>
        <v>0.66861265857565555</v>
      </c>
      <c r="AA42" s="538">
        <f t="shared" si="57"/>
        <v>0.66139052094032369</v>
      </c>
      <c r="AC42" s="362">
        <f t="shared" si="58"/>
        <v>37478.596772000004</v>
      </c>
      <c r="AD42" s="362">
        <f t="shared" si="58"/>
        <v>3300.6220633000003</v>
      </c>
      <c r="AF42" s="13">
        <f t="shared" si="59"/>
        <v>1.5624732753330761E-2</v>
      </c>
    </row>
    <row r="43" spans="13:32">
      <c r="M43" s="13"/>
      <c r="V43" s="537">
        <v>2014</v>
      </c>
      <c r="W43" s="362">
        <f t="shared" si="53"/>
        <v>9.6254480293481048E-2</v>
      </c>
      <c r="X43" s="362">
        <f t="shared" si="54"/>
        <v>0.31223428055736324</v>
      </c>
      <c r="Y43" s="362">
        <f t="shared" si="55"/>
        <v>0.23235414078800209</v>
      </c>
      <c r="Z43" s="362">
        <f t="shared" si="56"/>
        <v>0.73338235240987903</v>
      </c>
      <c r="AA43" s="538">
        <f t="shared" si="57"/>
        <v>0.68814012487589071</v>
      </c>
      <c r="AC43" s="362">
        <f t="shared" si="58"/>
        <v>38411.979273999998</v>
      </c>
      <c r="AD43" s="362">
        <f t="shared" si="58"/>
        <v>3414.1130942</v>
      </c>
      <c r="AF43" s="13">
        <f t="shared" si="59"/>
        <v>2.5671740724807046E-2</v>
      </c>
    </row>
    <row r="44" spans="13:32">
      <c r="M44" s="13"/>
      <c r="V44" s="537">
        <v>2015</v>
      </c>
      <c r="W44" s="362">
        <f>R18/R$4-1</f>
        <v>0.13270186559219144</v>
      </c>
      <c r="X44" s="362">
        <f>S18/S$4-1</f>
        <v>0.39809692567652477</v>
      </c>
      <c r="Y44" s="362">
        <f>T18/T$4-1</f>
        <v>0.25920684904912239</v>
      </c>
      <c r="Z44" s="362">
        <f>U18/U$4-1</f>
        <v>0.78422105456674407</v>
      </c>
      <c r="AA44" s="538">
        <f>V18/V$4-1</f>
        <v>0.73273711875141756</v>
      </c>
      <c r="AC44" s="362">
        <f t="shared" ref="AC44:AD46" si="60">1000*C18</f>
        <v>39908.349950000003</v>
      </c>
      <c r="AD44" s="362">
        <f t="shared" si="60"/>
        <v>3497.1106136999997</v>
      </c>
      <c r="AF44" s="13">
        <f t="shared" si="59"/>
        <v>3.7760357376841469E-2</v>
      </c>
    </row>
    <row r="45" spans="13:32">
      <c r="M45" s="13"/>
      <c r="V45" s="537">
        <v>2016</v>
      </c>
      <c r="W45" s="362">
        <f t="shared" ref="W45:AA45" si="61">R19/R$4-1</f>
        <v>0.18163572950127005</v>
      </c>
      <c r="X45" s="362">
        <f t="shared" si="61"/>
        <v>0.50557769197658176</v>
      </c>
      <c r="Y45" s="362">
        <f t="shared" si="61"/>
        <v>0.29737325658734393</v>
      </c>
      <c r="Z45" s="362">
        <f t="shared" si="61"/>
        <v>0.87014839630963947</v>
      </c>
      <c r="AA45" s="538">
        <f t="shared" si="61"/>
        <v>0.75048627565595338</v>
      </c>
      <c r="AC45" s="362">
        <f t="shared" si="60"/>
        <v>41876.876703000002</v>
      </c>
      <c r="AD45" s="362">
        <f t="shared" si="60"/>
        <v>3608.6462111999999</v>
      </c>
      <c r="AF45" s="13">
        <f t="shared" si="59"/>
        <v>4.7921674450323914E-2</v>
      </c>
    </row>
    <row r="46" spans="13:32">
      <c r="V46" s="539">
        <v>2017</v>
      </c>
      <c r="W46" s="540">
        <f t="shared" ref="W46:AA46" si="62">R20/R$4-1</f>
        <v>0.23429861653586115</v>
      </c>
      <c r="X46" s="540">
        <f t="shared" si="62"/>
        <v>0.70214033163909018</v>
      </c>
      <c r="Y46" s="540">
        <f t="shared" si="62"/>
        <v>0.36837817778855642</v>
      </c>
      <c r="Z46" s="540">
        <f t="shared" si="62"/>
        <v>0.99280369309938687</v>
      </c>
      <c r="AA46" s="541">
        <f t="shared" si="62"/>
        <v>0.7215920461022538</v>
      </c>
      <c r="AC46" s="362">
        <f t="shared" si="60"/>
        <v>44415.400194999995</v>
      </c>
      <c r="AD46" s="362">
        <f t="shared" si="60"/>
        <v>3791.5437840999998</v>
      </c>
      <c r="AF46" s="13">
        <f t="shared" si="59"/>
        <v>5.9830488703701334E-2</v>
      </c>
    </row>
    <row r="47" spans="13:32">
      <c r="AC47" s="362"/>
      <c r="AD47" s="362"/>
    </row>
    <row r="48" spans="13:32">
      <c r="AC48" s="362"/>
      <c r="AD48" s="362"/>
    </row>
    <row r="59" spans="18:18">
      <c r="R59" s="10" t="s">
        <v>940</v>
      </c>
    </row>
    <row r="61" spans="18:18">
      <c r="R61" t="s">
        <v>427</v>
      </c>
    </row>
    <row r="73" spans="18:18">
      <c r="R73" t="s">
        <v>945</v>
      </c>
    </row>
    <row r="86" spans="18:18">
      <c r="R86" t="s">
        <v>946</v>
      </c>
    </row>
    <row r="98" spans="18:18">
      <c r="R98" s="204" t="s">
        <v>992</v>
      </c>
    </row>
  </sheetData>
  <mergeCells count="2">
    <mergeCell ref="M1:N1"/>
    <mergeCell ref="K1:L1"/>
  </mergeCells>
  <phoneticPr fontId="0" type="noConversion"/>
  <hyperlinks>
    <hyperlink ref="K1:L1" location="Contents!A1" display="Back to Contents"/>
  </hyperlinks>
  <pageMargins left="0.75" right="0.75" top="1" bottom="1" header="0.5" footer="0.5"/>
  <pageSetup paperSize="9" orientation="landscape"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K112"/>
  <sheetViews>
    <sheetView workbookViewId="0">
      <selection activeCell="W6" sqref="W6"/>
    </sheetView>
  </sheetViews>
  <sheetFormatPr defaultColWidth="8.85546875" defaultRowHeight="12.75"/>
  <cols>
    <col min="1" max="1" width="8" style="670" customWidth="1"/>
    <col min="2" max="16384" width="8.85546875" style="670"/>
  </cols>
  <sheetData>
    <row r="1" spans="1:37" ht="24" customHeight="1">
      <c r="A1" s="676" t="s">
        <v>376</v>
      </c>
      <c r="B1" s="676"/>
      <c r="C1" s="676"/>
      <c r="D1" s="676"/>
      <c r="E1" s="676"/>
      <c r="F1" s="677"/>
      <c r="G1" s="677"/>
      <c r="H1" s="677"/>
      <c r="I1" s="677"/>
      <c r="J1" s="677"/>
      <c r="K1" s="677"/>
      <c r="L1" s="678"/>
      <c r="M1" s="793" t="s">
        <v>549</v>
      </c>
      <c r="N1" s="793"/>
      <c r="O1" s="678"/>
      <c r="P1" s="678"/>
      <c r="Q1" s="678"/>
      <c r="R1" s="678"/>
      <c r="S1" s="678"/>
      <c r="T1" s="678"/>
      <c r="U1" s="678"/>
      <c r="V1" s="678"/>
    </row>
    <row r="2" spans="1:37" ht="17.25" customHeight="1">
      <c r="A2" s="673" t="s">
        <v>189</v>
      </c>
    </row>
    <row r="3" spans="1:37" ht="55.5" customHeight="1">
      <c r="A3" s="670" t="s">
        <v>503</v>
      </c>
      <c r="B3" s="670" t="s">
        <v>492</v>
      </c>
      <c r="C3" s="679" t="s">
        <v>1027</v>
      </c>
      <c r="D3" s="679" t="s">
        <v>1028</v>
      </c>
      <c r="E3" s="679" t="s">
        <v>1030</v>
      </c>
      <c r="F3" s="679" t="s">
        <v>1029</v>
      </c>
      <c r="G3" s="679" t="s">
        <v>1031</v>
      </c>
      <c r="H3" s="679" t="s">
        <v>1032</v>
      </c>
      <c r="I3" s="679" t="s">
        <v>1033</v>
      </c>
      <c r="J3" s="680" t="s">
        <v>190</v>
      </c>
      <c r="K3" s="680" t="s">
        <v>502</v>
      </c>
      <c r="L3" s="680" t="s">
        <v>601</v>
      </c>
      <c r="M3" s="680" t="s">
        <v>602</v>
      </c>
      <c r="N3" s="680" t="s">
        <v>603</v>
      </c>
      <c r="O3" s="680" t="s">
        <v>604</v>
      </c>
      <c r="P3" s="680" t="s">
        <v>605</v>
      </c>
      <c r="Q3" s="680" t="s">
        <v>606</v>
      </c>
      <c r="R3" s="680" t="s">
        <v>607</v>
      </c>
      <c r="S3" s="680"/>
      <c r="T3"/>
      <c r="U3"/>
      <c r="V3"/>
      <c r="W3"/>
      <c r="X3"/>
      <c r="Y3"/>
      <c r="Z3"/>
      <c r="AA3"/>
      <c r="AB3"/>
      <c r="AC3"/>
      <c r="AD3"/>
      <c r="AE3"/>
      <c r="AF3"/>
      <c r="AG3"/>
      <c r="AH3"/>
      <c r="AI3"/>
      <c r="AJ3"/>
      <c r="AK3"/>
    </row>
    <row r="4" spans="1:37">
      <c r="A4" s="671">
        <v>2005</v>
      </c>
      <c r="B4" s="671" t="s">
        <v>1232</v>
      </c>
      <c r="C4" s="671">
        <v>70</v>
      </c>
      <c r="D4" s="671">
        <v>1393</v>
      </c>
      <c r="E4" s="671">
        <v>811</v>
      </c>
      <c r="F4" s="671">
        <v>3737</v>
      </c>
      <c r="G4" s="671">
        <v>3576</v>
      </c>
      <c r="H4" s="671">
        <v>3019</v>
      </c>
      <c r="I4" s="671">
        <v>7944</v>
      </c>
      <c r="J4" s="671">
        <v>3568</v>
      </c>
      <c r="K4" s="671">
        <v>1341</v>
      </c>
      <c r="L4" s="671">
        <v>36</v>
      </c>
      <c r="M4" s="671">
        <v>69</v>
      </c>
      <c r="N4" s="671">
        <v>103</v>
      </c>
      <c r="O4" s="671">
        <v>120</v>
      </c>
      <c r="P4" s="671">
        <v>135</v>
      </c>
      <c r="Q4" s="671">
        <v>271</v>
      </c>
      <c r="R4" s="671">
        <v>160</v>
      </c>
      <c r="T4"/>
      <c r="U4"/>
      <c r="V4"/>
      <c r="W4"/>
      <c r="X4"/>
      <c r="Y4"/>
      <c r="Z4"/>
      <c r="AA4"/>
      <c r="AB4"/>
      <c r="AC4"/>
      <c r="AD4"/>
      <c r="AE4"/>
      <c r="AF4"/>
      <c r="AG4"/>
      <c r="AH4"/>
      <c r="AI4"/>
      <c r="AJ4"/>
      <c r="AK4"/>
    </row>
    <row r="5" spans="1:37">
      <c r="A5" s="671">
        <v>2005</v>
      </c>
      <c r="B5" s="671" t="s">
        <v>193</v>
      </c>
      <c r="C5" s="671">
        <v>171</v>
      </c>
      <c r="D5" s="671">
        <v>2023</v>
      </c>
      <c r="E5" s="671">
        <v>1366</v>
      </c>
      <c r="F5" s="671">
        <v>4914</v>
      </c>
      <c r="G5" s="671">
        <v>4284</v>
      </c>
      <c r="H5" s="671">
        <v>2819</v>
      </c>
      <c r="I5" s="671">
        <v>8343</v>
      </c>
      <c r="J5" s="671">
        <v>1914</v>
      </c>
      <c r="K5" s="671">
        <v>1164</v>
      </c>
      <c r="L5" s="671">
        <v>16</v>
      </c>
      <c r="M5" s="671">
        <v>230</v>
      </c>
      <c r="N5" s="671">
        <v>115</v>
      </c>
      <c r="O5" s="671">
        <v>155</v>
      </c>
      <c r="P5" s="671">
        <v>47</v>
      </c>
      <c r="Q5" s="671">
        <v>131</v>
      </c>
      <c r="R5" s="671">
        <v>101</v>
      </c>
      <c r="T5"/>
      <c r="U5"/>
      <c r="V5"/>
      <c r="W5"/>
      <c r="X5"/>
      <c r="Y5"/>
      <c r="Z5"/>
      <c r="AA5"/>
      <c r="AB5"/>
      <c r="AC5"/>
      <c r="AD5"/>
      <c r="AE5"/>
      <c r="AF5"/>
      <c r="AG5"/>
      <c r="AH5"/>
      <c r="AI5"/>
      <c r="AJ5"/>
      <c r="AK5"/>
    </row>
    <row r="6" spans="1:37">
      <c r="A6" s="671">
        <v>2005</v>
      </c>
      <c r="B6" s="671" t="s">
        <v>194</v>
      </c>
      <c r="C6" s="671">
        <v>88</v>
      </c>
      <c r="D6" s="671">
        <v>1912</v>
      </c>
      <c r="E6" s="671">
        <v>1432</v>
      </c>
      <c r="F6" s="671">
        <v>5240</v>
      </c>
      <c r="G6" s="671">
        <v>3846</v>
      </c>
      <c r="H6" s="671">
        <v>2881</v>
      </c>
      <c r="I6" s="671">
        <v>7082</v>
      </c>
      <c r="J6" s="671">
        <v>1000</v>
      </c>
      <c r="K6" s="671">
        <v>603</v>
      </c>
      <c r="L6" s="671">
        <v>14</v>
      </c>
      <c r="M6" s="671">
        <v>198</v>
      </c>
      <c r="N6" s="671">
        <v>81</v>
      </c>
      <c r="O6" s="671">
        <v>96</v>
      </c>
      <c r="P6" s="671">
        <v>17</v>
      </c>
      <c r="Q6" s="671">
        <v>15</v>
      </c>
      <c r="R6" s="671">
        <v>27</v>
      </c>
      <c r="T6"/>
      <c r="U6"/>
      <c r="V6"/>
      <c r="W6"/>
      <c r="X6"/>
      <c r="Y6"/>
      <c r="Z6"/>
      <c r="AA6"/>
      <c r="AB6"/>
      <c r="AC6"/>
      <c r="AD6"/>
      <c r="AE6"/>
      <c r="AF6"/>
      <c r="AG6"/>
      <c r="AH6"/>
      <c r="AI6"/>
      <c r="AJ6"/>
      <c r="AK6"/>
    </row>
    <row r="7" spans="1:37">
      <c r="A7" s="671">
        <v>2006</v>
      </c>
      <c r="B7" s="671" t="s">
        <v>195</v>
      </c>
      <c r="C7" s="671">
        <v>145</v>
      </c>
      <c r="D7" s="671">
        <v>1763</v>
      </c>
      <c r="E7" s="671">
        <v>1577</v>
      </c>
      <c r="F7" s="671">
        <v>4230</v>
      </c>
      <c r="G7" s="671">
        <v>4478</v>
      </c>
      <c r="H7" s="671">
        <v>3292</v>
      </c>
      <c r="I7" s="671">
        <v>7491</v>
      </c>
      <c r="J7" s="671">
        <v>817</v>
      </c>
      <c r="K7" s="671">
        <v>618</v>
      </c>
      <c r="L7" s="671">
        <v>8</v>
      </c>
      <c r="M7" s="671">
        <v>82</v>
      </c>
      <c r="N7" s="671">
        <v>102</v>
      </c>
      <c r="O7" s="671">
        <v>220</v>
      </c>
      <c r="P7" s="671">
        <v>91</v>
      </c>
      <c r="Q7" s="671">
        <v>19</v>
      </c>
      <c r="R7" s="671">
        <v>23</v>
      </c>
      <c r="T7"/>
      <c r="U7"/>
      <c r="V7"/>
      <c r="W7"/>
      <c r="X7"/>
      <c r="Y7"/>
      <c r="Z7"/>
      <c r="AA7"/>
      <c r="AB7"/>
      <c r="AC7"/>
      <c r="AD7"/>
      <c r="AE7"/>
      <c r="AF7"/>
      <c r="AG7"/>
      <c r="AH7"/>
      <c r="AI7"/>
      <c r="AJ7"/>
      <c r="AK7"/>
    </row>
    <row r="8" spans="1:37">
      <c r="A8" s="671">
        <v>2006</v>
      </c>
      <c r="B8" s="671" t="s">
        <v>1233</v>
      </c>
      <c r="C8" s="671">
        <v>214</v>
      </c>
      <c r="D8" s="671">
        <v>1647</v>
      </c>
      <c r="E8" s="671">
        <v>1623</v>
      </c>
      <c r="F8" s="671">
        <v>3531</v>
      </c>
      <c r="G8" s="671">
        <v>4455</v>
      </c>
      <c r="H8" s="671">
        <v>3319</v>
      </c>
      <c r="I8" s="671">
        <v>6694</v>
      </c>
      <c r="J8" s="671">
        <v>624</v>
      </c>
      <c r="K8" s="671">
        <v>970</v>
      </c>
      <c r="L8" s="671">
        <v>9</v>
      </c>
      <c r="M8" s="671">
        <v>126</v>
      </c>
      <c r="N8" s="671">
        <v>161</v>
      </c>
      <c r="O8" s="671">
        <v>258</v>
      </c>
      <c r="P8" s="671">
        <v>340</v>
      </c>
      <c r="Q8" s="671">
        <v>10</v>
      </c>
      <c r="R8" s="671">
        <v>35</v>
      </c>
      <c r="T8"/>
      <c r="U8"/>
      <c r="V8"/>
      <c r="W8"/>
      <c r="X8"/>
      <c r="Y8"/>
      <c r="Z8"/>
      <c r="AA8"/>
      <c r="AB8"/>
      <c r="AC8"/>
      <c r="AD8"/>
      <c r="AE8"/>
      <c r="AF8"/>
      <c r="AG8"/>
      <c r="AH8"/>
      <c r="AI8"/>
      <c r="AJ8"/>
      <c r="AK8"/>
    </row>
    <row r="9" spans="1:37">
      <c r="A9" s="671">
        <v>2006</v>
      </c>
      <c r="B9" s="671" t="s">
        <v>196</v>
      </c>
      <c r="C9" s="671">
        <v>139</v>
      </c>
      <c r="D9" s="671">
        <v>1878</v>
      </c>
      <c r="E9" s="671">
        <v>1883</v>
      </c>
      <c r="F9" s="671">
        <v>4022</v>
      </c>
      <c r="G9" s="671">
        <v>4657</v>
      </c>
      <c r="H9" s="671">
        <v>3168</v>
      </c>
      <c r="I9" s="671">
        <v>7272</v>
      </c>
      <c r="J9" s="671">
        <v>575</v>
      </c>
      <c r="K9" s="671">
        <v>1260</v>
      </c>
      <c r="L9" s="671">
        <v>17</v>
      </c>
      <c r="M9" s="671">
        <v>192</v>
      </c>
      <c r="N9" s="671">
        <v>211</v>
      </c>
      <c r="O9" s="671">
        <v>380</v>
      </c>
      <c r="P9" s="671">
        <v>415</v>
      </c>
      <c r="Q9" s="671">
        <v>11</v>
      </c>
      <c r="R9" s="671">
        <v>26</v>
      </c>
      <c r="T9"/>
      <c r="U9"/>
      <c r="V9"/>
      <c r="W9"/>
      <c r="X9"/>
      <c r="Y9"/>
      <c r="Z9"/>
      <c r="AA9"/>
      <c r="AB9"/>
      <c r="AC9"/>
      <c r="AD9"/>
      <c r="AE9"/>
      <c r="AF9"/>
      <c r="AG9"/>
      <c r="AH9"/>
      <c r="AI9"/>
      <c r="AJ9"/>
      <c r="AK9"/>
    </row>
    <row r="10" spans="1:37">
      <c r="A10" s="671">
        <v>2006</v>
      </c>
      <c r="B10" s="671" t="s">
        <v>197</v>
      </c>
      <c r="C10" s="671">
        <v>129</v>
      </c>
      <c r="D10" s="671">
        <v>1658</v>
      </c>
      <c r="E10" s="671">
        <v>1508</v>
      </c>
      <c r="F10" s="671">
        <v>4378</v>
      </c>
      <c r="G10" s="671">
        <v>4401</v>
      </c>
      <c r="H10" s="671">
        <v>4196</v>
      </c>
      <c r="I10" s="671">
        <v>6192</v>
      </c>
      <c r="J10" s="671">
        <v>265</v>
      </c>
      <c r="K10" s="671">
        <v>976</v>
      </c>
      <c r="L10" s="671">
        <v>21</v>
      </c>
      <c r="M10" s="671">
        <v>167</v>
      </c>
      <c r="N10" s="671">
        <v>232</v>
      </c>
      <c r="O10" s="671">
        <v>198</v>
      </c>
      <c r="P10" s="671">
        <v>306</v>
      </c>
      <c r="Q10" s="671">
        <v>7</v>
      </c>
      <c r="R10" s="671">
        <v>38</v>
      </c>
      <c r="T10"/>
      <c r="U10"/>
      <c r="V10"/>
      <c r="W10"/>
      <c r="X10"/>
      <c r="Y10"/>
      <c r="Z10"/>
      <c r="AA10"/>
      <c r="AB10"/>
      <c r="AC10"/>
      <c r="AD10"/>
      <c r="AE10"/>
      <c r="AF10"/>
      <c r="AG10"/>
      <c r="AH10"/>
      <c r="AI10"/>
      <c r="AJ10"/>
      <c r="AK10"/>
    </row>
    <row r="11" spans="1:37">
      <c r="A11" s="671">
        <v>2007</v>
      </c>
      <c r="B11" s="671" t="s">
        <v>198</v>
      </c>
      <c r="C11" s="671">
        <v>209</v>
      </c>
      <c r="D11" s="671">
        <v>1674</v>
      </c>
      <c r="E11" s="671">
        <v>1768</v>
      </c>
      <c r="F11" s="671">
        <v>3990</v>
      </c>
      <c r="G11" s="671">
        <v>4163</v>
      </c>
      <c r="H11" s="671">
        <v>5309</v>
      </c>
      <c r="I11" s="671">
        <v>5918</v>
      </c>
      <c r="J11" s="671">
        <v>217</v>
      </c>
      <c r="K11" s="671">
        <v>1076</v>
      </c>
      <c r="L11" s="671">
        <v>18</v>
      </c>
      <c r="M11" s="671">
        <v>176</v>
      </c>
      <c r="N11" s="671">
        <v>236</v>
      </c>
      <c r="O11" s="671">
        <v>249</v>
      </c>
      <c r="P11" s="671">
        <v>350</v>
      </c>
      <c r="Q11" s="671">
        <v>6</v>
      </c>
      <c r="R11" s="671">
        <v>33</v>
      </c>
      <c r="T11"/>
      <c r="U11"/>
      <c r="V11"/>
      <c r="W11"/>
      <c r="X11"/>
      <c r="Y11"/>
      <c r="Z11"/>
      <c r="AA11"/>
      <c r="AB11"/>
      <c r="AC11"/>
      <c r="AD11"/>
      <c r="AE11"/>
      <c r="AF11"/>
      <c r="AG11"/>
      <c r="AH11"/>
      <c r="AI11"/>
      <c r="AJ11"/>
      <c r="AK11"/>
    </row>
    <row r="12" spans="1:37">
      <c r="A12" s="671">
        <v>2007</v>
      </c>
      <c r="B12" s="671" t="s">
        <v>1234</v>
      </c>
      <c r="C12" s="671">
        <v>225</v>
      </c>
      <c r="D12" s="671">
        <v>1327</v>
      </c>
      <c r="E12" s="671">
        <v>2065</v>
      </c>
      <c r="F12" s="671">
        <v>3080</v>
      </c>
      <c r="G12" s="671">
        <v>4226</v>
      </c>
      <c r="H12" s="671">
        <v>5519</v>
      </c>
      <c r="I12" s="671">
        <v>5603</v>
      </c>
      <c r="J12" s="671">
        <v>170</v>
      </c>
      <c r="K12" s="671">
        <v>904</v>
      </c>
      <c r="L12" s="671">
        <v>14</v>
      </c>
      <c r="M12" s="671">
        <v>73</v>
      </c>
      <c r="N12" s="671">
        <v>272</v>
      </c>
      <c r="O12" s="671">
        <v>231</v>
      </c>
      <c r="P12" s="671">
        <v>260</v>
      </c>
      <c r="Q12" s="671">
        <v>4</v>
      </c>
      <c r="R12" s="671">
        <v>40</v>
      </c>
      <c r="T12"/>
      <c r="U12"/>
      <c r="V12"/>
      <c r="W12"/>
      <c r="X12"/>
      <c r="Y12"/>
      <c r="Z12"/>
      <c r="AA12"/>
      <c r="AB12"/>
      <c r="AC12"/>
      <c r="AD12"/>
      <c r="AE12"/>
      <c r="AF12"/>
      <c r="AG12"/>
      <c r="AH12"/>
      <c r="AI12"/>
      <c r="AJ12"/>
      <c r="AK12"/>
    </row>
    <row r="13" spans="1:37">
      <c r="A13" s="671">
        <v>2007</v>
      </c>
      <c r="B13" s="671" t="s">
        <v>199</v>
      </c>
      <c r="C13" s="671">
        <v>169</v>
      </c>
      <c r="D13" s="671">
        <v>1857</v>
      </c>
      <c r="E13" s="671">
        <v>3088</v>
      </c>
      <c r="F13" s="671">
        <v>3359</v>
      </c>
      <c r="G13" s="671">
        <v>4330</v>
      </c>
      <c r="H13" s="671">
        <v>6129</v>
      </c>
      <c r="I13" s="671">
        <v>5613</v>
      </c>
      <c r="J13" s="671">
        <v>131</v>
      </c>
      <c r="K13" s="671">
        <v>955</v>
      </c>
      <c r="L13" s="671">
        <v>24</v>
      </c>
      <c r="M13" s="671">
        <v>24</v>
      </c>
      <c r="N13" s="671">
        <v>266</v>
      </c>
      <c r="O13" s="671">
        <v>237</v>
      </c>
      <c r="P13" s="671">
        <v>349</v>
      </c>
      <c r="Q13" s="671">
        <v>24</v>
      </c>
      <c r="R13" s="671">
        <v>17</v>
      </c>
      <c r="T13"/>
      <c r="U13"/>
      <c r="V13"/>
      <c r="W13"/>
      <c r="X13"/>
      <c r="Y13"/>
      <c r="Z13"/>
      <c r="AA13"/>
      <c r="AB13"/>
      <c r="AC13"/>
      <c r="AD13"/>
      <c r="AE13"/>
      <c r="AF13"/>
      <c r="AG13"/>
      <c r="AH13"/>
      <c r="AI13"/>
      <c r="AJ13"/>
      <c r="AK13"/>
    </row>
    <row r="14" spans="1:37">
      <c r="A14" s="671">
        <v>2007</v>
      </c>
      <c r="B14" s="671" t="s">
        <v>200</v>
      </c>
      <c r="C14" s="671">
        <v>201</v>
      </c>
      <c r="D14" s="671">
        <v>1809</v>
      </c>
      <c r="E14" s="671">
        <v>3152</v>
      </c>
      <c r="F14" s="671">
        <v>3899</v>
      </c>
      <c r="G14" s="671">
        <v>4698</v>
      </c>
      <c r="H14" s="671">
        <v>5519</v>
      </c>
      <c r="I14" s="671">
        <v>5041</v>
      </c>
      <c r="J14" s="671">
        <v>115</v>
      </c>
      <c r="K14" s="671">
        <v>744</v>
      </c>
      <c r="L14" s="671">
        <v>4</v>
      </c>
      <c r="M14" s="671">
        <v>33</v>
      </c>
      <c r="N14" s="671">
        <v>358</v>
      </c>
      <c r="O14" s="671">
        <v>165</v>
      </c>
      <c r="P14" s="671">
        <v>121</v>
      </c>
      <c r="Q14" s="671">
        <v>46</v>
      </c>
      <c r="R14" s="671">
        <v>5</v>
      </c>
      <c r="T14"/>
      <c r="U14"/>
      <c r="V14"/>
      <c r="W14"/>
      <c r="X14"/>
      <c r="Y14"/>
      <c r="Z14"/>
      <c r="AA14"/>
      <c r="AB14"/>
      <c r="AC14"/>
      <c r="AD14"/>
      <c r="AE14"/>
      <c r="AF14"/>
      <c r="AG14"/>
      <c r="AH14"/>
      <c r="AI14"/>
      <c r="AJ14"/>
      <c r="AK14"/>
    </row>
    <row r="15" spans="1:37">
      <c r="A15" s="671">
        <v>2008</v>
      </c>
      <c r="B15" s="671" t="s">
        <v>596</v>
      </c>
      <c r="C15" s="671">
        <v>315</v>
      </c>
      <c r="D15" s="671">
        <v>1989</v>
      </c>
      <c r="E15" s="671">
        <v>3170</v>
      </c>
      <c r="F15" s="671">
        <v>3929</v>
      </c>
      <c r="G15" s="671">
        <v>4823</v>
      </c>
      <c r="H15" s="671">
        <v>5203</v>
      </c>
      <c r="I15" s="671">
        <v>5055</v>
      </c>
      <c r="J15" s="671">
        <v>83</v>
      </c>
      <c r="K15" s="671">
        <v>833</v>
      </c>
      <c r="L15" s="671">
        <v>22</v>
      </c>
      <c r="M15" s="671">
        <v>262</v>
      </c>
      <c r="N15" s="671">
        <v>213</v>
      </c>
      <c r="O15" s="671">
        <v>216</v>
      </c>
      <c r="P15" s="671">
        <v>20</v>
      </c>
      <c r="Q15" s="671">
        <v>17</v>
      </c>
      <c r="R15" s="671">
        <v>73</v>
      </c>
      <c r="T15"/>
      <c r="U15"/>
      <c r="V15"/>
      <c r="W15"/>
      <c r="X15"/>
      <c r="Y15"/>
      <c r="Z15"/>
      <c r="AA15"/>
      <c r="AB15"/>
      <c r="AC15"/>
      <c r="AD15"/>
      <c r="AE15"/>
      <c r="AF15"/>
      <c r="AG15"/>
      <c r="AH15"/>
      <c r="AI15"/>
      <c r="AJ15"/>
      <c r="AK15"/>
    </row>
    <row r="16" spans="1:37">
      <c r="A16" s="671">
        <v>2008</v>
      </c>
      <c r="B16" s="671" t="s">
        <v>1235</v>
      </c>
      <c r="C16" s="671">
        <v>435</v>
      </c>
      <c r="D16" s="671">
        <v>2356</v>
      </c>
      <c r="E16" s="671">
        <v>2752</v>
      </c>
      <c r="F16" s="671">
        <v>3324</v>
      </c>
      <c r="G16" s="671">
        <v>4404</v>
      </c>
      <c r="H16" s="671">
        <v>5393</v>
      </c>
      <c r="I16" s="671">
        <v>3947</v>
      </c>
      <c r="J16" s="671">
        <v>67</v>
      </c>
      <c r="K16" s="671">
        <v>793</v>
      </c>
      <c r="L16" s="671">
        <v>27</v>
      </c>
      <c r="M16" s="671">
        <v>167</v>
      </c>
      <c r="N16" s="671">
        <v>229</v>
      </c>
      <c r="O16" s="671">
        <v>261</v>
      </c>
      <c r="P16" s="671">
        <v>6</v>
      </c>
      <c r="Q16" s="671">
        <v>5</v>
      </c>
      <c r="R16" s="671">
        <v>92</v>
      </c>
      <c r="T16"/>
      <c r="U16"/>
      <c r="V16"/>
      <c r="W16"/>
      <c r="X16"/>
      <c r="Y16"/>
      <c r="Z16"/>
      <c r="AA16"/>
      <c r="AB16"/>
      <c r="AC16"/>
      <c r="AD16"/>
      <c r="AE16"/>
      <c r="AF16"/>
      <c r="AG16"/>
      <c r="AH16"/>
      <c r="AI16"/>
      <c r="AJ16"/>
      <c r="AK16"/>
    </row>
    <row r="17" spans="1:37">
      <c r="A17" s="671">
        <v>2008</v>
      </c>
      <c r="B17" s="671" t="s">
        <v>597</v>
      </c>
      <c r="C17" s="671">
        <v>342</v>
      </c>
      <c r="D17" s="671">
        <v>1983</v>
      </c>
      <c r="E17" s="671">
        <v>2549</v>
      </c>
      <c r="F17" s="671">
        <v>3980</v>
      </c>
      <c r="G17" s="671">
        <v>3842</v>
      </c>
      <c r="H17" s="671">
        <v>4978</v>
      </c>
      <c r="I17" s="671">
        <v>3814</v>
      </c>
      <c r="J17" s="671">
        <v>81</v>
      </c>
      <c r="K17" s="671">
        <v>738</v>
      </c>
      <c r="L17" s="671">
        <v>24</v>
      </c>
      <c r="M17" s="671">
        <v>279</v>
      </c>
      <c r="N17" s="671">
        <v>163</v>
      </c>
      <c r="O17" s="671">
        <v>211</v>
      </c>
      <c r="P17" s="671">
        <v>1</v>
      </c>
      <c r="Q17" s="671">
        <v>13</v>
      </c>
      <c r="R17" s="671">
        <v>39</v>
      </c>
      <c r="T17"/>
      <c r="U17"/>
      <c r="V17"/>
      <c r="W17"/>
      <c r="X17"/>
      <c r="Y17"/>
      <c r="Z17"/>
      <c r="AA17"/>
      <c r="AB17"/>
      <c r="AC17"/>
      <c r="AD17"/>
      <c r="AE17"/>
      <c r="AF17"/>
      <c r="AG17"/>
      <c r="AH17"/>
      <c r="AI17"/>
      <c r="AJ17"/>
      <c r="AK17"/>
    </row>
    <row r="18" spans="1:37">
      <c r="A18" s="671">
        <v>2008</v>
      </c>
      <c r="B18" s="671" t="s">
        <v>598</v>
      </c>
      <c r="C18" s="671">
        <v>154</v>
      </c>
      <c r="D18" s="671">
        <v>1922</v>
      </c>
      <c r="E18" s="671">
        <v>3586</v>
      </c>
      <c r="F18" s="671">
        <v>4013</v>
      </c>
      <c r="G18" s="671">
        <v>3130</v>
      </c>
      <c r="H18" s="671">
        <v>4910</v>
      </c>
      <c r="I18" s="671">
        <v>3191</v>
      </c>
      <c r="J18" s="671">
        <v>98</v>
      </c>
      <c r="K18" s="671">
        <v>662</v>
      </c>
      <c r="L18" s="671">
        <v>41</v>
      </c>
      <c r="M18" s="671">
        <v>214</v>
      </c>
      <c r="N18" s="671">
        <v>165</v>
      </c>
      <c r="O18" s="671">
        <v>178</v>
      </c>
      <c r="P18" s="671">
        <v>0</v>
      </c>
      <c r="Q18" s="671">
        <v>10</v>
      </c>
      <c r="R18" s="671">
        <v>46</v>
      </c>
      <c r="T18"/>
      <c r="U18"/>
      <c r="V18"/>
      <c r="W18"/>
      <c r="X18"/>
      <c r="Y18"/>
      <c r="Z18"/>
      <c r="AA18"/>
      <c r="AB18"/>
      <c r="AC18"/>
      <c r="AD18"/>
      <c r="AE18"/>
      <c r="AF18"/>
      <c r="AG18"/>
      <c r="AH18"/>
      <c r="AI18"/>
      <c r="AJ18"/>
      <c r="AK18"/>
    </row>
    <row r="19" spans="1:37">
      <c r="A19" s="671">
        <v>2009</v>
      </c>
      <c r="B19" s="671" t="s">
        <v>638</v>
      </c>
      <c r="C19" s="671">
        <v>237</v>
      </c>
      <c r="D19" s="671">
        <v>1466</v>
      </c>
      <c r="E19" s="671">
        <v>2791</v>
      </c>
      <c r="F19" s="671">
        <v>3053</v>
      </c>
      <c r="G19" s="671">
        <v>2872</v>
      </c>
      <c r="H19" s="671">
        <v>3415</v>
      </c>
      <c r="I19" s="671">
        <v>2539</v>
      </c>
      <c r="J19" s="671">
        <v>78</v>
      </c>
      <c r="K19" s="671">
        <v>648</v>
      </c>
      <c r="L19" s="671">
        <v>12</v>
      </c>
      <c r="M19" s="671">
        <v>258</v>
      </c>
      <c r="N19" s="671">
        <v>135</v>
      </c>
      <c r="O19" s="671">
        <v>144</v>
      </c>
      <c r="P19" s="671">
        <v>0</v>
      </c>
      <c r="Q19" s="671">
        <v>4</v>
      </c>
      <c r="R19" s="671">
        <v>91</v>
      </c>
      <c r="T19"/>
      <c r="U19"/>
      <c r="V19"/>
      <c r="W19"/>
      <c r="X19"/>
      <c r="Y19"/>
      <c r="Z19"/>
      <c r="AA19"/>
      <c r="AB19"/>
      <c r="AC19"/>
      <c r="AD19"/>
      <c r="AE19"/>
      <c r="AF19"/>
      <c r="AG19"/>
      <c r="AH19"/>
      <c r="AI19"/>
      <c r="AJ19"/>
      <c r="AK19"/>
    </row>
    <row r="20" spans="1:37">
      <c r="A20" s="671">
        <v>2009</v>
      </c>
      <c r="B20" s="671" t="s">
        <v>1236</v>
      </c>
      <c r="C20" s="671">
        <v>172</v>
      </c>
      <c r="D20" s="671">
        <v>1469</v>
      </c>
      <c r="E20" s="671">
        <v>2351</v>
      </c>
      <c r="F20" s="671">
        <v>2312</v>
      </c>
      <c r="G20" s="671">
        <v>2837</v>
      </c>
      <c r="H20" s="671">
        <v>3514</v>
      </c>
      <c r="I20" s="671">
        <v>2234</v>
      </c>
      <c r="J20" s="671">
        <v>68</v>
      </c>
      <c r="K20" s="671">
        <v>573</v>
      </c>
      <c r="L20" s="671">
        <v>13</v>
      </c>
      <c r="M20" s="671">
        <v>197</v>
      </c>
      <c r="N20" s="671">
        <v>110</v>
      </c>
      <c r="O20" s="671">
        <v>165</v>
      </c>
      <c r="P20" s="671">
        <v>9</v>
      </c>
      <c r="Q20" s="671">
        <v>7</v>
      </c>
      <c r="R20" s="671">
        <v>70</v>
      </c>
      <c r="T20"/>
      <c r="U20"/>
      <c r="V20"/>
      <c r="W20"/>
      <c r="X20"/>
      <c r="Y20"/>
      <c r="Z20"/>
      <c r="AA20"/>
      <c r="AB20"/>
      <c r="AC20"/>
      <c r="AD20"/>
      <c r="AE20"/>
      <c r="AF20"/>
      <c r="AG20"/>
      <c r="AH20"/>
      <c r="AI20"/>
      <c r="AJ20"/>
      <c r="AK20"/>
    </row>
    <row r="21" spans="1:37">
      <c r="A21" s="671">
        <v>2009</v>
      </c>
      <c r="B21" s="671" t="s">
        <v>639</v>
      </c>
      <c r="C21" s="671">
        <v>324</v>
      </c>
      <c r="D21" s="671">
        <v>1727</v>
      </c>
      <c r="E21" s="671">
        <v>2563</v>
      </c>
      <c r="F21" s="671">
        <v>3198</v>
      </c>
      <c r="G21" s="671">
        <v>3105</v>
      </c>
      <c r="H21" s="671">
        <v>3660</v>
      </c>
      <c r="I21" s="671">
        <v>2320</v>
      </c>
      <c r="J21" s="671">
        <v>119</v>
      </c>
      <c r="K21" s="671">
        <v>607</v>
      </c>
      <c r="L21" s="671">
        <v>10</v>
      </c>
      <c r="M21" s="671">
        <v>215</v>
      </c>
      <c r="N21" s="671">
        <v>122</v>
      </c>
      <c r="O21" s="671">
        <v>202</v>
      </c>
      <c r="P21" s="671">
        <v>12</v>
      </c>
      <c r="Q21" s="671">
        <v>1</v>
      </c>
      <c r="R21" s="671">
        <v>44</v>
      </c>
      <c r="T21"/>
      <c r="U21"/>
      <c r="V21"/>
      <c r="W21"/>
      <c r="X21"/>
      <c r="Y21"/>
      <c r="Z21"/>
      <c r="AA21"/>
      <c r="AB21"/>
      <c r="AC21"/>
      <c r="AD21"/>
      <c r="AE21"/>
      <c r="AF21"/>
      <c r="AG21"/>
      <c r="AH21"/>
      <c r="AI21"/>
      <c r="AJ21"/>
      <c r="AK21"/>
    </row>
    <row r="22" spans="1:37">
      <c r="A22" s="671">
        <v>2009</v>
      </c>
      <c r="B22" s="671" t="s">
        <v>640</v>
      </c>
      <c r="C22" s="671">
        <v>157</v>
      </c>
      <c r="D22" s="671">
        <v>1363</v>
      </c>
      <c r="E22" s="671">
        <v>2423</v>
      </c>
      <c r="F22" s="671">
        <v>3974</v>
      </c>
      <c r="G22" s="671">
        <v>2859</v>
      </c>
      <c r="H22" s="671">
        <v>3930</v>
      </c>
      <c r="I22" s="671">
        <v>1818</v>
      </c>
      <c r="J22" s="671">
        <v>104</v>
      </c>
      <c r="K22" s="671">
        <v>453</v>
      </c>
      <c r="L22" s="671">
        <v>11</v>
      </c>
      <c r="M22" s="671">
        <v>189</v>
      </c>
      <c r="N22" s="671">
        <v>90</v>
      </c>
      <c r="O22" s="671">
        <v>133</v>
      </c>
      <c r="P22" s="671">
        <v>3</v>
      </c>
      <c r="Q22" s="671">
        <v>4</v>
      </c>
      <c r="R22" s="671">
        <v>17</v>
      </c>
      <c r="T22"/>
      <c r="U22"/>
      <c r="V22"/>
      <c r="W22"/>
      <c r="X22"/>
      <c r="Y22"/>
      <c r="Z22"/>
      <c r="AA22"/>
      <c r="AB22"/>
      <c r="AC22"/>
      <c r="AD22"/>
      <c r="AE22"/>
      <c r="AF22"/>
      <c r="AG22"/>
      <c r="AH22"/>
      <c r="AI22"/>
      <c r="AJ22"/>
      <c r="AK22"/>
    </row>
    <row r="23" spans="1:37">
      <c r="A23" s="671">
        <v>2010</v>
      </c>
      <c r="B23" s="671" t="s">
        <v>711</v>
      </c>
      <c r="C23" s="671">
        <v>164</v>
      </c>
      <c r="D23" s="671">
        <v>1807</v>
      </c>
      <c r="E23" s="671">
        <v>2302</v>
      </c>
      <c r="F23" s="671">
        <v>4637</v>
      </c>
      <c r="G23" s="671">
        <v>3313</v>
      </c>
      <c r="H23" s="671">
        <v>3859</v>
      </c>
      <c r="I23" s="671">
        <v>2151</v>
      </c>
      <c r="J23" s="671">
        <v>97</v>
      </c>
      <c r="K23" s="671">
        <v>506</v>
      </c>
      <c r="L23" s="671">
        <v>9</v>
      </c>
      <c r="M23" s="671">
        <v>169</v>
      </c>
      <c r="N23" s="671">
        <v>156</v>
      </c>
      <c r="O23" s="671">
        <v>150</v>
      </c>
      <c r="P23" s="671">
        <v>1</v>
      </c>
      <c r="Q23" s="671">
        <v>1</v>
      </c>
      <c r="R23" s="671">
        <v>18</v>
      </c>
      <c r="T23"/>
      <c r="U23"/>
      <c r="V23"/>
      <c r="W23"/>
      <c r="X23"/>
      <c r="Y23"/>
      <c r="Z23"/>
      <c r="AA23"/>
      <c r="AB23"/>
      <c r="AC23"/>
      <c r="AD23"/>
      <c r="AE23"/>
      <c r="AF23"/>
      <c r="AG23"/>
      <c r="AH23"/>
      <c r="AI23"/>
      <c r="AJ23"/>
      <c r="AK23"/>
    </row>
    <row r="24" spans="1:37">
      <c r="A24" s="671">
        <v>2010</v>
      </c>
      <c r="B24" s="671" t="s">
        <v>1237</v>
      </c>
      <c r="C24" s="671">
        <v>114</v>
      </c>
      <c r="D24" s="671">
        <v>1792</v>
      </c>
      <c r="E24" s="671">
        <v>2169</v>
      </c>
      <c r="F24" s="671">
        <v>4227</v>
      </c>
      <c r="G24" s="671">
        <v>3461</v>
      </c>
      <c r="H24" s="671">
        <v>4893</v>
      </c>
      <c r="I24" s="671">
        <v>2285</v>
      </c>
      <c r="J24" s="671">
        <v>73</v>
      </c>
      <c r="K24" s="671">
        <v>514</v>
      </c>
      <c r="L24" s="671">
        <v>13</v>
      </c>
      <c r="M24" s="671">
        <v>192</v>
      </c>
      <c r="N24" s="671">
        <v>105</v>
      </c>
      <c r="O24" s="671">
        <v>193</v>
      </c>
      <c r="P24" s="671">
        <v>0</v>
      </c>
      <c r="Q24" s="671">
        <v>0</v>
      </c>
      <c r="R24" s="671">
        <v>10</v>
      </c>
      <c r="T24"/>
      <c r="U24"/>
      <c r="V24"/>
      <c r="W24"/>
      <c r="X24"/>
      <c r="Y24"/>
      <c r="Z24"/>
      <c r="AA24"/>
      <c r="AB24"/>
      <c r="AC24"/>
      <c r="AD24"/>
      <c r="AE24"/>
      <c r="AF24"/>
      <c r="AG24"/>
      <c r="AH24"/>
      <c r="AI24"/>
      <c r="AJ24"/>
      <c r="AK24"/>
    </row>
    <row r="25" spans="1:37">
      <c r="A25" s="671">
        <v>2010</v>
      </c>
      <c r="B25" s="671" t="s">
        <v>712</v>
      </c>
      <c r="C25" s="671">
        <v>144</v>
      </c>
      <c r="D25" s="671">
        <v>2053</v>
      </c>
      <c r="E25" s="671">
        <v>2308</v>
      </c>
      <c r="F25" s="671">
        <v>4837</v>
      </c>
      <c r="G25" s="671">
        <v>3279</v>
      </c>
      <c r="H25" s="671">
        <v>4393</v>
      </c>
      <c r="I25" s="671">
        <v>1918</v>
      </c>
      <c r="J25" s="671">
        <v>105</v>
      </c>
      <c r="K25" s="671">
        <v>618</v>
      </c>
      <c r="L25" s="671">
        <v>13</v>
      </c>
      <c r="M25" s="671">
        <v>262</v>
      </c>
      <c r="N25" s="671">
        <v>101</v>
      </c>
      <c r="O25" s="671">
        <v>200</v>
      </c>
      <c r="P25" s="671">
        <v>0</v>
      </c>
      <c r="Q25" s="671">
        <v>0</v>
      </c>
      <c r="R25" s="671">
        <v>40</v>
      </c>
      <c r="T25"/>
      <c r="U25"/>
      <c r="V25"/>
      <c r="W25"/>
      <c r="X25"/>
      <c r="Y25"/>
      <c r="Z25"/>
      <c r="AA25"/>
      <c r="AB25"/>
      <c r="AC25"/>
      <c r="AD25"/>
      <c r="AE25"/>
      <c r="AF25"/>
      <c r="AG25"/>
      <c r="AH25"/>
      <c r="AI25"/>
      <c r="AJ25"/>
      <c r="AK25"/>
    </row>
    <row r="26" spans="1:37">
      <c r="A26" s="671">
        <v>2010</v>
      </c>
      <c r="B26" s="671" t="s">
        <v>713</v>
      </c>
      <c r="C26" s="671">
        <v>319</v>
      </c>
      <c r="D26" s="671">
        <v>1684</v>
      </c>
      <c r="E26" s="671">
        <v>2987</v>
      </c>
      <c r="F26" s="671">
        <v>4670</v>
      </c>
      <c r="G26" s="671">
        <v>2900</v>
      </c>
      <c r="H26" s="671">
        <v>4857</v>
      </c>
      <c r="I26" s="671">
        <v>1812</v>
      </c>
      <c r="J26" s="671">
        <v>96</v>
      </c>
      <c r="K26" s="671">
        <v>600</v>
      </c>
      <c r="L26" s="671">
        <v>13</v>
      </c>
      <c r="M26" s="671">
        <v>325</v>
      </c>
      <c r="N26" s="671">
        <v>59</v>
      </c>
      <c r="O26" s="671">
        <v>176</v>
      </c>
      <c r="P26" s="671">
        <v>0</v>
      </c>
      <c r="Q26" s="671">
        <v>0</v>
      </c>
      <c r="R26" s="671">
        <v>24</v>
      </c>
      <c r="T26"/>
      <c r="U26"/>
      <c r="V26"/>
      <c r="W26"/>
      <c r="X26"/>
      <c r="Y26"/>
      <c r="Z26"/>
      <c r="AA26"/>
      <c r="AB26"/>
      <c r="AC26"/>
      <c r="AD26"/>
      <c r="AE26"/>
      <c r="AF26"/>
      <c r="AG26"/>
      <c r="AH26"/>
      <c r="AI26"/>
      <c r="AJ26"/>
      <c r="AK26"/>
    </row>
    <row r="27" spans="1:37">
      <c r="A27" s="671">
        <v>2011</v>
      </c>
      <c r="B27" s="671" t="s">
        <v>747</v>
      </c>
      <c r="C27" s="671">
        <v>410</v>
      </c>
      <c r="D27" s="671">
        <v>2484</v>
      </c>
      <c r="E27" s="671">
        <v>3155</v>
      </c>
      <c r="F27" s="671">
        <v>4941</v>
      </c>
      <c r="G27" s="671">
        <v>3252</v>
      </c>
      <c r="H27" s="671">
        <v>4549</v>
      </c>
      <c r="I27" s="671">
        <v>2077</v>
      </c>
      <c r="J27" s="671">
        <v>126</v>
      </c>
      <c r="K27" s="671">
        <v>556</v>
      </c>
      <c r="L27" s="671">
        <v>0</v>
      </c>
      <c r="M27" s="671">
        <v>267</v>
      </c>
      <c r="N27" s="671">
        <v>49</v>
      </c>
      <c r="O27" s="671">
        <v>209</v>
      </c>
      <c r="P27" s="671">
        <v>0</v>
      </c>
      <c r="Q27" s="671">
        <v>0</v>
      </c>
      <c r="R27" s="671">
        <v>26</v>
      </c>
      <c r="T27"/>
      <c r="U27"/>
      <c r="V27"/>
      <c r="W27"/>
      <c r="X27"/>
      <c r="Y27"/>
      <c r="Z27"/>
      <c r="AA27"/>
      <c r="AB27"/>
      <c r="AC27"/>
      <c r="AD27"/>
      <c r="AE27"/>
      <c r="AF27"/>
      <c r="AG27"/>
      <c r="AH27"/>
      <c r="AI27"/>
      <c r="AJ27"/>
      <c r="AK27"/>
    </row>
    <row r="28" spans="1:37">
      <c r="A28" s="671">
        <v>2011</v>
      </c>
      <c r="B28" s="671" t="s">
        <v>1238</v>
      </c>
      <c r="C28" s="671">
        <v>331</v>
      </c>
      <c r="D28" s="671">
        <v>2657</v>
      </c>
      <c r="E28" s="671">
        <v>2374</v>
      </c>
      <c r="F28" s="671">
        <v>3514</v>
      </c>
      <c r="G28" s="671">
        <v>3594</v>
      </c>
      <c r="H28" s="671">
        <v>4301</v>
      </c>
      <c r="I28" s="671">
        <v>1922</v>
      </c>
      <c r="J28" s="671">
        <v>82</v>
      </c>
      <c r="K28" s="671">
        <v>340</v>
      </c>
      <c r="L28" s="671">
        <v>0</v>
      </c>
      <c r="M28" s="671">
        <v>197</v>
      </c>
      <c r="N28" s="671">
        <v>34</v>
      </c>
      <c r="O28" s="671">
        <v>87</v>
      </c>
      <c r="P28" s="671">
        <v>0</v>
      </c>
      <c r="Q28" s="671">
        <v>0</v>
      </c>
      <c r="R28" s="671">
        <v>18</v>
      </c>
      <c r="T28"/>
      <c r="U28"/>
      <c r="V28"/>
      <c r="W28"/>
      <c r="X28"/>
      <c r="Y28"/>
      <c r="Z28"/>
      <c r="AA28"/>
      <c r="AB28"/>
      <c r="AC28"/>
      <c r="AD28"/>
      <c r="AE28"/>
      <c r="AF28"/>
      <c r="AG28"/>
      <c r="AH28"/>
      <c r="AI28"/>
      <c r="AJ28"/>
      <c r="AK28"/>
    </row>
    <row r="29" spans="1:37">
      <c r="A29" s="671">
        <v>2011</v>
      </c>
      <c r="B29" s="671" t="s">
        <v>748</v>
      </c>
      <c r="C29" s="671">
        <v>431</v>
      </c>
      <c r="D29" s="671">
        <v>3182</v>
      </c>
      <c r="E29" s="671">
        <v>2375</v>
      </c>
      <c r="F29" s="671">
        <v>4146</v>
      </c>
      <c r="G29" s="671">
        <v>3713</v>
      </c>
      <c r="H29" s="671">
        <v>4434</v>
      </c>
      <c r="I29" s="671">
        <v>1932</v>
      </c>
      <c r="J29" s="671">
        <v>80</v>
      </c>
      <c r="K29" s="671">
        <v>467</v>
      </c>
      <c r="L29" s="671">
        <v>0</v>
      </c>
      <c r="M29" s="671">
        <v>197</v>
      </c>
      <c r="N29" s="671">
        <v>71</v>
      </c>
      <c r="O29" s="671">
        <v>173</v>
      </c>
      <c r="P29" s="671">
        <v>0</v>
      </c>
      <c r="Q29" s="671">
        <v>0</v>
      </c>
      <c r="R29" s="671">
        <v>25</v>
      </c>
      <c r="T29"/>
      <c r="U29"/>
      <c r="V29"/>
      <c r="W29"/>
      <c r="X29"/>
      <c r="Y29"/>
      <c r="Z29"/>
      <c r="AA29"/>
      <c r="AB29"/>
      <c r="AC29"/>
      <c r="AD29"/>
      <c r="AE29"/>
      <c r="AF29"/>
      <c r="AG29"/>
      <c r="AH29"/>
      <c r="AI29"/>
      <c r="AJ29"/>
      <c r="AK29"/>
    </row>
    <row r="30" spans="1:37">
      <c r="A30" s="671">
        <v>2011</v>
      </c>
      <c r="B30" s="671" t="s">
        <v>749</v>
      </c>
      <c r="C30" s="671">
        <v>339</v>
      </c>
      <c r="D30" s="671">
        <v>3243</v>
      </c>
      <c r="E30" s="671">
        <v>2578</v>
      </c>
      <c r="F30" s="671">
        <v>3957</v>
      </c>
      <c r="G30" s="671">
        <v>3277</v>
      </c>
      <c r="H30" s="671">
        <v>4595</v>
      </c>
      <c r="I30" s="671">
        <v>1563</v>
      </c>
      <c r="J30" s="671">
        <v>108</v>
      </c>
      <c r="K30" s="671">
        <v>461</v>
      </c>
      <c r="L30" s="671">
        <v>0</v>
      </c>
      <c r="M30" s="671">
        <v>195</v>
      </c>
      <c r="N30" s="671">
        <v>29</v>
      </c>
      <c r="O30" s="671">
        <v>209</v>
      </c>
      <c r="P30" s="671">
        <v>0</v>
      </c>
      <c r="Q30" s="671">
        <v>0</v>
      </c>
      <c r="R30" s="671">
        <v>26</v>
      </c>
      <c r="T30"/>
      <c r="U30"/>
      <c r="V30"/>
      <c r="W30"/>
      <c r="X30"/>
      <c r="Y30"/>
      <c r="Z30"/>
      <c r="AA30"/>
      <c r="AB30"/>
      <c r="AC30"/>
      <c r="AD30"/>
      <c r="AE30"/>
      <c r="AF30"/>
      <c r="AG30"/>
      <c r="AH30"/>
      <c r="AI30"/>
      <c r="AJ30"/>
      <c r="AK30"/>
    </row>
    <row r="31" spans="1:37">
      <c r="A31" s="671">
        <v>2012</v>
      </c>
      <c r="B31" s="671" t="s">
        <v>805</v>
      </c>
      <c r="C31" s="671">
        <v>554</v>
      </c>
      <c r="D31" s="671">
        <v>4626</v>
      </c>
      <c r="E31" s="671">
        <v>3559</v>
      </c>
      <c r="F31" s="671">
        <v>5039</v>
      </c>
      <c r="G31" s="671">
        <v>3334</v>
      </c>
      <c r="H31" s="671">
        <v>4374</v>
      </c>
      <c r="I31" s="671">
        <v>1627</v>
      </c>
      <c r="J31" s="671">
        <v>83</v>
      </c>
      <c r="K31" s="671">
        <v>429</v>
      </c>
      <c r="L31" s="671">
        <v>0</v>
      </c>
      <c r="M31" s="671">
        <v>234</v>
      </c>
      <c r="N31" s="671">
        <v>35</v>
      </c>
      <c r="O31" s="671">
        <v>126</v>
      </c>
      <c r="P31" s="671">
        <v>3</v>
      </c>
      <c r="Q31" s="671">
        <v>0</v>
      </c>
      <c r="R31" s="671">
        <v>30</v>
      </c>
      <c r="T31"/>
      <c r="U31"/>
      <c r="V31"/>
      <c r="W31"/>
      <c r="X31"/>
      <c r="Y31"/>
      <c r="Z31"/>
      <c r="AA31"/>
      <c r="AB31"/>
      <c r="AC31"/>
      <c r="AD31"/>
      <c r="AE31"/>
      <c r="AF31"/>
      <c r="AG31"/>
      <c r="AH31"/>
      <c r="AI31"/>
      <c r="AJ31"/>
      <c r="AK31"/>
    </row>
    <row r="32" spans="1:37">
      <c r="A32" s="671">
        <v>2012</v>
      </c>
      <c r="B32" s="671" t="s">
        <v>1239</v>
      </c>
      <c r="C32" s="671">
        <v>697</v>
      </c>
      <c r="D32" s="671">
        <v>4720</v>
      </c>
      <c r="E32" s="671">
        <v>3233</v>
      </c>
      <c r="F32" s="671">
        <v>4123</v>
      </c>
      <c r="G32" s="671">
        <v>4198</v>
      </c>
      <c r="H32" s="671">
        <v>5481</v>
      </c>
      <c r="I32" s="671">
        <v>1645</v>
      </c>
      <c r="J32" s="671">
        <v>67</v>
      </c>
      <c r="K32" s="671">
        <v>464</v>
      </c>
      <c r="L32" s="671">
        <v>0</v>
      </c>
      <c r="M32" s="671">
        <v>197</v>
      </c>
      <c r="N32" s="671">
        <v>54</v>
      </c>
      <c r="O32" s="671">
        <v>194</v>
      </c>
      <c r="P32" s="671">
        <v>0</v>
      </c>
      <c r="Q32" s="671">
        <v>0</v>
      </c>
      <c r="R32" s="671">
        <v>18</v>
      </c>
      <c r="T32"/>
      <c r="U32"/>
      <c r="V32"/>
      <c r="W32"/>
      <c r="X32"/>
      <c r="Y32"/>
      <c r="Z32"/>
      <c r="AA32"/>
      <c r="AB32"/>
      <c r="AC32"/>
      <c r="AD32"/>
      <c r="AE32"/>
      <c r="AF32"/>
      <c r="AG32"/>
      <c r="AH32"/>
      <c r="AI32"/>
      <c r="AJ32"/>
      <c r="AK32"/>
    </row>
    <row r="33" spans="1:37">
      <c r="A33" s="671">
        <v>2012</v>
      </c>
      <c r="B33" s="671" t="s">
        <v>806</v>
      </c>
      <c r="C33" s="671">
        <v>495</v>
      </c>
      <c r="D33" s="671">
        <v>4811</v>
      </c>
      <c r="E33" s="671">
        <v>3134</v>
      </c>
      <c r="F33" s="671">
        <v>4532</v>
      </c>
      <c r="G33" s="671">
        <v>4585</v>
      </c>
      <c r="H33" s="671">
        <v>5003</v>
      </c>
      <c r="I33" s="671">
        <v>1185</v>
      </c>
      <c r="J33" s="671">
        <v>80</v>
      </c>
      <c r="K33" s="671">
        <v>532</v>
      </c>
      <c r="L33" s="671">
        <v>0</v>
      </c>
      <c r="M33" s="671">
        <v>268</v>
      </c>
      <c r="N33" s="671">
        <v>37</v>
      </c>
      <c r="O33" s="671">
        <v>195</v>
      </c>
      <c r="P33" s="671">
        <v>1</v>
      </c>
      <c r="Q33" s="671">
        <v>0</v>
      </c>
      <c r="R33" s="671">
        <v>30</v>
      </c>
      <c r="T33"/>
      <c r="U33"/>
      <c r="V33"/>
      <c r="W33"/>
      <c r="X33"/>
      <c r="Y33"/>
      <c r="Z33"/>
      <c r="AA33"/>
      <c r="AB33"/>
      <c r="AC33"/>
      <c r="AD33"/>
      <c r="AE33"/>
      <c r="AF33"/>
      <c r="AG33"/>
      <c r="AH33"/>
      <c r="AI33"/>
      <c r="AJ33"/>
      <c r="AK33"/>
    </row>
    <row r="34" spans="1:37">
      <c r="A34" s="671">
        <v>2012</v>
      </c>
      <c r="B34" s="671" t="s">
        <v>807</v>
      </c>
      <c r="C34" s="671">
        <v>617</v>
      </c>
      <c r="D34" s="671">
        <v>6424</v>
      </c>
      <c r="E34" s="671">
        <v>3192</v>
      </c>
      <c r="F34" s="671">
        <v>4221</v>
      </c>
      <c r="G34" s="671">
        <v>4126</v>
      </c>
      <c r="H34" s="671">
        <v>4447</v>
      </c>
      <c r="I34" s="671">
        <v>1376</v>
      </c>
      <c r="J34" s="671">
        <v>111</v>
      </c>
      <c r="K34" s="671">
        <v>336</v>
      </c>
      <c r="L34" s="671">
        <v>0</v>
      </c>
      <c r="M34" s="671">
        <v>179</v>
      </c>
      <c r="N34" s="671">
        <v>26</v>
      </c>
      <c r="O34" s="671">
        <v>96</v>
      </c>
      <c r="P34" s="671">
        <v>0</v>
      </c>
      <c r="Q34" s="671">
        <v>0</v>
      </c>
      <c r="R34" s="671">
        <v>34</v>
      </c>
      <c r="T34"/>
      <c r="U34"/>
      <c r="V34"/>
      <c r="W34"/>
      <c r="X34"/>
      <c r="Y34"/>
      <c r="Z34"/>
      <c r="AA34"/>
      <c r="AB34"/>
      <c r="AC34"/>
      <c r="AD34"/>
      <c r="AE34"/>
      <c r="AF34"/>
      <c r="AG34"/>
      <c r="AH34"/>
      <c r="AI34"/>
      <c r="AJ34"/>
      <c r="AK34"/>
    </row>
    <row r="35" spans="1:37">
      <c r="A35" s="671">
        <v>2013</v>
      </c>
      <c r="B35" s="671" t="s">
        <v>900</v>
      </c>
      <c r="C35" s="671">
        <v>1115</v>
      </c>
      <c r="D35" s="671">
        <v>5958</v>
      </c>
      <c r="E35" s="671">
        <v>3515</v>
      </c>
      <c r="F35" s="671">
        <v>4926</v>
      </c>
      <c r="G35" s="671">
        <v>3922</v>
      </c>
      <c r="H35" s="671">
        <v>4924</v>
      </c>
      <c r="I35" s="671">
        <v>1234</v>
      </c>
      <c r="J35" s="671">
        <v>91</v>
      </c>
      <c r="K35" s="671">
        <v>244</v>
      </c>
      <c r="L35" s="671">
        <v>0</v>
      </c>
      <c r="M35" s="671">
        <v>190</v>
      </c>
      <c r="N35" s="671">
        <v>17</v>
      </c>
      <c r="O35" s="671">
        <v>12</v>
      </c>
      <c r="P35" s="671">
        <v>0</v>
      </c>
      <c r="Q35" s="671">
        <v>0</v>
      </c>
      <c r="R35" s="671">
        <v>25</v>
      </c>
      <c r="T35"/>
      <c r="U35"/>
      <c r="V35"/>
      <c r="W35"/>
      <c r="X35"/>
      <c r="Y35"/>
      <c r="Z35"/>
      <c r="AA35"/>
      <c r="AB35"/>
      <c r="AC35"/>
      <c r="AD35"/>
      <c r="AE35"/>
      <c r="AF35"/>
      <c r="AG35"/>
      <c r="AH35"/>
      <c r="AI35"/>
      <c r="AJ35"/>
      <c r="AK35"/>
    </row>
    <row r="36" spans="1:37">
      <c r="A36" s="671">
        <v>2013</v>
      </c>
      <c r="B36" s="671" t="s">
        <v>1240</v>
      </c>
      <c r="C36" s="671">
        <v>1110</v>
      </c>
      <c r="D36" s="671">
        <v>5340</v>
      </c>
      <c r="E36" s="671">
        <v>3574</v>
      </c>
      <c r="F36" s="671">
        <v>5580</v>
      </c>
      <c r="G36" s="671">
        <v>4666</v>
      </c>
      <c r="H36" s="671">
        <v>4934</v>
      </c>
      <c r="I36" s="671">
        <v>1236</v>
      </c>
      <c r="J36" s="671">
        <v>67</v>
      </c>
      <c r="K36" s="671">
        <v>246</v>
      </c>
      <c r="L36" s="671">
        <v>0</v>
      </c>
      <c r="M36" s="671">
        <v>203</v>
      </c>
      <c r="N36" s="671">
        <v>0</v>
      </c>
      <c r="O36" s="671">
        <v>0</v>
      </c>
      <c r="P36" s="671">
        <v>0</v>
      </c>
      <c r="Q36" s="671">
        <v>0</v>
      </c>
      <c r="R36" s="671">
        <v>42</v>
      </c>
      <c r="T36"/>
      <c r="U36"/>
      <c r="V36"/>
      <c r="W36"/>
      <c r="X36"/>
      <c r="Y36"/>
      <c r="Z36"/>
      <c r="AA36"/>
      <c r="AB36"/>
      <c r="AC36"/>
      <c r="AD36"/>
      <c r="AE36"/>
      <c r="AF36"/>
      <c r="AG36"/>
      <c r="AH36"/>
      <c r="AI36"/>
      <c r="AJ36"/>
      <c r="AK36"/>
    </row>
    <row r="37" spans="1:37">
      <c r="A37" s="671">
        <v>2013</v>
      </c>
      <c r="B37" s="671" t="s">
        <v>901</v>
      </c>
      <c r="C37" s="671">
        <v>1547</v>
      </c>
      <c r="D37" s="671">
        <v>5878</v>
      </c>
      <c r="E37" s="671">
        <v>3570</v>
      </c>
      <c r="F37" s="671">
        <v>5862</v>
      </c>
      <c r="G37" s="671">
        <v>4938</v>
      </c>
      <c r="H37" s="671">
        <v>4449</v>
      </c>
      <c r="I37" s="671">
        <v>1243</v>
      </c>
      <c r="J37" s="671">
        <v>69</v>
      </c>
      <c r="K37" s="671">
        <v>221</v>
      </c>
      <c r="L37" s="671">
        <v>0</v>
      </c>
      <c r="M37" s="671">
        <v>211</v>
      </c>
      <c r="N37" s="671">
        <v>2</v>
      </c>
      <c r="O37" s="671">
        <v>0</v>
      </c>
      <c r="P37" s="671">
        <v>0</v>
      </c>
      <c r="Q37" s="671">
        <v>0</v>
      </c>
      <c r="R37" s="671">
        <v>6</v>
      </c>
      <c r="T37"/>
      <c r="U37"/>
      <c r="V37"/>
      <c r="W37"/>
      <c r="X37"/>
      <c r="Y37"/>
      <c r="Z37"/>
      <c r="AA37"/>
      <c r="AB37"/>
      <c r="AC37"/>
      <c r="AD37"/>
      <c r="AE37"/>
      <c r="AF37"/>
      <c r="AG37"/>
      <c r="AH37"/>
      <c r="AI37"/>
      <c r="AJ37"/>
      <c r="AK37"/>
    </row>
    <row r="38" spans="1:37">
      <c r="A38" s="671">
        <v>2013</v>
      </c>
      <c r="B38" s="671" t="s">
        <v>902</v>
      </c>
      <c r="C38" s="671">
        <v>1094</v>
      </c>
      <c r="D38" s="671">
        <v>6257</v>
      </c>
      <c r="E38" s="671">
        <v>3612</v>
      </c>
      <c r="F38" s="671">
        <v>5898</v>
      </c>
      <c r="G38" s="671">
        <v>4990</v>
      </c>
      <c r="H38" s="671">
        <v>5142</v>
      </c>
      <c r="I38" s="671">
        <v>1374</v>
      </c>
      <c r="J38" s="671">
        <v>84</v>
      </c>
      <c r="K38" s="671">
        <v>130</v>
      </c>
      <c r="L38" s="671">
        <v>4</v>
      </c>
      <c r="M38" s="671">
        <v>123</v>
      </c>
      <c r="N38" s="671">
        <v>0</v>
      </c>
      <c r="O38" s="671">
        <v>0</v>
      </c>
      <c r="P38" s="671">
        <v>0</v>
      </c>
      <c r="Q38" s="671">
        <v>0</v>
      </c>
      <c r="R38" s="671">
        <v>0</v>
      </c>
      <c r="T38"/>
      <c r="U38"/>
      <c r="V38"/>
      <c r="W38"/>
      <c r="X38"/>
      <c r="Y38"/>
      <c r="Z38"/>
      <c r="AA38"/>
      <c r="AB38"/>
      <c r="AC38"/>
      <c r="AD38"/>
      <c r="AE38"/>
      <c r="AF38"/>
      <c r="AG38"/>
      <c r="AH38"/>
      <c r="AI38"/>
      <c r="AJ38"/>
      <c r="AK38"/>
    </row>
    <row r="39" spans="1:37">
      <c r="A39" s="671">
        <v>2014</v>
      </c>
      <c r="B39" s="671" t="s">
        <v>1241</v>
      </c>
      <c r="C39" s="671">
        <v>1345</v>
      </c>
      <c r="D39" s="671">
        <v>6465</v>
      </c>
      <c r="E39" s="671">
        <v>4427</v>
      </c>
      <c r="F39" s="671">
        <v>6250</v>
      </c>
      <c r="G39" s="671">
        <v>4102</v>
      </c>
      <c r="H39" s="671">
        <v>5499</v>
      </c>
      <c r="I39" s="671">
        <v>1269</v>
      </c>
      <c r="J39" s="671">
        <v>120</v>
      </c>
      <c r="K39" s="671">
        <v>253</v>
      </c>
      <c r="L39" s="671">
        <v>29</v>
      </c>
      <c r="M39" s="671">
        <v>224</v>
      </c>
      <c r="N39" s="671">
        <v>0</v>
      </c>
      <c r="O39" s="671">
        <v>0</v>
      </c>
      <c r="P39" s="671">
        <v>0</v>
      </c>
      <c r="Q39" s="671">
        <v>0</v>
      </c>
      <c r="R39" s="671">
        <v>0</v>
      </c>
      <c r="T39"/>
      <c r="U39"/>
      <c r="V39"/>
      <c r="W39"/>
      <c r="X39"/>
      <c r="Y39"/>
      <c r="Z39"/>
      <c r="AA39"/>
      <c r="AB39"/>
      <c r="AC39"/>
      <c r="AD39"/>
      <c r="AE39"/>
      <c r="AF39"/>
      <c r="AG39"/>
      <c r="AH39"/>
      <c r="AI39"/>
      <c r="AJ39"/>
      <c r="AK39"/>
    </row>
    <row r="40" spans="1:37">
      <c r="A40" s="671">
        <v>2014</v>
      </c>
      <c r="B40" s="671" t="s">
        <v>1242</v>
      </c>
      <c r="C40" s="671">
        <v>1260</v>
      </c>
      <c r="D40" s="671">
        <v>5634</v>
      </c>
      <c r="E40" s="671">
        <v>3964</v>
      </c>
      <c r="F40" s="671">
        <v>6283</v>
      </c>
      <c r="G40" s="671">
        <v>4881</v>
      </c>
      <c r="H40" s="671">
        <v>6681</v>
      </c>
      <c r="I40" s="671">
        <v>1046</v>
      </c>
      <c r="J40" s="671">
        <v>168</v>
      </c>
      <c r="K40" s="671">
        <v>201</v>
      </c>
      <c r="L40" s="671">
        <v>5</v>
      </c>
      <c r="M40" s="671">
        <v>193</v>
      </c>
      <c r="N40" s="671">
        <v>0</v>
      </c>
      <c r="O40" s="671">
        <v>0</v>
      </c>
      <c r="P40" s="671">
        <v>0</v>
      </c>
      <c r="Q40" s="671">
        <v>0</v>
      </c>
      <c r="R40" s="671">
        <v>0</v>
      </c>
      <c r="T40"/>
      <c r="U40"/>
      <c r="V40"/>
      <c r="W40"/>
      <c r="X40"/>
      <c r="Y40"/>
      <c r="Z40"/>
      <c r="AA40"/>
      <c r="AB40"/>
      <c r="AC40"/>
      <c r="AD40"/>
      <c r="AE40"/>
      <c r="AF40"/>
      <c r="AG40"/>
      <c r="AH40"/>
      <c r="AI40"/>
      <c r="AJ40"/>
      <c r="AK40"/>
    </row>
    <row r="41" spans="1:37">
      <c r="A41" s="671">
        <v>2014</v>
      </c>
      <c r="B41" s="671" t="s">
        <v>1243</v>
      </c>
      <c r="C41" s="671">
        <v>1073</v>
      </c>
      <c r="D41" s="671">
        <v>6427</v>
      </c>
      <c r="E41" s="671">
        <v>4304</v>
      </c>
      <c r="F41" s="671">
        <v>6038</v>
      </c>
      <c r="G41" s="671">
        <v>4193</v>
      </c>
      <c r="H41" s="671">
        <v>6506</v>
      </c>
      <c r="I41" s="671">
        <v>1087</v>
      </c>
      <c r="J41" s="671">
        <v>149</v>
      </c>
      <c r="K41" s="671">
        <v>1013</v>
      </c>
      <c r="L41" s="671">
        <v>0</v>
      </c>
      <c r="M41" s="671">
        <v>1010</v>
      </c>
      <c r="N41" s="671">
        <v>0</v>
      </c>
      <c r="O41" s="671">
        <v>0</v>
      </c>
      <c r="P41" s="671">
        <v>0</v>
      </c>
      <c r="Q41" s="671">
        <v>0</v>
      </c>
      <c r="R41" s="671">
        <v>0</v>
      </c>
      <c r="T41"/>
      <c r="U41"/>
      <c r="V41"/>
      <c r="W41"/>
      <c r="X41"/>
      <c r="Y41"/>
      <c r="Z41"/>
      <c r="AA41"/>
      <c r="AB41"/>
      <c r="AC41"/>
      <c r="AD41"/>
      <c r="AE41"/>
      <c r="AF41"/>
      <c r="AG41"/>
      <c r="AH41"/>
      <c r="AI41"/>
      <c r="AJ41"/>
      <c r="AK41"/>
    </row>
    <row r="42" spans="1:37">
      <c r="A42" s="671">
        <v>2014</v>
      </c>
      <c r="B42" s="671" t="s">
        <v>1244</v>
      </c>
      <c r="C42" s="671">
        <v>1439</v>
      </c>
      <c r="D42" s="671">
        <v>6946</v>
      </c>
      <c r="E42" s="671">
        <v>4431</v>
      </c>
      <c r="F42" s="671">
        <v>6388</v>
      </c>
      <c r="G42" s="671">
        <v>3998</v>
      </c>
      <c r="H42" s="671">
        <v>6362</v>
      </c>
      <c r="I42" s="671">
        <v>856</v>
      </c>
      <c r="J42" s="671">
        <v>218</v>
      </c>
      <c r="K42" s="671">
        <v>818</v>
      </c>
      <c r="L42" s="671">
        <v>0</v>
      </c>
      <c r="M42" s="671">
        <v>815</v>
      </c>
      <c r="N42" s="671">
        <v>0</v>
      </c>
      <c r="O42" s="671">
        <v>0</v>
      </c>
      <c r="P42" s="671">
        <v>0</v>
      </c>
      <c r="Q42" s="671">
        <v>0</v>
      </c>
      <c r="R42" s="671">
        <v>1</v>
      </c>
      <c r="T42"/>
      <c r="U42"/>
      <c r="V42"/>
      <c r="W42"/>
      <c r="X42"/>
      <c r="Y42"/>
      <c r="Z42"/>
      <c r="AA42"/>
      <c r="AB42"/>
      <c r="AC42"/>
      <c r="AD42"/>
      <c r="AE42"/>
      <c r="AF42"/>
      <c r="AG42"/>
      <c r="AH42"/>
      <c r="AI42"/>
      <c r="AJ42"/>
      <c r="AK42"/>
    </row>
    <row r="43" spans="1:37">
      <c r="A43" s="671">
        <v>2015</v>
      </c>
      <c r="B43" s="671" t="s">
        <v>1245</v>
      </c>
      <c r="C43" s="671">
        <v>2203</v>
      </c>
      <c r="D43" s="671">
        <v>6243</v>
      </c>
      <c r="E43" s="671">
        <v>4417</v>
      </c>
      <c r="F43" s="671">
        <v>6903</v>
      </c>
      <c r="G43" s="671">
        <v>4479</v>
      </c>
      <c r="H43" s="671">
        <v>5786</v>
      </c>
      <c r="I43" s="671">
        <v>1059</v>
      </c>
      <c r="J43" s="671">
        <v>227</v>
      </c>
      <c r="K43" s="671">
        <v>778</v>
      </c>
      <c r="L43" s="671">
        <v>0</v>
      </c>
      <c r="M43" s="671">
        <v>774</v>
      </c>
      <c r="N43" s="671">
        <v>0</v>
      </c>
      <c r="O43" s="671">
        <v>0</v>
      </c>
      <c r="P43" s="671">
        <v>0</v>
      </c>
      <c r="Q43" s="671">
        <v>0</v>
      </c>
      <c r="R43" s="671">
        <v>1</v>
      </c>
      <c r="T43"/>
      <c r="U43"/>
      <c r="V43"/>
      <c r="W43"/>
      <c r="X43"/>
      <c r="Y43"/>
      <c r="Z43"/>
      <c r="AA43"/>
      <c r="AB43"/>
      <c r="AC43"/>
      <c r="AD43"/>
      <c r="AE43"/>
      <c r="AF43"/>
      <c r="AG43"/>
      <c r="AH43"/>
      <c r="AI43"/>
      <c r="AJ43"/>
      <c r="AK43"/>
    </row>
    <row r="44" spans="1:37">
      <c r="A44" s="671">
        <v>2015</v>
      </c>
      <c r="B44" s="671" t="s">
        <v>1246</v>
      </c>
      <c r="C44" s="671">
        <v>1744</v>
      </c>
      <c r="D44" s="671">
        <v>5448</v>
      </c>
      <c r="E44" s="671">
        <v>4588</v>
      </c>
      <c r="F44" s="671">
        <v>6461</v>
      </c>
      <c r="G44" s="671">
        <v>4467</v>
      </c>
      <c r="H44" s="671">
        <v>6707</v>
      </c>
      <c r="I44" s="671">
        <v>953</v>
      </c>
      <c r="J44" s="671">
        <v>189</v>
      </c>
      <c r="K44" s="671">
        <v>622</v>
      </c>
      <c r="L44" s="671">
        <v>52</v>
      </c>
      <c r="M44" s="671">
        <v>566</v>
      </c>
      <c r="N44" s="671">
        <v>0</v>
      </c>
      <c r="O44" s="671">
        <v>0</v>
      </c>
      <c r="P44" s="671">
        <v>0</v>
      </c>
      <c r="Q44" s="671">
        <v>1</v>
      </c>
      <c r="R44" s="671">
        <v>1</v>
      </c>
      <c r="T44"/>
      <c r="U44"/>
      <c r="V44"/>
      <c r="W44"/>
      <c r="X44"/>
      <c r="Y44"/>
      <c r="Z44"/>
      <c r="AA44"/>
      <c r="AB44"/>
      <c r="AC44"/>
      <c r="AD44"/>
      <c r="AE44"/>
      <c r="AF44"/>
      <c r="AG44"/>
      <c r="AH44"/>
      <c r="AI44"/>
      <c r="AJ44"/>
      <c r="AK44"/>
    </row>
    <row r="45" spans="1:37">
      <c r="A45" s="671">
        <v>2015</v>
      </c>
      <c r="B45" s="671" t="s">
        <v>1247</v>
      </c>
      <c r="C45" s="671">
        <v>1874</v>
      </c>
      <c r="D45" s="671">
        <v>6192</v>
      </c>
      <c r="E45" s="671">
        <v>5319</v>
      </c>
      <c r="F45" s="671">
        <v>6717</v>
      </c>
      <c r="G45" s="671">
        <v>4824</v>
      </c>
      <c r="H45" s="671">
        <v>6053</v>
      </c>
      <c r="I45" s="671">
        <v>808</v>
      </c>
      <c r="J45" s="671">
        <v>225</v>
      </c>
      <c r="K45" s="671">
        <v>617</v>
      </c>
      <c r="L45" s="671">
        <v>113</v>
      </c>
      <c r="M45" s="671">
        <v>499</v>
      </c>
      <c r="N45" s="671">
        <v>0</v>
      </c>
      <c r="O45" s="671">
        <v>0</v>
      </c>
      <c r="P45" s="671">
        <v>0</v>
      </c>
      <c r="Q45" s="671">
        <v>0</v>
      </c>
      <c r="R45" s="671">
        <v>0</v>
      </c>
      <c r="T45"/>
      <c r="U45"/>
      <c r="V45"/>
      <c r="W45"/>
      <c r="X45"/>
      <c r="Y45"/>
      <c r="Z45"/>
      <c r="AA45"/>
      <c r="AB45"/>
      <c r="AC45"/>
      <c r="AD45"/>
      <c r="AE45"/>
      <c r="AF45"/>
      <c r="AG45"/>
      <c r="AH45"/>
      <c r="AI45"/>
      <c r="AJ45"/>
      <c r="AK45"/>
    </row>
    <row r="46" spans="1:37">
      <c r="A46" s="671">
        <v>2015</v>
      </c>
      <c r="B46" s="671" t="s">
        <v>1248</v>
      </c>
      <c r="C46" s="671">
        <v>1713</v>
      </c>
      <c r="D46" s="671">
        <v>6790</v>
      </c>
      <c r="E46" s="671">
        <v>5587</v>
      </c>
      <c r="F46" s="671">
        <v>6872</v>
      </c>
      <c r="G46" s="671">
        <v>4344</v>
      </c>
      <c r="H46" s="671">
        <v>6216</v>
      </c>
      <c r="I46" s="671">
        <v>784</v>
      </c>
      <c r="J46" s="671">
        <v>210</v>
      </c>
      <c r="K46" s="671">
        <v>630</v>
      </c>
      <c r="L46" s="671">
        <v>265</v>
      </c>
      <c r="M46" s="671">
        <v>359</v>
      </c>
      <c r="N46" s="671">
        <v>0</v>
      </c>
      <c r="O46" s="671">
        <v>0</v>
      </c>
      <c r="P46" s="671">
        <v>0</v>
      </c>
      <c r="Q46" s="671">
        <v>1</v>
      </c>
      <c r="R46" s="671">
        <v>0</v>
      </c>
      <c r="T46"/>
      <c r="U46"/>
      <c r="V46"/>
      <c r="W46"/>
      <c r="X46"/>
      <c r="Y46"/>
      <c r="Z46"/>
      <c r="AA46"/>
      <c r="AB46"/>
      <c r="AC46"/>
      <c r="AD46"/>
      <c r="AE46"/>
      <c r="AF46"/>
      <c r="AG46"/>
      <c r="AH46"/>
      <c r="AI46"/>
      <c r="AJ46"/>
      <c r="AK46"/>
    </row>
    <row r="47" spans="1:37">
      <c r="A47" s="671">
        <v>2016</v>
      </c>
      <c r="B47" s="358" t="s">
        <v>1249</v>
      </c>
      <c r="C47" s="671">
        <v>1978</v>
      </c>
      <c r="D47" s="671">
        <v>6547</v>
      </c>
      <c r="E47" s="671">
        <v>5965</v>
      </c>
      <c r="F47" s="671">
        <v>7277</v>
      </c>
      <c r="G47" s="671">
        <v>3763</v>
      </c>
      <c r="H47" s="671">
        <v>5670</v>
      </c>
      <c r="I47" s="671">
        <v>1165</v>
      </c>
      <c r="J47" s="671">
        <v>220</v>
      </c>
      <c r="K47" s="671">
        <v>605</v>
      </c>
      <c r="L47" s="671">
        <v>72</v>
      </c>
      <c r="M47" s="671">
        <v>531</v>
      </c>
      <c r="N47" s="671">
        <v>0</v>
      </c>
      <c r="O47" s="671">
        <v>0</v>
      </c>
      <c r="P47" s="671">
        <v>0</v>
      </c>
      <c r="Q47" s="671">
        <v>1</v>
      </c>
      <c r="R47" s="671">
        <v>0</v>
      </c>
      <c r="T47"/>
      <c r="U47"/>
      <c r="V47"/>
      <c r="W47"/>
      <c r="X47"/>
      <c r="Y47"/>
      <c r="Z47"/>
      <c r="AA47"/>
      <c r="AB47"/>
      <c r="AC47"/>
      <c r="AD47"/>
      <c r="AE47"/>
      <c r="AF47"/>
      <c r="AG47"/>
      <c r="AH47"/>
      <c r="AI47"/>
      <c r="AJ47"/>
      <c r="AK47"/>
    </row>
    <row r="48" spans="1:37">
      <c r="A48" s="671">
        <v>2016</v>
      </c>
      <c r="B48" s="358" t="s">
        <v>1250</v>
      </c>
      <c r="C48" s="671">
        <v>1870</v>
      </c>
      <c r="D48" s="671">
        <v>5846</v>
      </c>
      <c r="E48" s="671">
        <v>5578</v>
      </c>
      <c r="F48" s="671">
        <v>7600</v>
      </c>
      <c r="G48" s="671">
        <v>4042</v>
      </c>
      <c r="H48" s="671">
        <v>6910</v>
      </c>
      <c r="I48" s="671">
        <v>1004</v>
      </c>
      <c r="J48" s="671">
        <v>332</v>
      </c>
      <c r="K48" s="671">
        <v>430</v>
      </c>
      <c r="L48" s="671">
        <v>113</v>
      </c>
      <c r="M48" s="671">
        <v>313</v>
      </c>
      <c r="N48" s="671">
        <v>0</v>
      </c>
      <c r="O48" s="671">
        <v>1</v>
      </c>
      <c r="P48" s="671">
        <v>0</v>
      </c>
      <c r="Q48" s="671">
        <v>0</v>
      </c>
      <c r="R48" s="671">
        <v>0</v>
      </c>
      <c r="T48"/>
      <c r="U48"/>
      <c r="V48"/>
      <c r="W48"/>
      <c r="X48"/>
      <c r="Y48"/>
      <c r="Z48"/>
      <c r="AA48"/>
      <c r="AB48"/>
      <c r="AC48"/>
      <c r="AD48"/>
      <c r="AE48"/>
      <c r="AF48"/>
      <c r="AG48"/>
      <c r="AH48"/>
      <c r="AI48"/>
      <c r="AJ48"/>
      <c r="AK48"/>
    </row>
    <row r="49" spans="1:37">
      <c r="A49" s="671">
        <v>2016</v>
      </c>
      <c r="B49" s="358" t="s">
        <v>1251</v>
      </c>
      <c r="C49" s="671">
        <v>1974</v>
      </c>
      <c r="D49" s="671">
        <v>7262</v>
      </c>
      <c r="E49" s="671">
        <v>6578</v>
      </c>
      <c r="F49" s="671">
        <v>7745</v>
      </c>
      <c r="G49" s="671">
        <v>4041</v>
      </c>
      <c r="H49" s="671">
        <v>7324</v>
      </c>
      <c r="I49" s="671">
        <v>1079</v>
      </c>
      <c r="J49" s="671">
        <v>347</v>
      </c>
      <c r="K49" s="671">
        <v>208</v>
      </c>
      <c r="L49" s="671">
        <v>106</v>
      </c>
      <c r="M49" s="671">
        <v>100</v>
      </c>
      <c r="N49" s="671">
        <v>0</v>
      </c>
      <c r="O49" s="671">
        <v>0</v>
      </c>
      <c r="P49" s="671">
        <v>0</v>
      </c>
      <c r="Q49" s="671">
        <v>0</v>
      </c>
      <c r="R49" s="671">
        <v>1</v>
      </c>
      <c r="T49"/>
      <c r="U49"/>
      <c r="V49"/>
      <c r="W49"/>
      <c r="X49"/>
      <c r="Y49"/>
      <c r="Z49"/>
      <c r="AA49"/>
      <c r="AB49"/>
      <c r="AC49"/>
      <c r="AD49"/>
      <c r="AE49"/>
      <c r="AF49"/>
      <c r="AG49"/>
      <c r="AH49"/>
      <c r="AI49"/>
      <c r="AJ49"/>
      <c r="AK49"/>
    </row>
    <row r="50" spans="1:37">
      <c r="A50" s="671">
        <v>2016</v>
      </c>
      <c r="B50" s="358" t="s">
        <v>1252</v>
      </c>
      <c r="C50" s="671">
        <v>1793</v>
      </c>
      <c r="D50" s="671">
        <v>8055</v>
      </c>
      <c r="E50" s="671">
        <v>6682</v>
      </c>
      <c r="F50" s="671">
        <v>8715</v>
      </c>
      <c r="G50" s="671">
        <v>4993</v>
      </c>
      <c r="H50" s="671">
        <v>6562</v>
      </c>
      <c r="I50" s="671">
        <v>961</v>
      </c>
      <c r="J50" s="671">
        <v>467</v>
      </c>
      <c r="K50" s="671">
        <v>178</v>
      </c>
      <c r="L50" s="671">
        <v>148</v>
      </c>
      <c r="M50" s="671">
        <v>25</v>
      </c>
      <c r="N50" s="671">
        <v>0</v>
      </c>
      <c r="O50" s="671">
        <v>0</v>
      </c>
      <c r="P50" s="671">
        <v>0</v>
      </c>
      <c r="Q50" s="671">
        <v>0</v>
      </c>
      <c r="R50" s="671">
        <v>0</v>
      </c>
      <c r="T50"/>
      <c r="U50"/>
      <c r="V50"/>
      <c r="W50"/>
      <c r="X50"/>
      <c r="Y50"/>
      <c r="Z50"/>
      <c r="AA50"/>
      <c r="AB50"/>
      <c r="AC50"/>
      <c r="AD50"/>
      <c r="AE50"/>
      <c r="AF50"/>
      <c r="AG50"/>
      <c r="AH50"/>
      <c r="AI50"/>
      <c r="AJ50"/>
      <c r="AK50"/>
    </row>
    <row r="51" spans="1:37">
      <c r="A51" s="671">
        <v>2017</v>
      </c>
      <c r="B51" s="358" t="s">
        <v>1253</v>
      </c>
      <c r="C51" s="671">
        <v>2458</v>
      </c>
      <c r="D51" s="671">
        <v>7486</v>
      </c>
      <c r="E51" s="671">
        <v>6465</v>
      </c>
      <c r="F51" s="671">
        <v>8622</v>
      </c>
      <c r="G51" s="671">
        <v>5424</v>
      </c>
      <c r="H51" s="671">
        <v>5835</v>
      </c>
      <c r="I51" s="671">
        <v>1176</v>
      </c>
      <c r="J51" s="671">
        <v>442</v>
      </c>
      <c r="K51" s="671">
        <v>130</v>
      </c>
      <c r="L51" s="671">
        <v>94</v>
      </c>
      <c r="M51" s="671">
        <v>36</v>
      </c>
      <c r="N51" s="671">
        <v>0</v>
      </c>
      <c r="O51" s="671">
        <v>0</v>
      </c>
      <c r="P51" s="671">
        <v>0</v>
      </c>
      <c r="Q51" s="671">
        <v>0</v>
      </c>
      <c r="R51" s="671">
        <v>0</v>
      </c>
      <c r="T51"/>
      <c r="U51"/>
      <c r="V51"/>
      <c r="W51"/>
      <c r="X51"/>
      <c r="Y51"/>
      <c r="Z51"/>
      <c r="AA51"/>
      <c r="AB51"/>
      <c r="AC51"/>
      <c r="AD51"/>
      <c r="AE51"/>
      <c r="AF51"/>
      <c r="AG51"/>
      <c r="AH51"/>
      <c r="AI51"/>
      <c r="AJ51"/>
      <c r="AK51"/>
    </row>
    <row r="52" spans="1:37">
      <c r="A52" s="671">
        <v>2017</v>
      </c>
      <c r="B52" s="358" t="s">
        <v>1254</v>
      </c>
      <c r="C52" s="671">
        <v>2004</v>
      </c>
      <c r="D52" s="671">
        <v>6596</v>
      </c>
      <c r="E52" s="671">
        <v>6022</v>
      </c>
      <c r="F52" s="671">
        <v>8965</v>
      </c>
      <c r="G52" s="671">
        <v>6767</v>
      </c>
      <c r="H52" s="671">
        <v>6132</v>
      </c>
      <c r="I52" s="671">
        <v>1091</v>
      </c>
      <c r="J52" s="671">
        <v>451</v>
      </c>
      <c r="K52" s="671">
        <v>132</v>
      </c>
      <c r="L52" s="671">
        <v>104</v>
      </c>
      <c r="M52" s="671">
        <v>26</v>
      </c>
      <c r="N52" s="671">
        <v>0</v>
      </c>
      <c r="O52" s="671">
        <v>0</v>
      </c>
      <c r="P52" s="671">
        <v>0</v>
      </c>
      <c r="Q52" s="671">
        <v>0</v>
      </c>
      <c r="R52" s="671">
        <v>0</v>
      </c>
      <c r="T52"/>
      <c r="U52"/>
      <c r="V52"/>
      <c r="W52"/>
      <c r="X52"/>
      <c r="Y52"/>
      <c r="Z52"/>
      <c r="AA52"/>
      <c r="AB52"/>
      <c r="AC52"/>
      <c r="AD52"/>
      <c r="AE52"/>
      <c r="AF52"/>
      <c r="AG52"/>
      <c r="AH52"/>
      <c r="AI52"/>
      <c r="AJ52"/>
      <c r="AK52"/>
    </row>
    <row r="53" spans="1:37">
      <c r="A53" s="671">
        <v>2017</v>
      </c>
      <c r="B53" s="358" t="s">
        <v>1255</v>
      </c>
      <c r="C53" s="671">
        <v>2412</v>
      </c>
      <c r="D53" s="671">
        <v>7047</v>
      </c>
      <c r="E53" s="671">
        <v>7131</v>
      </c>
      <c r="F53" s="671">
        <v>8092</v>
      </c>
      <c r="G53" s="671">
        <v>5513</v>
      </c>
      <c r="H53" s="671">
        <v>5423</v>
      </c>
      <c r="I53" s="671">
        <v>1155</v>
      </c>
      <c r="J53" s="671">
        <v>460</v>
      </c>
      <c r="K53" s="671">
        <v>168</v>
      </c>
      <c r="L53" s="671">
        <v>137</v>
      </c>
      <c r="M53" s="671">
        <v>27</v>
      </c>
      <c r="N53" s="671">
        <v>1</v>
      </c>
      <c r="O53" s="671">
        <v>0</v>
      </c>
      <c r="P53" s="671">
        <v>0</v>
      </c>
      <c r="Q53" s="671">
        <v>0</v>
      </c>
      <c r="R53" s="671">
        <v>0</v>
      </c>
      <c r="T53"/>
      <c r="U53"/>
      <c r="V53"/>
      <c r="W53"/>
      <c r="X53"/>
      <c r="Y53"/>
      <c r="Z53"/>
      <c r="AA53"/>
      <c r="AB53"/>
      <c r="AC53"/>
      <c r="AD53"/>
      <c r="AE53"/>
      <c r="AF53"/>
      <c r="AG53"/>
      <c r="AH53"/>
      <c r="AI53"/>
      <c r="AJ53"/>
      <c r="AK53"/>
    </row>
    <row r="54" spans="1:37">
      <c r="A54" s="671">
        <v>2017</v>
      </c>
      <c r="B54" s="358" t="s">
        <v>1256</v>
      </c>
      <c r="C54" s="671">
        <v>2307</v>
      </c>
      <c r="D54" s="671">
        <v>8589</v>
      </c>
      <c r="E54" s="671">
        <v>7462</v>
      </c>
      <c r="F54" s="671">
        <v>8059</v>
      </c>
      <c r="G54" s="671">
        <v>6300</v>
      </c>
      <c r="H54" s="671">
        <v>5564</v>
      </c>
      <c r="I54" s="671">
        <v>1075</v>
      </c>
      <c r="J54" s="671">
        <v>597</v>
      </c>
      <c r="K54" s="671">
        <v>146</v>
      </c>
      <c r="L54" s="671">
        <v>140</v>
      </c>
      <c r="M54" s="671">
        <v>5</v>
      </c>
      <c r="N54" s="671">
        <v>0</v>
      </c>
      <c r="O54" s="671">
        <v>0</v>
      </c>
      <c r="P54" s="671">
        <v>0</v>
      </c>
      <c r="Q54" s="671">
        <v>0</v>
      </c>
      <c r="R54" s="671">
        <v>0</v>
      </c>
      <c r="T54"/>
      <c r="U54"/>
      <c r="V54"/>
      <c r="W54"/>
      <c r="X54"/>
      <c r="Y54"/>
      <c r="Z54"/>
      <c r="AA54"/>
      <c r="AB54"/>
      <c r="AC54"/>
      <c r="AD54"/>
      <c r="AE54"/>
      <c r="AF54"/>
      <c r="AG54"/>
      <c r="AH54"/>
      <c r="AI54"/>
      <c r="AJ54"/>
      <c r="AK54"/>
    </row>
    <row r="55" spans="1:37">
      <c r="T55"/>
      <c r="U55"/>
      <c r="V55"/>
      <c r="W55"/>
      <c r="X55"/>
      <c r="Y55"/>
      <c r="Z55"/>
      <c r="AA55"/>
      <c r="AB55"/>
      <c r="AC55"/>
      <c r="AD55"/>
      <c r="AE55"/>
      <c r="AF55"/>
      <c r="AG55"/>
      <c r="AH55"/>
      <c r="AI55"/>
      <c r="AJ55"/>
      <c r="AK55"/>
    </row>
    <row r="56" spans="1:37">
      <c r="A56" s="673" t="s">
        <v>608</v>
      </c>
    </row>
    <row r="57" spans="1:37" ht="25.5">
      <c r="A57" s="670" t="s">
        <v>503</v>
      </c>
      <c r="B57" s="670" t="s">
        <v>492</v>
      </c>
      <c r="C57" s="679" t="s">
        <v>1027</v>
      </c>
      <c r="D57" s="679" t="s">
        <v>1028</v>
      </c>
      <c r="E57" s="679" t="s">
        <v>1030</v>
      </c>
      <c r="F57" s="679" t="s">
        <v>1029</v>
      </c>
      <c r="G57" s="679" t="s">
        <v>1031</v>
      </c>
      <c r="H57" s="679" t="s">
        <v>1032</v>
      </c>
      <c r="I57" s="679" t="s">
        <v>1033</v>
      </c>
      <c r="J57" s="680" t="s">
        <v>190</v>
      </c>
      <c r="K57" s="680"/>
      <c r="L57" s="680"/>
      <c r="M57" s="680"/>
      <c r="N57" s="680"/>
      <c r="O57" s="680"/>
      <c r="P57" s="680"/>
      <c r="Q57" s="680"/>
      <c r="R57" s="680"/>
    </row>
    <row r="58" spans="1:37">
      <c r="A58" s="671">
        <v>2005</v>
      </c>
      <c r="B58" s="671" t="s">
        <v>642</v>
      </c>
      <c r="C58" s="671">
        <f t="shared" ref="C58:C99" si="0">C4+L4</f>
        <v>106</v>
      </c>
      <c r="D58" s="671">
        <f t="shared" ref="D58:D99" si="1">D4+M4</f>
        <v>1462</v>
      </c>
      <c r="E58" s="671">
        <f t="shared" ref="E58:E99" si="2">E4+N4</f>
        <v>914</v>
      </c>
      <c r="F58" s="671">
        <f t="shared" ref="F58:F99" si="3">F4+O4</f>
        <v>3857</v>
      </c>
      <c r="G58" s="671">
        <f t="shared" ref="G58:G99" si="4">G4+P4</f>
        <v>3711</v>
      </c>
      <c r="H58" s="671">
        <f t="shared" ref="H58:H99" si="5">H4+Q4</f>
        <v>3290</v>
      </c>
      <c r="I58" s="671">
        <f t="shared" ref="I58:I99" si="6">I4+R4</f>
        <v>8104</v>
      </c>
      <c r="J58" s="671">
        <f t="shared" ref="J58:J103" si="7">J4</f>
        <v>3568</v>
      </c>
    </row>
    <row r="59" spans="1:37">
      <c r="A59" s="671">
        <v>2005</v>
      </c>
      <c r="B59" s="671" t="s">
        <v>643</v>
      </c>
      <c r="C59" s="671">
        <f t="shared" si="0"/>
        <v>187</v>
      </c>
      <c r="D59" s="671">
        <f t="shared" si="1"/>
        <v>2253</v>
      </c>
      <c r="E59" s="671">
        <f t="shared" si="2"/>
        <v>1481</v>
      </c>
      <c r="F59" s="671">
        <f t="shared" si="3"/>
        <v>5069</v>
      </c>
      <c r="G59" s="671">
        <f t="shared" si="4"/>
        <v>4331</v>
      </c>
      <c r="H59" s="671">
        <f t="shared" si="5"/>
        <v>2950</v>
      </c>
      <c r="I59" s="671">
        <f t="shared" si="6"/>
        <v>8444</v>
      </c>
      <c r="J59" s="671">
        <f t="shared" si="7"/>
        <v>1914</v>
      </c>
    </row>
    <row r="60" spans="1:37">
      <c r="A60" s="671">
        <v>2005</v>
      </c>
      <c r="B60" s="671" t="s">
        <v>644</v>
      </c>
      <c r="C60" s="671">
        <f t="shared" si="0"/>
        <v>102</v>
      </c>
      <c r="D60" s="671">
        <f t="shared" si="1"/>
        <v>2110</v>
      </c>
      <c r="E60" s="671">
        <f t="shared" si="2"/>
        <v>1513</v>
      </c>
      <c r="F60" s="671">
        <f t="shared" si="3"/>
        <v>5336</v>
      </c>
      <c r="G60" s="671">
        <f t="shared" si="4"/>
        <v>3863</v>
      </c>
      <c r="H60" s="671">
        <f t="shared" si="5"/>
        <v>2896</v>
      </c>
      <c r="I60" s="671">
        <f t="shared" si="6"/>
        <v>7109</v>
      </c>
      <c r="J60" s="671">
        <f t="shared" si="7"/>
        <v>1000</v>
      </c>
    </row>
    <row r="61" spans="1:37">
      <c r="A61" s="671">
        <v>2006</v>
      </c>
      <c r="B61" s="671" t="s">
        <v>645</v>
      </c>
      <c r="C61" s="671">
        <f t="shared" si="0"/>
        <v>153</v>
      </c>
      <c r="D61" s="671">
        <f t="shared" si="1"/>
        <v>1845</v>
      </c>
      <c r="E61" s="671">
        <f t="shared" si="2"/>
        <v>1679</v>
      </c>
      <c r="F61" s="671">
        <f t="shared" si="3"/>
        <v>4450</v>
      </c>
      <c r="G61" s="671">
        <f t="shared" si="4"/>
        <v>4569</v>
      </c>
      <c r="H61" s="671">
        <f t="shared" si="5"/>
        <v>3311</v>
      </c>
      <c r="I61" s="671">
        <f t="shared" si="6"/>
        <v>7514</v>
      </c>
      <c r="J61" s="671">
        <f t="shared" si="7"/>
        <v>817</v>
      </c>
    </row>
    <row r="62" spans="1:37">
      <c r="A62" s="671">
        <v>2006</v>
      </c>
      <c r="B62" s="671" t="s">
        <v>646</v>
      </c>
      <c r="C62" s="671">
        <f t="shared" si="0"/>
        <v>223</v>
      </c>
      <c r="D62" s="671">
        <f t="shared" si="1"/>
        <v>1773</v>
      </c>
      <c r="E62" s="671">
        <f t="shared" si="2"/>
        <v>1784</v>
      </c>
      <c r="F62" s="671">
        <f t="shared" si="3"/>
        <v>3789</v>
      </c>
      <c r="G62" s="671">
        <f t="shared" si="4"/>
        <v>4795</v>
      </c>
      <c r="H62" s="671">
        <f t="shared" si="5"/>
        <v>3329</v>
      </c>
      <c r="I62" s="671">
        <f t="shared" si="6"/>
        <v>6729</v>
      </c>
      <c r="J62" s="671">
        <f t="shared" si="7"/>
        <v>624</v>
      </c>
    </row>
    <row r="63" spans="1:37">
      <c r="A63" s="671">
        <v>2006</v>
      </c>
      <c r="B63" s="671" t="s">
        <v>647</v>
      </c>
      <c r="C63" s="671">
        <f t="shared" si="0"/>
        <v>156</v>
      </c>
      <c r="D63" s="671">
        <f t="shared" si="1"/>
        <v>2070</v>
      </c>
      <c r="E63" s="671">
        <f t="shared" si="2"/>
        <v>2094</v>
      </c>
      <c r="F63" s="671">
        <f t="shared" si="3"/>
        <v>4402</v>
      </c>
      <c r="G63" s="671">
        <f t="shared" si="4"/>
        <v>5072</v>
      </c>
      <c r="H63" s="671">
        <f t="shared" si="5"/>
        <v>3179</v>
      </c>
      <c r="I63" s="671">
        <f t="shared" si="6"/>
        <v>7298</v>
      </c>
      <c r="J63" s="671">
        <f t="shared" si="7"/>
        <v>575</v>
      </c>
    </row>
    <row r="64" spans="1:37">
      <c r="A64" s="671">
        <v>2006</v>
      </c>
      <c r="B64" s="671" t="s">
        <v>648</v>
      </c>
      <c r="C64" s="671">
        <f t="shared" si="0"/>
        <v>150</v>
      </c>
      <c r="D64" s="671">
        <f t="shared" si="1"/>
        <v>1825</v>
      </c>
      <c r="E64" s="671">
        <f t="shared" si="2"/>
        <v>1740</v>
      </c>
      <c r="F64" s="671">
        <f t="shared" si="3"/>
        <v>4576</v>
      </c>
      <c r="G64" s="671">
        <f t="shared" si="4"/>
        <v>4707</v>
      </c>
      <c r="H64" s="671">
        <f t="shared" si="5"/>
        <v>4203</v>
      </c>
      <c r="I64" s="671">
        <f t="shared" si="6"/>
        <v>6230</v>
      </c>
      <c r="J64" s="671">
        <f t="shared" si="7"/>
        <v>265</v>
      </c>
    </row>
    <row r="65" spans="1:10">
      <c r="A65" s="671">
        <v>2007</v>
      </c>
      <c r="B65" s="671" t="s">
        <v>649</v>
      </c>
      <c r="C65" s="671">
        <f t="shared" si="0"/>
        <v>227</v>
      </c>
      <c r="D65" s="671">
        <f t="shared" si="1"/>
        <v>1850</v>
      </c>
      <c r="E65" s="671">
        <f t="shared" si="2"/>
        <v>2004</v>
      </c>
      <c r="F65" s="671">
        <f t="shared" si="3"/>
        <v>4239</v>
      </c>
      <c r="G65" s="671">
        <f t="shared" si="4"/>
        <v>4513</v>
      </c>
      <c r="H65" s="671">
        <f t="shared" si="5"/>
        <v>5315</v>
      </c>
      <c r="I65" s="671">
        <f t="shared" si="6"/>
        <v>5951</v>
      </c>
      <c r="J65" s="671">
        <f t="shared" si="7"/>
        <v>217</v>
      </c>
    </row>
    <row r="66" spans="1:10">
      <c r="A66" s="671">
        <v>2007</v>
      </c>
      <c r="B66" s="671" t="s">
        <v>650</v>
      </c>
      <c r="C66" s="671">
        <f t="shared" si="0"/>
        <v>239</v>
      </c>
      <c r="D66" s="671">
        <f t="shared" si="1"/>
        <v>1400</v>
      </c>
      <c r="E66" s="671">
        <f t="shared" si="2"/>
        <v>2337</v>
      </c>
      <c r="F66" s="671">
        <f t="shared" si="3"/>
        <v>3311</v>
      </c>
      <c r="G66" s="671">
        <f t="shared" si="4"/>
        <v>4486</v>
      </c>
      <c r="H66" s="671">
        <f t="shared" si="5"/>
        <v>5523</v>
      </c>
      <c r="I66" s="671">
        <f t="shared" si="6"/>
        <v>5643</v>
      </c>
      <c r="J66" s="671">
        <f t="shared" si="7"/>
        <v>170</v>
      </c>
    </row>
    <row r="67" spans="1:10">
      <c r="A67" s="671">
        <v>2007</v>
      </c>
      <c r="B67" s="671" t="s">
        <v>651</v>
      </c>
      <c r="C67" s="671">
        <f t="shared" si="0"/>
        <v>193</v>
      </c>
      <c r="D67" s="671">
        <f t="shared" si="1"/>
        <v>1881</v>
      </c>
      <c r="E67" s="671">
        <f t="shared" si="2"/>
        <v>3354</v>
      </c>
      <c r="F67" s="671">
        <f t="shared" si="3"/>
        <v>3596</v>
      </c>
      <c r="G67" s="671">
        <f t="shared" si="4"/>
        <v>4679</v>
      </c>
      <c r="H67" s="671">
        <f t="shared" si="5"/>
        <v>6153</v>
      </c>
      <c r="I67" s="671">
        <f t="shared" si="6"/>
        <v>5630</v>
      </c>
      <c r="J67" s="671">
        <f t="shared" si="7"/>
        <v>131</v>
      </c>
    </row>
    <row r="68" spans="1:10">
      <c r="A68" s="671">
        <v>2007</v>
      </c>
      <c r="B68" s="671" t="s">
        <v>652</v>
      </c>
      <c r="C68" s="671">
        <f t="shared" si="0"/>
        <v>205</v>
      </c>
      <c r="D68" s="671">
        <f t="shared" si="1"/>
        <v>1842</v>
      </c>
      <c r="E68" s="671">
        <f t="shared" si="2"/>
        <v>3510</v>
      </c>
      <c r="F68" s="671">
        <f t="shared" si="3"/>
        <v>4064</v>
      </c>
      <c r="G68" s="671">
        <f t="shared" si="4"/>
        <v>4819</v>
      </c>
      <c r="H68" s="671">
        <f t="shared" si="5"/>
        <v>5565</v>
      </c>
      <c r="I68" s="671">
        <f t="shared" si="6"/>
        <v>5046</v>
      </c>
      <c r="J68" s="671">
        <f t="shared" si="7"/>
        <v>115</v>
      </c>
    </row>
    <row r="69" spans="1:10">
      <c r="A69" s="671">
        <v>2008</v>
      </c>
      <c r="B69" s="671" t="s">
        <v>653</v>
      </c>
      <c r="C69" s="671">
        <f t="shared" si="0"/>
        <v>337</v>
      </c>
      <c r="D69" s="671">
        <f t="shared" si="1"/>
        <v>2251</v>
      </c>
      <c r="E69" s="671">
        <f t="shared" si="2"/>
        <v>3383</v>
      </c>
      <c r="F69" s="671">
        <f t="shared" si="3"/>
        <v>4145</v>
      </c>
      <c r="G69" s="671">
        <f t="shared" si="4"/>
        <v>4843</v>
      </c>
      <c r="H69" s="671">
        <f t="shared" si="5"/>
        <v>5220</v>
      </c>
      <c r="I69" s="671">
        <f t="shared" si="6"/>
        <v>5128</v>
      </c>
      <c r="J69" s="671">
        <f t="shared" si="7"/>
        <v>83</v>
      </c>
    </row>
    <row r="70" spans="1:10">
      <c r="A70" s="671">
        <v>2008</v>
      </c>
      <c r="B70" s="671" t="s">
        <v>654</v>
      </c>
      <c r="C70" s="671">
        <f t="shared" si="0"/>
        <v>462</v>
      </c>
      <c r="D70" s="671">
        <f t="shared" si="1"/>
        <v>2523</v>
      </c>
      <c r="E70" s="671">
        <f t="shared" si="2"/>
        <v>2981</v>
      </c>
      <c r="F70" s="671">
        <f t="shared" si="3"/>
        <v>3585</v>
      </c>
      <c r="G70" s="671">
        <f t="shared" si="4"/>
        <v>4410</v>
      </c>
      <c r="H70" s="671">
        <f t="shared" si="5"/>
        <v>5398</v>
      </c>
      <c r="I70" s="671">
        <f t="shared" si="6"/>
        <v>4039</v>
      </c>
      <c r="J70" s="671">
        <f t="shared" si="7"/>
        <v>67</v>
      </c>
    </row>
    <row r="71" spans="1:10">
      <c r="A71" s="671">
        <v>2008</v>
      </c>
      <c r="B71" s="671" t="s">
        <v>655</v>
      </c>
      <c r="C71" s="671">
        <f t="shared" si="0"/>
        <v>366</v>
      </c>
      <c r="D71" s="671">
        <f t="shared" si="1"/>
        <v>2262</v>
      </c>
      <c r="E71" s="671">
        <f t="shared" si="2"/>
        <v>2712</v>
      </c>
      <c r="F71" s="671">
        <f t="shared" si="3"/>
        <v>4191</v>
      </c>
      <c r="G71" s="671">
        <f t="shared" si="4"/>
        <v>3843</v>
      </c>
      <c r="H71" s="671">
        <f t="shared" si="5"/>
        <v>4991</v>
      </c>
      <c r="I71" s="671">
        <f t="shared" si="6"/>
        <v>3853</v>
      </c>
      <c r="J71" s="671">
        <f t="shared" si="7"/>
        <v>81</v>
      </c>
    </row>
    <row r="72" spans="1:10">
      <c r="A72" s="671">
        <v>2008</v>
      </c>
      <c r="B72" s="671" t="s">
        <v>656</v>
      </c>
      <c r="C72" s="671">
        <f t="shared" si="0"/>
        <v>195</v>
      </c>
      <c r="D72" s="671">
        <f t="shared" si="1"/>
        <v>2136</v>
      </c>
      <c r="E72" s="671">
        <f t="shared" si="2"/>
        <v>3751</v>
      </c>
      <c r="F72" s="671">
        <f t="shared" si="3"/>
        <v>4191</v>
      </c>
      <c r="G72" s="671">
        <f t="shared" si="4"/>
        <v>3130</v>
      </c>
      <c r="H72" s="671">
        <f t="shared" si="5"/>
        <v>4920</v>
      </c>
      <c r="I72" s="671">
        <f t="shared" si="6"/>
        <v>3237</v>
      </c>
      <c r="J72" s="671">
        <f t="shared" si="7"/>
        <v>98</v>
      </c>
    </row>
    <row r="73" spans="1:10">
      <c r="A73" s="671">
        <v>2009</v>
      </c>
      <c r="B73" s="671" t="s">
        <v>657</v>
      </c>
      <c r="C73" s="671">
        <f t="shared" si="0"/>
        <v>249</v>
      </c>
      <c r="D73" s="671">
        <f t="shared" si="1"/>
        <v>1724</v>
      </c>
      <c r="E73" s="671">
        <f t="shared" si="2"/>
        <v>2926</v>
      </c>
      <c r="F73" s="671">
        <f t="shared" si="3"/>
        <v>3197</v>
      </c>
      <c r="G73" s="671">
        <f t="shared" si="4"/>
        <v>2872</v>
      </c>
      <c r="H73" s="671">
        <f t="shared" si="5"/>
        <v>3419</v>
      </c>
      <c r="I73" s="671">
        <f t="shared" si="6"/>
        <v>2630</v>
      </c>
      <c r="J73" s="671">
        <f t="shared" si="7"/>
        <v>78</v>
      </c>
    </row>
    <row r="74" spans="1:10">
      <c r="A74" s="671">
        <v>2009</v>
      </c>
      <c r="B74" s="671" t="s">
        <v>658</v>
      </c>
      <c r="C74" s="671">
        <f t="shared" si="0"/>
        <v>185</v>
      </c>
      <c r="D74" s="671">
        <f t="shared" si="1"/>
        <v>1666</v>
      </c>
      <c r="E74" s="671">
        <f t="shared" si="2"/>
        <v>2461</v>
      </c>
      <c r="F74" s="671">
        <f t="shared" si="3"/>
        <v>2477</v>
      </c>
      <c r="G74" s="671">
        <f t="shared" si="4"/>
        <v>2846</v>
      </c>
      <c r="H74" s="671">
        <f t="shared" si="5"/>
        <v>3521</v>
      </c>
      <c r="I74" s="671">
        <f t="shared" si="6"/>
        <v>2304</v>
      </c>
      <c r="J74" s="671">
        <f t="shared" si="7"/>
        <v>68</v>
      </c>
    </row>
    <row r="75" spans="1:10">
      <c r="A75" s="671">
        <v>2009</v>
      </c>
      <c r="B75" s="671" t="s">
        <v>659</v>
      </c>
      <c r="C75" s="671">
        <f t="shared" si="0"/>
        <v>334</v>
      </c>
      <c r="D75" s="671">
        <f t="shared" si="1"/>
        <v>1942</v>
      </c>
      <c r="E75" s="671">
        <f t="shared" si="2"/>
        <v>2685</v>
      </c>
      <c r="F75" s="671">
        <f t="shared" si="3"/>
        <v>3400</v>
      </c>
      <c r="G75" s="671">
        <f t="shared" si="4"/>
        <v>3117</v>
      </c>
      <c r="H75" s="671">
        <f t="shared" si="5"/>
        <v>3661</v>
      </c>
      <c r="I75" s="671">
        <f t="shared" si="6"/>
        <v>2364</v>
      </c>
      <c r="J75" s="671">
        <f t="shared" si="7"/>
        <v>119</v>
      </c>
    </row>
    <row r="76" spans="1:10">
      <c r="A76" s="671">
        <v>2009</v>
      </c>
      <c r="B76" s="671" t="s">
        <v>660</v>
      </c>
      <c r="C76" s="671">
        <f t="shared" si="0"/>
        <v>168</v>
      </c>
      <c r="D76" s="671">
        <f t="shared" si="1"/>
        <v>1552</v>
      </c>
      <c r="E76" s="671">
        <f t="shared" si="2"/>
        <v>2513</v>
      </c>
      <c r="F76" s="671">
        <f t="shared" si="3"/>
        <v>4107</v>
      </c>
      <c r="G76" s="671">
        <f t="shared" si="4"/>
        <v>2862</v>
      </c>
      <c r="H76" s="671">
        <f t="shared" si="5"/>
        <v>3934</v>
      </c>
      <c r="I76" s="671">
        <f t="shared" si="6"/>
        <v>1835</v>
      </c>
      <c r="J76" s="671">
        <f t="shared" si="7"/>
        <v>104</v>
      </c>
    </row>
    <row r="77" spans="1:10">
      <c r="A77" s="671">
        <v>2010</v>
      </c>
      <c r="B77" s="671" t="s">
        <v>714</v>
      </c>
      <c r="C77" s="671">
        <f t="shared" si="0"/>
        <v>173</v>
      </c>
      <c r="D77" s="671">
        <f t="shared" si="1"/>
        <v>1976</v>
      </c>
      <c r="E77" s="671">
        <f t="shared" si="2"/>
        <v>2458</v>
      </c>
      <c r="F77" s="671">
        <f t="shared" si="3"/>
        <v>4787</v>
      </c>
      <c r="G77" s="671">
        <f t="shared" si="4"/>
        <v>3314</v>
      </c>
      <c r="H77" s="671">
        <f t="shared" si="5"/>
        <v>3860</v>
      </c>
      <c r="I77" s="671">
        <f t="shared" si="6"/>
        <v>2169</v>
      </c>
      <c r="J77" s="671">
        <f t="shared" si="7"/>
        <v>97</v>
      </c>
    </row>
    <row r="78" spans="1:10">
      <c r="A78" s="671">
        <v>2010</v>
      </c>
      <c r="B78" s="671" t="s">
        <v>715</v>
      </c>
      <c r="C78" s="671">
        <f t="shared" si="0"/>
        <v>127</v>
      </c>
      <c r="D78" s="671">
        <f t="shared" si="1"/>
        <v>1984</v>
      </c>
      <c r="E78" s="671">
        <f t="shared" si="2"/>
        <v>2274</v>
      </c>
      <c r="F78" s="671">
        <f t="shared" si="3"/>
        <v>4420</v>
      </c>
      <c r="G78" s="671">
        <f t="shared" si="4"/>
        <v>3461</v>
      </c>
      <c r="H78" s="671">
        <f t="shared" si="5"/>
        <v>4893</v>
      </c>
      <c r="I78" s="671">
        <f t="shared" si="6"/>
        <v>2295</v>
      </c>
      <c r="J78" s="671">
        <f t="shared" si="7"/>
        <v>73</v>
      </c>
    </row>
    <row r="79" spans="1:10">
      <c r="A79" s="671">
        <v>2010</v>
      </c>
      <c r="B79" s="671" t="s">
        <v>716</v>
      </c>
      <c r="C79" s="671">
        <f t="shared" si="0"/>
        <v>157</v>
      </c>
      <c r="D79" s="671">
        <f t="shared" si="1"/>
        <v>2315</v>
      </c>
      <c r="E79" s="671">
        <f t="shared" si="2"/>
        <v>2409</v>
      </c>
      <c r="F79" s="671">
        <f t="shared" si="3"/>
        <v>5037</v>
      </c>
      <c r="G79" s="671">
        <f t="shared" si="4"/>
        <v>3279</v>
      </c>
      <c r="H79" s="671">
        <f t="shared" si="5"/>
        <v>4393</v>
      </c>
      <c r="I79" s="671">
        <f t="shared" si="6"/>
        <v>1958</v>
      </c>
      <c r="J79" s="671">
        <f t="shared" si="7"/>
        <v>105</v>
      </c>
    </row>
    <row r="80" spans="1:10">
      <c r="A80" s="671">
        <v>2010</v>
      </c>
      <c r="B80" s="671" t="s">
        <v>717</v>
      </c>
      <c r="C80" s="671">
        <f t="shared" si="0"/>
        <v>332</v>
      </c>
      <c r="D80" s="671">
        <f t="shared" si="1"/>
        <v>2009</v>
      </c>
      <c r="E80" s="671">
        <f t="shared" si="2"/>
        <v>3046</v>
      </c>
      <c r="F80" s="671">
        <f t="shared" si="3"/>
        <v>4846</v>
      </c>
      <c r="G80" s="671">
        <f t="shared" si="4"/>
        <v>2900</v>
      </c>
      <c r="H80" s="671">
        <f t="shared" si="5"/>
        <v>4857</v>
      </c>
      <c r="I80" s="671">
        <f t="shared" si="6"/>
        <v>1836</v>
      </c>
      <c r="J80" s="671">
        <f t="shared" si="7"/>
        <v>96</v>
      </c>
    </row>
    <row r="81" spans="1:10">
      <c r="A81" s="671">
        <v>2011</v>
      </c>
      <c r="B81" s="671" t="s">
        <v>750</v>
      </c>
      <c r="C81" s="671">
        <f t="shared" si="0"/>
        <v>410</v>
      </c>
      <c r="D81" s="671">
        <f t="shared" si="1"/>
        <v>2751</v>
      </c>
      <c r="E81" s="671">
        <f t="shared" si="2"/>
        <v>3204</v>
      </c>
      <c r="F81" s="671">
        <f t="shared" si="3"/>
        <v>5150</v>
      </c>
      <c r="G81" s="671">
        <f t="shared" si="4"/>
        <v>3252</v>
      </c>
      <c r="H81" s="671">
        <f t="shared" si="5"/>
        <v>4549</v>
      </c>
      <c r="I81" s="671">
        <f t="shared" si="6"/>
        <v>2103</v>
      </c>
      <c r="J81" s="671">
        <f t="shared" si="7"/>
        <v>126</v>
      </c>
    </row>
    <row r="82" spans="1:10">
      <c r="A82" s="671">
        <v>2011</v>
      </c>
      <c r="B82" s="671" t="s">
        <v>751</v>
      </c>
      <c r="C82" s="671">
        <f t="shared" si="0"/>
        <v>331</v>
      </c>
      <c r="D82" s="671">
        <f t="shared" si="1"/>
        <v>2854</v>
      </c>
      <c r="E82" s="671">
        <f t="shared" si="2"/>
        <v>2408</v>
      </c>
      <c r="F82" s="671">
        <f t="shared" si="3"/>
        <v>3601</v>
      </c>
      <c r="G82" s="671">
        <f t="shared" si="4"/>
        <v>3594</v>
      </c>
      <c r="H82" s="671">
        <f t="shared" si="5"/>
        <v>4301</v>
      </c>
      <c r="I82" s="671">
        <f t="shared" si="6"/>
        <v>1940</v>
      </c>
      <c r="J82" s="671">
        <f t="shared" si="7"/>
        <v>82</v>
      </c>
    </row>
    <row r="83" spans="1:10">
      <c r="A83" s="671">
        <v>2011</v>
      </c>
      <c r="B83" s="671" t="s">
        <v>752</v>
      </c>
      <c r="C83" s="671">
        <f t="shared" si="0"/>
        <v>431</v>
      </c>
      <c r="D83" s="671">
        <f t="shared" si="1"/>
        <v>3379</v>
      </c>
      <c r="E83" s="671">
        <f t="shared" si="2"/>
        <v>2446</v>
      </c>
      <c r="F83" s="671">
        <f t="shared" si="3"/>
        <v>4319</v>
      </c>
      <c r="G83" s="671">
        <f t="shared" si="4"/>
        <v>3713</v>
      </c>
      <c r="H83" s="671">
        <f t="shared" si="5"/>
        <v>4434</v>
      </c>
      <c r="I83" s="671">
        <f t="shared" si="6"/>
        <v>1957</v>
      </c>
      <c r="J83" s="671">
        <f t="shared" si="7"/>
        <v>80</v>
      </c>
    </row>
    <row r="84" spans="1:10">
      <c r="A84" s="671">
        <v>2011</v>
      </c>
      <c r="B84" s="671" t="s">
        <v>753</v>
      </c>
      <c r="C84" s="671">
        <f t="shared" si="0"/>
        <v>339</v>
      </c>
      <c r="D84" s="671">
        <f t="shared" si="1"/>
        <v>3438</v>
      </c>
      <c r="E84" s="671">
        <f t="shared" si="2"/>
        <v>2607</v>
      </c>
      <c r="F84" s="671">
        <f t="shared" si="3"/>
        <v>4166</v>
      </c>
      <c r="G84" s="671">
        <f t="shared" si="4"/>
        <v>3277</v>
      </c>
      <c r="H84" s="671">
        <f t="shared" si="5"/>
        <v>4595</v>
      </c>
      <c r="I84" s="671">
        <f t="shared" si="6"/>
        <v>1589</v>
      </c>
      <c r="J84" s="671">
        <f t="shared" si="7"/>
        <v>108</v>
      </c>
    </row>
    <row r="85" spans="1:10">
      <c r="A85" s="671">
        <v>2012</v>
      </c>
      <c r="B85" s="671" t="s">
        <v>808</v>
      </c>
      <c r="C85" s="671">
        <f t="shared" si="0"/>
        <v>554</v>
      </c>
      <c r="D85" s="671">
        <f t="shared" si="1"/>
        <v>4860</v>
      </c>
      <c r="E85" s="671">
        <f t="shared" si="2"/>
        <v>3594</v>
      </c>
      <c r="F85" s="671">
        <f t="shared" si="3"/>
        <v>5165</v>
      </c>
      <c r="G85" s="671">
        <f t="shared" si="4"/>
        <v>3337</v>
      </c>
      <c r="H85" s="671">
        <f t="shared" si="5"/>
        <v>4374</v>
      </c>
      <c r="I85" s="671">
        <f t="shared" si="6"/>
        <v>1657</v>
      </c>
      <c r="J85" s="671">
        <f t="shared" si="7"/>
        <v>83</v>
      </c>
    </row>
    <row r="86" spans="1:10">
      <c r="A86" s="671">
        <v>2012</v>
      </c>
      <c r="B86" s="671" t="s">
        <v>809</v>
      </c>
      <c r="C86" s="671">
        <f t="shared" si="0"/>
        <v>697</v>
      </c>
      <c r="D86" s="671">
        <f t="shared" si="1"/>
        <v>4917</v>
      </c>
      <c r="E86" s="671">
        <f t="shared" si="2"/>
        <v>3287</v>
      </c>
      <c r="F86" s="671">
        <f t="shared" si="3"/>
        <v>4317</v>
      </c>
      <c r="G86" s="671">
        <f t="shared" si="4"/>
        <v>4198</v>
      </c>
      <c r="H86" s="671">
        <f t="shared" si="5"/>
        <v>5481</v>
      </c>
      <c r="I86" s="671">
        <f t="shared" si="6"/>
        <v>1663</v>
      </c>
      <c r="J86" s="671">
        <f t="shared" si="7"/>
        <v>67</v>
      </c>
    </row>
    <row r="87" spans="1:10">
      <c r="A87" s="671">
        <v>2012</v>
      </c>
      <c r="B87" s="671" t="s">
        <v>810</v>
      </c>
      <c r="C87" s="671">
        <f t="shared" si="0"/>
        <v>495</v>
      </c>
      <c r="D87" s="671">
        <f t="shared" si="1"/>
        <v>5079</v>
      </c>
      <c r="E87" s="671">
        <f t="shared" si="2"/>
        <v>3171</v>
      </c>
      <c r="F87" s="671">
        <f t="shared" si="3"/>
        <v>4727</v>
      </c>
      <c r="G87" s="671">
        <f t="shared" si="4"/>
        <v>4586</v>
      </c>
      <c r="H87" s="671">
        <f t="shared" si="5"/>
        <v>5003</v>
      </c>
      <c r="I87" s="671">
        <f t="shared" si="6"/>
        <v>1215</v>
      </c>
      <c r="J87" s="671">
        <f t="shared" si="7"/>
        <v>80</v>
      </c>
    </row>
    <row r="88" spans="1:10">
      <c r="A88" s="671">
        <v>2012</v>
      </c>
      <c r="B88" s="671" t="s">
        <v>811</v>
      </c>
      <c r="C88" s="671">
        <f t="shared" si="0"/>
        <v>617</v>
      </c>
      <c r="D88" s="671">
        <f t="shared" si="1"/>
        <v>6603</v>
      </c>
      <c r="E88" s="671">
        <f t="shared" si="2"/>
        <v>3218</v>
      </c>
      <c r="F88" s="671">
        <f t="shared" si="3"/>
        <v>4317</v>
      </c>
      <c r="G88" s="671">
        <f t="shared" si="4"/>
        <v>4126</v>
      </c>
      <c r="H88" s="671">
        <f t="shared" si="5"/>
        <v>4447</v>
      </c>
      <c r="I88" s="671">
        <f t="shared" si="6"/>
        <v>1410</v>
      </c>
      <c r="J88" s="671">
        <f t="shared" si="7"/>
        <v>111</v>
      </c>
    </row>
    <row r="89" spans="1:10">
      <c r="A89" s="671">
        <v>2013</v>
      </c>
      <c r="B89" s="671" t="s">
        <v>903</v>
      </c>
      <c r="C89" s="671">
        <f t="shared" si="0"/>
        <v>1115</v>
      </c>
      <c r="D89" s="671">
        <f t="shared" si="1"/>
        <v>6148</v>
      </c>
      <c r="E89" s="671">
        <f t="shared" si="2"/>
        <v>3532</v>
      </c>
      <c r="F89" s="671">
        <f t="shared" si="3"/>
        <v>4938</v>
      </c>
      <c r="G89" s="671">
        <f t="shared" si="4"/>
        <v>3922</v>
      </c>
      <c r="H89" s="671">
        <f t="shared" si="5"/>
        <v>4924</v>
      </c>
      <c r="I89" s="671">
        <f t="shared" si="6"/>
        <v>1259</v>
      </c>
      <c r="J89" s="671">
        <f t="shared" si="7"/>
        <v>91</v>
      </c>
    </row>
    <row r="90" spans="1:10">
      <c r="A90" s="671">
        <v>2013</v>
      </c>
      <c r="B90" s="671" t="s">
        <v>904</v>
      </c>
      <c r="C90" s="671">
        <f t="shared" si="0"/>
        <v>1110</v>
      </c>
      <c r="D90" s="671">
        <f t="shared" si="1"/>
        <v>5543</v>
      </c>
      <c r="E90" s="671">
        <f t="shared" si="2"/>
        <v>3574</v>
      </c>
      <c r="F90" s="671">
        <f t="shared" si="3"/>
        <v>5580</v>
      </c>
      <c r="G90" s="671">
        <f t="shared" si="4"/>
        <v>4666</v>
      </c>
      <c r="H90" s="671">
        <f t="shared" si="5"/>
        <v>4934</v>
      </c>
      <c r="I90" s="671">
        <f t="shared" si="6"/>
        <v>1278</v>
      </c>
      <c r="J90" s="671">
        <f t="shared" si="7"/>
        <v>67</v>
      </c>
    </row>
    <row r="91" spans="1:10">
      <c r="A91" s="671">
        <v>2013</v>
      </c>
      <c r="B91" s="671" t="s">
        <v>905</v>
      </c>
      <c r="C91" s="671">
        <f t="shared" si="0"/>
        <v>1547</v>
      </c>
      <c r="D91" s="671">
        <f t="shared" si="1"/>
        <v>6089</v>
      </c>
      <c r="E91" s="671">
        <f t="shared" si="2"/>
        <v>3572</v>
      </c>
      <c r="F91" s="671">
        <f t="shared" si="3"/>
        <v>5862</v>
      </c>
      <c r="G91" s="671">
        <f t="shared" si="4"/>
        <v>4938</v>
      </c>
      <c r="H91" s="671">
        <f t="shared" si="5"/>
        <v>4449</v>
      </c>
      <c r="I91" s="671">
        <f t="shared" si="6"/>
        <v>1249</v>
      </c>
      <c r="J91" s="671">
        <f t="shared" si="7"/>
        <v>69</v>
      </c>
    </row>
    <row r="92" spans="1:10">
      <c r="A92" s="671">
        <v>2013</v>
      </c>
      <c r="B92" s="671" t="s">
        <v>906</v>
      </c>
      <c r="C92" s="671">
        <f t="shared" si="0"/>
        <v>1098</v>
      </c>
      <c r="D92" s="671">
        <f t="shared" si="1"/>
        <v>6380</v>
      </c>
      <c r="E92" s="671">
        <f t="shared" si="2"/>
        <v>3612</v>
      </c>
      <c r="F92" s="671">
        <f t="shared" si="3"/>
        <v>5898</v>
      </c>
      <c r="G92" s="671">
        <f t="shared" si="4"/>
        <v>4990</v>
      </c>
      <c r="H92" s="671">
        <f t="shared" si="5"/>
        <v>5142</v>
      </c>
      <c r="I92" s="671">
        <f t="shared" si="6"/>
        <v>1374</v>
      </c>
      <c r="J92" s="671">
        <f t="shared" si="7"/>
        <v>84</v>
      </c>
    </row>
    <row r="93" spans="1:10">
      <c r="A93" s="671">
        <v>2014</v>
      </c>
      <c r="B93" s="671" t="s">
        <v>1050</v>
      </c>
      <c r="C93" s="671">
        <f t="shared" si="0"/>
        <v>1374</v>
      </c>
      <c r="D93" s="671">
        <f t="shared" si="1"/>
        <v>6689</v>
      </c>
      <c r="E93" s="671">
        <f t="shared" si="2"/>
        <v>4427</v>
      </c>
      <c r="F93" s="671">
        <f t="shared" si="3"/>
        <v>6250</v>
      </c>
      <c r="G93" s="671">
        <f t="shared" si="4"/>
        <v>4102</v>
      </c>
      <c r="H93" s="671">
        <f t="shared" si="5"/>
        <v>5499</v>
      </c>
      <c r="I93" s="671">
        <f t="shared" si="6"/>
        <v>1269</v>
      </c>
      <c r="J93" s="671">
        <f t="shared" si="7"/>
        <v>120</v>
      </c>
    </row>
    <row r="94" spans="1:10">
      <c r="A94" s="671">
        <v>2014</v>
      </c>
      <c r="B94" s="671" t="s">
        <v>1051</v>
      </c>
      <c r="C94" s="671">
        <f t="shared" si="0"/>
        <v>1265</v>
      </c>
      <c r="D94" s="671">
        <f t="shared" si="1"/>
        <v>5827</v>
      </c>
      <c r="E94" s="671">
        <f t="shared" si="2"/>
        <v>3964</v>
      </c>
      <c r="F94" s="671">
        <f t="shared" si="3"/>
        <v>6283</v>
      </c>
      <c r="G94" s="671">
        <f t="shared" si="4"/>
        <v>4881</v>
      </c>
      <c r="H94" s="671">
        <f t="shared" si="5"/>
        <v>6681</v>
      </c>
      <c r="I94" s="671">
        <f t="shared" si="6"/>
        <v>1046</v>
      </c>
      <c r="J94" s="671">
        <f t="shared" si="7"/>
        <v>168</v>
      </c>
    </row>
    <row r="95" spans="1:10">
      <c r="A95" s="671">
        <v>2014</v>
      </c>
      <c r="B95" s="671" t="s">
        <v>1052</v>
      </c>
      <c r="C95" s="671">
        <f t="shared" si="0"/>
        <v>1073</v>
      </c>
      <c r="D95" s="671">
        <f t="shared" si="1"/>
        <v>7437</v>
      </c>
      <c r="E95" s="671">
        <f t="shared" si="2"/>
        <v>4304</v>
      </c>
      <c r="F95" s="671">
        <f t="shared" si="3"/>
        <v>6038</v>
      </c>
      <c r="G95" s="671">
        <f t="shared" si="4"/>
        <v>4193</v>
      </c>
      <c r="H95" s="671">
        <f t="shared" si="5"/>
        <v>6506</v>
      </c>
      <c r="I95" s="671">
        <f t="shared" si="6"/>
        <v>1087</v>
      </c>
      <c r="J95" s="671">
        <f t="shared" si="7"/>
        <v>149</v>
      </c>
    </row>
    <row r="96" spans="1:10">
      <c r="A96" s="671">
        <v>2014</v>
      </c>
      <c r="B96" s="671" t="s">
        <v>1053</v>
      </c>
      <c r="C96" s="671">
        <f t="shared" si="0"/>
        <v>1439</v>
      </c>
      <c r="D96" s="671">
        <f t="shared" si="1"/>
        <v>7761</v>
      </c>
      <c r="E96" s="671">
        <f t="shared" si="2"/>
        <v>4431</v>
      </c>
      <c r="F96" s="671">
        <f t="shared" si="3"/>
        <v>6388</v>
      </c>
      <c r="G96" s="671">
        <f t="shared" si="4"/>
        <v>3998</v>
      </c>
      <c r="H96" s="671">
        <f t="shared" si="5"/>
        <v>6362</v>
      </c>
      <c r="I96" s="671">
        <f t="shared" si="6"/>
        <v>857</v>
      </c>
      <c r="J96" s="671">
        <f t="shared" si="7"/>
        <v>218</v>
      </c>
    </row>
    <row r="97" spans="1:10">
      <c r="A97" s="671">
        <v>2015</v>
      </c>
      <c r="B97" s="671" t="s">
        <v>1109</v>
      </c>
      <c r="C97" s="671">
        <f t="shared" si="0"/>
        <v>2203</v>
      </c>
      <c r="D97" s="671">
        <f t="shared" si="1"/>
        <v>7017</v>
      </c>
      <c r="E97" s="671">
        <f t="shared" si="2"/>
        <v>4417</v>
      </c>
      <c r="F97" s="671">
        <f t="shared" si="3"/>
        <v>6903</v>
      </c>
      <c r="G97" s="671">
        <f t="shared" si="4"/>
        <v>4479</v>
      </c>
      <c r="H97" s="671">
        <f t="shared" si="5"/>
        <v>5786</v>
      </c>
      <c r="I97" s="671">
        <f t="shared" si="6"/>
        <v>1060</v>
      </c>
      <c r="J97" s="671">
        <f t="shared" si="7"/>
        <v>227</v>
      </c>
    </row>
    <row r="98" spans="1:10">
      <c r="A98" s="671">
        <v>2015</v>
      </c>
      <c r="B98" s="671" t="s">
        <v>1110</v>
      </c>
      <c r="C98" s="671">
        <f t="shared" si="0"/>
        <v>1796</v>
      </c>
      <c r="D98" s="671">
        <f t="shared" si="1"/>
        <v>6014</v>
      </c>
      <c r="E98" s="671">
        <f t="shared" si="2"/>
        <v>4588</v>
      </c>
      <c r="F98" s="671">
        <f t="shared" si="3"/>
        <v>6461</v>
      </c>
      <c r="G98" s="671">
        <f t="shared" si="4"/>
        <v>4467</v>
      </c>
      <c r="H98" s="671">
        <f t="shared" si="5"/>
        <v>6708</v>
      </c>
      <c r="I98" s="671">
        <f t="shared" si="6"/>
        <v>954</v>
      </c>
      <c r="J98" s="671">
        <f t="shared" si="7"/>
        <v>189</v>
      </c>
    </row>
    <row r="99" spans="1:10">
      <c r="A99" s="671">
        <v>2015</v>
      </c>
      <c r="B99" s="671" t="s">
        <v>1111</v>
      </c>
      <c r="C99" s="671">
        <f t="shared" si="0"/>
        <v>1987</v>
      </c>
      <c r="D99" s="671">
        <f t="shared" si="1"/>
        <v>6691</v>
      </c>
      <c r="E99" s="671">
        <f t="shared" si="2"/>
        <v>5319</v>
      </c>
      <c r="F99" s="671">
        <f t="shared" si="3"/>
        <v>6717</v>
      </c>
      <c r="G99" s="671">
        <f t="shared" si="4"/>
        <v>4824</v>
      </c>
      <c r="H99" s="671">
        <f t="shared" si="5"/>
        <v>6053</v>
      </c>
      <c r="I99" s="671">
        <f t="shared" si="6"/>
        <v>808</v>
      </c>
      <c r="J99" s="671">
        <f t="shared" si="7"/>
        <v>225</v>
      </c>
    </row>
    <row r="100" spans="1:10">
      <c r="A100" s="671">
        <v>2015</v>
      </c>
      <c r="B100" s="671" t="s">
        <v>1112</v>
      </c>
      <c r="C100" s="671">
        <f t="shared" ref="C100:I100" si="8">C46+L46</f>
        <v>1978</v>
      </c>
      <c r="D100" s="671">
        <f t="shared" si="8"/>
        <v>7149</v>
      </c>
      <c r="E100" s="671">
        <f t="shared" si="8"/>
        <v>5587</v>
      </c>
      <c r="F100" s="671">
        <f t="shared" si="8"/>
        <v>6872</v>
      </c>
      <c r="G100" s="671">
        <f t="shared" si="8"/>
        <v>4344</v>
      </c>
      <c r="H100" s="671">
        <f t="shared" si="8"/>
        <v>6217</v>
      </c>
      <c r="I100" s="671">
        <f t="shared" si="8"/>
        <v>784</v>
      </c>
      <c r="J100" s="671">
        <f t="shared" si="7"/>
        <v>210</v>
      </c>
    </row>
    <row r="101" spans="1:10">
      <c r="A101" s="671">
        <v>2016</v>
      </c>
      <c r="B101" s="358" t="s">
        <v>1165</v>
      </c>
      <c r="C101" s="671">
        <f t="shared" ref="C101:I103" si="9">C47+L47</f>
        <v>2050</v>
      </c>
      <c r="D101" s="671">
        <f t="shared" si="9"/>
        <v>7078</v>
      </c>
      <c r="E101" s="671">
        <f t="shared" si="9"/>
        <v>5965</v>
      </c>
      <c r="F101" s="671">
        <f t="shared" si="9"/>
        <v>7277</v>
      </c>
      <c r="G101" s="671">
        <f t="shared" si="9"/>
        <v>3763</v>
      </c>
      <c r="H101" s="671">
        <f t="shared" si="9"/>
        <v>5671</v>
      </c>
      <c r="I101" s="671">
        <f t="shared" si="9"/>
        <v>1165</v>
      </c>
      <c r="J101" s="671">
        <f t="shared" si="7"/>
        <v>220</v>
      </c>
    </row>
    <row r="102" spans="1:10">
      <c r="A102" s="671">
        <v>2016</v>
      </c>
      <c r="B102" s="358" t="s">
        <v>1166</v>
      </c>
      <c r="C102" s="671">
        <f t="shared" si="9"/>
        <v>1983</v>
      </c>
      <c r="D102" s="671">
        <f t="shared" si="9"/>
        <v>6159</v>
      </c>
      <c r="E102" s="671">
        <f t="shared" si="9"/>
        <v>5578</v>
      </c>
      <c r="F102" s="671">
        <f t="shared" si="9"/>
        <v>7601</v>
      </c>
      <c r="G102" s="671">
        <f t="shared" si="9"/>
        <v>4042</v>
      </c>
      <c r="H102" s="671">
        <f t="shared" si="9"/>
        <v>6910</v>
      </c>
      <c r="I102" s="671">
        <f t="shared" si="9"/>
        <v>1004</v>
      </c>
      <c r="J102" s="671">
        <f t="shared" si="7"/>
        <v>332</v>
      </c>
    </row>
    <row r="103" spans="1:10">
      <c r="A103" s="671">
        <v>2016</v>
      </c>
      <c r="B103" s="358" t="s">
        <v>1167</v>
      </c>
      <c r="C103" s="671">
        <f t="shared" si="9"/>
        <v>2080</v>
      </c>
      <c r="D103" s="671">
        <f t="shared" si="9"/>
        <v>7362</v>
      </c>
      <c r="E103" s="671">
        <f t="shared" si="9"/>
        <v>6578</v>
      </c>
      <c r="F103" s="671">
        <f t="shared" si="9"/>
        <v>7745</v>
      </c>
      <c r="G103" s="671">
        <f t="shared" si="9"/>
        <v>4041</v>
      </c>
      <c r="H103" s="671">
        <f t="shared" si="9"/>
        <v>7324</v>
      </c>
      <c r="I103" s="671">
        <f t="shared" si="9"/>
        <v>1080</v>
      </c>
      <c r="J103" s="671">
        <f t="shared" si="7"/>
        <v>347</v>
      </c>
    </row>
    <row r="104" spans="1:10">
      <c r="A104" s="671">
        <v>2016</v>
      </c>
      <c r="B104" s="358" t="s">
        <v>1168</v>
      </c>
      <c r="C104" s="671">
        <f t="shared" ref="C104:I104" si="10">C50+L50</f>
        <v>1941</v>
      </c>
      <c r="D104" s="671">
        <f t="shared" si="10"/>
        <v>8080</v>
      </c>
      <c r="E104" s="671">
        <f t="shared" si="10"/>
        <v>6682</v>
      </c>
      <c r="F104" s="671">
        <f t="shared" si="10"/>
        <v>8715</v>
      </c>
      <c r="G104" s="671">
        <f t="shared" si="10"/>
        <v>4993</v>
      </c>
      <c r="H104" s="671">
        <f t="shared" si="10"/>
        <v>6562</v>
      </c>
      <c r="I104" s="671">
        <f t="shared" si="10"/>
        <v>961</v>
      </c>
      <c r="J104" s="671">
        <f t="shared" ref="J104:J108" si="11">J50</f>
        <v>467</v>
      </c>
    </row>
    <row r="105" spans="1:10">
      <c r="A105" s="671">
        <v>2017</v>
      </c>
      <c r="B105" s="358" t="s">
        <v>1258</v>
      </c>
      <c r="C105" s="671">
        <f t="shared" ref="C105:I105" si="12">C51+L51</f>
        <v>2552</v>
      </c>
      <c r="D105" s="671">
        <f t="shared" si="12"/>
        <v>7522</v>
      </c>
      <c r="E105" s="671">
        <f t="shared" si="12"/>
        <v>6465</v>
      </c>
      <c r="F105" s="671">
        <f t="shared" si="12"/>
        <v>8622</v>
      </c>
      <c r="G105" s="671">
        <f t="shared" si="12"/>
        <v>5424</v>
      </c>
      <c r="H105" s="671">
        <f t="shared" si="12"/>
        <v>5835</v>
      </c>
      <c r="I105" s="671">
        <f t="shared" si="12"/>
        <v>1176</v>
      </c>
      <c r="J105" s="671">
        <f t="shared" si="11"/>
        <v>442</v>
      </c>
    </row>
    <row r="106" spans="1:10">
      <c r="A106" s="671">
        <v>2017</v>
      </c>
      <c r="B106" s="358" t="s">
        <v>1259</v>
      </c>
      <c r="C106" s="671">
        <f t="shared" ref="C106:I106" si="13">C52+L52</f>
        <v>2108</v>
      </c>
      <c r="D106" s="671">
        <f t="shared" si="13"/>
        <v>6622</v>
      </c>
      <c r="E106" s="671">
        <f t="shared" si="13"/>
        <v>6022</v>
      </c>
      <c r="F106" s="671">
        <f t="shared" si="13"/>
        <v>8965</v>
      </c>
      <c r="G106" s="671">
        <f t="shared" si="13"/>
        <v>6767</v>
      </c>
      <c r="H106" s="671">
        <f t="shared" si="13"/>
        <v>6132</v>
      </c>
      <c r="I106" s="671">
        <f t="shared" si="13"/>
        <v>1091</v>
      </c>
      <c r="J106" s="671">
        <f t="shared" si="11"/>
        <v>451</v>
      </c>
    </row>
    <row r="107" spans="1:10">
      <c r="A107" s="671">
        <v>2017</v>
      </c>
      <c r="B107" s="358" t="s">
        <v>1260</v>
      </c>
      <c r="C107" s="671">
        <f t="shared" ref="C107:I107" si="14">C53+L53</f>
        <v>2549</v>
      </c>
      <c r="D107" s="671">
        <f t="shared" si="14"/>
        <v>7074</v>
      </c>
      <c r="E107" s="671">
        <f t="shared" si="14"/>
        <v>7132</v>
      </c>
      <c r="F107" s="671">
        <f t="shared" si="14"/>
        <v>8092</v>
      </c>
      <c r="G107" s="671">
        <f t="shared" si="14"/>
        <v>5513</v>
      </c>
      <c r="H107" s="671">
        <f t="shared" si="14"/>
        <v>5423</v>
      </c>
      <c r="I107" s="671">
        <f t="shared" si="14"/>
        <v>1155</v>
      </c>
      <c r="J107" s="671">
        <f t="shared" si="11"/>
        <v>460</v>
      </c>
    </row>
    <row r="108" spans="1:10">
      <c r="A108" s="671">
        <v>2017</v>
      </c>
      <c r="B108" s="358" t="s">
        <v>1261</v>
      </c>
      <c r="C108" s="671">
        <f t="shared" ref="C108:I108" si="15">C54+L54</f>
        <v>2447</v>
      </c>
      <c r="D108" s="671">
        <f t="shared" si="15"/>
        <v>8594</v>
      </c>
      <c r="E108" s="671">
        <f t="shared" si="15"/>
        <v>7462</v>
      </c>
      <c r="F108" s="671">
        <f t="shared" si="15"/>
        <v>8059</v>
      </c>
      <c r="G108" s="671">
        <f t="shared" si="15"/>
        <v>6300</v>
      </c>
      <c r="H108" s="671">
        <f t="shared" si="15"/>
        <v>5564</v>
      </c>
      <c r="I108" s="671">
        <f t="shared" si="15"/>
        <v>1075</v>
      </c>
      <c r="J108" s="671">
        <f t="shared" si="11"/>
        <v>597</v>
      </c>
    </row>
    <row r="109" spans="1:10">
      <c r="B109" s="681"/>
    </row>
    <row r="110" spans="1:10">
      <c r="A110" s="670" t="s">
        <v>1257</v>
      </c>
    </row>
    <row r="111" spans="1:10">
      <c r="A111" s="670" t="s">
        <v>202</v>
      </c>
    </row>
    <row r="112" spans="1:10">
      <c r="A112" s="670" t="s">
        <v>203</v>
      </c>
    </row>
  </sheetData>
  <mergeCells count="1">
    <mergeCell ref="M1:N1"/>
  </mergeCells>
  <hyperlinks>
    <hyperlink ref="M1:N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A61"/>
  <sheetViews>
    <sheetView workbookViewId="0">
      <selection activeCell="T16" sqref="T16"/>
    </sheetView>
  </sheetViews>
  <sheetFormatPr defaultColWidth="9.140625" defaultRowHeight="12.75"/>
  <cols>
    <col min="1" max="2" width="9.140625" style="670"/>
    <col min="3" max="6" width="9.28515625" style="670" bestFit="1" customWidth="1"/>
    <col min="7" max="7" width="9.5703125" style="670" bestFit="1" customWidth="1"/>
    <col min="8" max="9" width="9.28515625" style="670" bestFit="1" customWidth="1"/>
    <col min="10" max="16384" width="9.140625" style="670"/>
  </cols>
  <sheetData>
    <row r="1" spans="1:27" ht="27.75" customHeight="1">
      <c r="A1" s="676" t="s">
        <v>377</v>
      </c>
      <c r="B1" s="676"/>
      <c r="C1" s="676"/>
      <c r="D1" s="676"/>
      <c r="E1" s="676"/>
      <c r="F1" s="676"/>
      <c r="G1" s="676"/>
      <c r="H1" s="676"/>
      <c r="I1" s="676"/>
      <c r="J1" s="676"/>
      <c r="K1" s="676"/>
      <c r="L1" s="676"/>
      <c r="M1" s="676"/>
      <c r="N1" s="676"/>
      <c r="O1" s="793" t="s">
        <v>549</v>
      </c>
      <c r="P1" s="793"/>
      <c r="Q1" s="676"/>
      <c r="R1" s="676"/>
      <c r="S1" s="676"/>
      <c r="T1" s="676"/>
      <c r="U1" s="676"/>
      <c r="V1" s="676"/>
    </row>
    <row r="2" spans="1:27" ht="21.75" customHeight="1">
      <c r="A2" s="673" t="s">
        <v>330</v>
      </c>
    </row>
    <row r="3" spans="1:27" ht="22.5">
      <c r="A3" s="682" t="s">
        <v>503</v>
      </c>
      <c r="B3" s="682" t="s">
        <v>492</v>
      </c>
      <c r="C3" s="683" t="s">
        <v>307</v>
      </c>
      <c r="D3" s="683" t="s">
        <v>308</v>
      </c>
      <c r="E3" s="683" t="s">
        <v>309</v>
      </c>
      <c r="F3" s="683" t="s">
        <v>310</v>
      </c>
      <c r="G3" s="683" t="s">
        <v>311</v>
      </c>
      <c r="H3" s="683" t="s">
        <v>312</v>
      </c>
      <c r="I3" s="683" t="s">
        <v>313</v>
      </c>
      <c r="T3"/>
      <c r="U3"/>
      <c r="V3"/>
      <c r="W3"/>
      <c r="X3"/>
      <c r="Y3"/>
      <c r="Z3"/>
      <c r="AA3"/>
    </row>
    <row r="4" spans="1:27">
      <c r="A4" s="684">
        <v>2005</v>
      </c>
      <c r="B4" s="684" t="s">
        <v>1232</v>
      </c>
      <c r="C4" s="685">
        <v>795.63705976000006</v>
      </c>
      <c r="D4" s="685">
        <v>3556.1713365000001</v>
      </c>
      <c r="E4" s="685">
        <v>3370.5486031</v>
      </c>
      <c r="F4" s="685">
        <v>7763.6568628000005</v>
      </c>
      <c r="G4" s="685">
        <v>11094.447645</v>
      </c>
      <c r="H4" s="685">
        <v>4526.1319292999997</v>
      </c>
      <c r="I4" s="685">
        <v>3332.4065638000002</v>
      </c>
      <c r="T4"/>
      <c r="U4"/>
      <c r="V4"/>
      <c r="W4"/>
      <c r="X4"/>
      <c r="Y4"/>
      <c r="Z4"/>
      <c r="AA4"/>
    </row>
    <row r="5" spans="1:27">
      <c r="A5" s="684">
        <v>2005</v>
      </c>
      <c r="B5" s="684" t="s">
        <v>193</v>
      </c>
      <c r="C5" s="685">
        <v>829.88756998999997</v>
      </c>
      <c r="D5" s="685">
        <v>4067.3320241000001</v>
      </c>
      <c r="E5" s="685">
        <v>3630.7248162999999</v>
      </c>
      <c r="F5" s="685">
        <v>8210.1038442999998</v>
      </c>
      <c r="G5" s="685">
        <v>10553.059375000001</v>
      </c>
      <c r="H5" s="685">
        <v>4468.5618459999996</v>
      </c>
      <c r="I5" s="685">
        <v>2935.3305243</v>
      </c>
      <c r="T5"/>
      <c r="U5"/>
      <c r="V5"/>
      <c r="W5"/>
      <c r="X5"/>
      <c r="Y5"/>
      <c r="Z5"/>
      <c r="AA5"/>
    </row>
    <row r="6" spans="1:27">
      <c r="A6" s="684">
        <v>2005</v>
      </c>
      <c r="B6" s="684" t="s">
        <v>194</v>
      </c>
      <c r="C6" s="685">
        <v>759.89159228000005</v>
      </c>
      <c r="D6" s="685">
        <v>3774.3039291999999</v>
      </c>
      <c r="E6" s="685">
        <v>3881.7819503000001</v>
      </c>
      <c r="F6" s="685">
        <v>7901.1436291999999</v>
      </c>
      <c r="G6" s="685">
        <v>9319.3086600000006</v>
      </c>
      <c r="H6" s="685">
        <v>4200.1737649999995</v>
      </c>
      <c r="I6" s="685">
        <v>3051.3964738999998</v>
      </c>
      <c r="T6"/>
      <c r="U6"/>
      <c r="V6"/>
      <c r="W6"/>
      <c r="X6"/>
      <c r="Y6"/>
      <c r="Z6"/>
      <c r="AA6"/>
    </row>
    <row r="7" spans="1:27">
      <c r="A7" s="684">
        <v>2006</v>
      </c>
      <c r="B7" s="684" t="s">
        <v>195</v>
      </c>
      <c r="C7" s="685">
        <v>931.14168935999999</v>
      </c>
      <c r="D7" s="685">
        <v>3601.4404982999999</v>
      </c>
      <c r="E7" s="685">
        <v>3612.9974593000002</v>
      </c>
      <c r="F7" s="685">
        <v>7568.3776246999996</v>
      </c>
      <c r="G7" s="685">
        <v>8780.5467361999999</v>
      </c>
      <c r="H7" s="685">
        <v>4094.9011718000002</v>
      </c>
      <c r="I7" s="685">
        <v>3032.5948204000001</v>
      </c>
      <c r="T7"/>
      <c r="U7"/>
      <c r="V7"/>
      <c r="W7"/>
      <c r="X7"/>
      <c r="Y7"/>
      <c r="Z7"/>
      <c r="AA7"/>
    </row>
    <row r="8" spans="1:27">
      <c r="A8" s="684">
        <v>2006</v>
      </c>
      <c r="B8" s="684" t="s">
        <v>1233</v>
      </c>
      <c r="C8" s="685">
        <v>1068.0028692999999</v>
      </c>
      <c r="D8" s="685">
        <v>3942.3799933</v>
      </c>
      <c r="E8" s="685">
        <v>3585.8950386000001</v>
      </c>
      <c r="F8" s="685">
        <v>7321.6791660999997</v>
      </c>
      <c r="G8" s="685">
        <v>6995.8464907999996</v>
      </c>
      <c r="H8" s="685">
        <v>3830.3100519</v>
      </c>
      <c r="I8" s="685">
        <v>2335.8863898999998</v>
      </c>
      <c r="T8"/>
      <c r="U8"/>
      <c r="V8"/>
      <c r="W8"/>
      <c r="X8"/>
      <c r="Y8"/>
      <c r="Z8"/>
      <c r="AA8"/>
    </row>
    <row r="9" spans="1:27">
      <c r="A9" s="684">
        <v>2006</v>
      </c>
      <c r="B9" s="684" t="s">
        <v>196</v>
      </c>
      <c r="C9" s="685">
        <v>1111.3022724</v>
      </c>
      <c r="D9" s="685">
        <v>3532.9681578999998</v>
      </c>
      <c r="E9" s="685">
        <v>3253.1530852999999</v>
      </c>
      <c r="F9" s="685">
        <v>6579.2807790999996</v>
      </c>
      <c r="G9" s="685">
        <v>6746.1547763999997</v>
      </c>
      <c r="H9" s="685">
        <v>3390.8827166999999</v>
      </c>
      <c r="I9" s="685">
        <v>2202.2582123000002</v>
      </c>
      <c r="T9"/>
      <c r="U9"/>
      <c r="V9"/>
      <c r="W9"/>
      <c r="X9"/>
      <c r="Y9"/>
      <c r="Z9"/>
      <c r="AA9"/>
    </row>
    <row r="10" spans="1:27">
      <c r="A10" s="684">
        <v>2006</v>
      </c>
      <c r="B10" s="684" t="s">
        <v>197</v>
      </c>
      <c r="C10" s="685">
        <v>946.11676847000001</v>
      </c>
      <c r="D10" s="685">
        <v>3242.0262121000001</v>
      </c>
      <c r="E10" s="685">
        <v>3316.7825418000002</v>
      </c>
      <c r="F10" s="685">
        <v>6216.3163991000001</v>
      </c>
      <c r="G10" s="685">
        <v>6616.2326861000001</v>
      </c>
      <c r="H10" s="685">
        <v>3833.6489815999998</v>
      </c>
      <c r="I10" s="685">
        <v>2386.8764108</v>
      </c>
      <c r="T10"/>
      <c r="U10"/>
      <c r="V10"/>
      <c r="W10"/>
      <c r="X10"/>
      <c r="Y10"/>
      <c r="Z10"/>
      <c r="AA10"/>
    </row>
    <row r="11" spans="1:27">
      <c r="A11" s="684">
        <v>2007</v>
      </c>
      <c r="B11" s="684" t="s">
        <v>198</v>
      </c>
      <c r="C11" s="685">
        <v>1165.3061545</v>
      </c>
      <c r="D11" s="685">
        <v>3769.2935848000002</v>
      </c>
      <c r="E11" s="685">
        <v>2581.1613123000002</v>
      </c>
      <c r="F11" s="685">
        <v>6827.5235154000002</v>
      </c>
      <c r="G11" s="685">
        <v>7228.1404624999996</v>
      </c>
      <c r="H11" s="685">
        <v>3856.8006326</v>
      </c>
      <c r="I11" s="685">
        <v>2556.7743378999999</v>
      </c>
      <c r="T11"/>
      <c r="U11"/>
      <c r="V11"/>
      <c r="W11"/>
      <c r="X11"/>
      <c r="Y11"/>
      <c r="Z11"/>
      <c r="AA11"/>
    </row>
    <row r="12" spans="1:27">
      <c r="A12" s="684">
        <v>2007</v>
      </c>
      <c r="B12" s="684" t="s">
        <v>1234</v>
      </c>
      <c r="C12" s="685">
        <v>959.50125012000001</v>
      </c>
      <c r="D12" s="685">
        <v>3668.5610090999999</v>
      </c>
      <c r="E12" s="685">
        <v>2835.3230987000002</v>
      </c>
      <c r="F12" s="685">
        <v>5925.6736331000002</v>
      </c>
      <c r="G12" s="685">
        <v>7861.9911656000004</v>
      </c>
      <c r="H12" s="685">
        <v>4289.7381719000005</v>
      </c>
      <c r="I12" s="685">
        <v>3342.2116713999999</v>
      </c>
      <c r="T12"/>
      <c r="U12"/>
      <c r="V12"/>
      <c r="W12"/>
      <c r="X12"/>
      <c r="Y12"/>
      <c r="Z12"/>
      <c r="AA12"/>
    </row>
    <row r="13" spans="1:27">
      <c r="A13" s="684">
        <v>2007</v>
      </c>
      <c r="B13" s="684" t="s">
        <v>199</v>
      </c>
      <c r="C13" s="685">
        <v>1116.1080426999999</v>
      </c>
      <c r="D13" s="685">
        <v>3394.2570685000001</v>
      </c>
      <c r="E13" s="685">
        <v>2915.2719050999999</v>
      </c>
      <c r="F13" s="685">
        <v>6438.8323522999999</v>
      </c>
      <c r="G13" s="685">
        <v>8108.6953759999997</v>
      </c>
      <c r="H13" s="685">
        <v>4201.1540397999997</v>
      </c>
      <c r="I13" s="685">
        <v>3974.6812156000001</v>
      </c>
      <c r="T13"/>
      <c r="U13"/>
      <c r="V13"/>
      <c r="W13"/>
      <c r="X13"/>
      <c r="Y13"/>
      <c r="Z13"/>
      <c r="AA13"/>
    </row>
    <row r="14" spans="1:27">
      <c r="A14" s="684">
        <v>2007</v>
      </c>
      <c r="B14" s="684" t="s">
        <v>200</v>
      </c>
      <c r="C14" s="685">
        <v>823.6091639</v>
      </c>
      <c r="D14" s="685">
        <v>3082.0335859000002</v>
      </c>
      <c r="E14" s="685">
        <v>3264.5557521999999</v>
      </c>
      <c r="F14" s="685">
        <v>6025.8815394000003</v>
      </c>
      <c r="G14" s="685">
        <v>6809.6559893000003</v>
      </c>
      <c r="H14" s="685">
        <v>3750.6482882999999</v>
      </c>
      <c r="I14" s="685">
        <v>4116.6156811000001</v>
      </c>
      <c r="T14"/>
      <c r="U14"/>
      <c r="V14"/>
      <c r="W14"/>
      <c r="X14"/>
      <c r="Y14"/>
      <c r="Z14"/>
      <c r="AA14"/>
    </row>
    <row r="15" spans="1:27">
      <c r="A15" s="684">
        <v>2008</v>
      </c>
      <c r="B15" s="684" t="s">
        <v>596</v>
      </c>
      <c r="C15" s="685">
        <v>787.41807125000003</v>
      </c>
      <c r="D15" s="685">
        <v>3293.2569008999999</v>
      </c>
      <c r="E15" s="685">
        <v>2846.6107044999999</v>
      </c>
      <c r="F15" s="685">
        <v>5694.6093907000004</v>
      </c>
      <c r="G15" s="685">
        <v>6441.0444973000003</v>
      </c>
      <c r="H15" s="685">
        <v>3681.5536576</v>
      </c>
      <c r="I15" s="685">
        <v>3569.5067779000001</v>
      </c>
      <c r="T15"/>
      <c r="U15"/>
      <c r="V15"/>
      <c r="W15"/>
      <c r="X15"/>
      <c r="Y15"/>
      <c r="Z15"/>
      <c r="AA15"/>
    </row>
    <row r="16" spans="1:27">
      <c r="A16" s="684">
        <v>2008</v>
      </c>
      <c r="B16" s="684" t="s">
        <v>1235</v>
      </c>
      <c r="C16" s="685">
        <v>765.78341150999995</v>
      </c>
      <c r="D16" s="685">
        <v>2968.8162387000002</v>
      </c>
      <c r="E16" s="685">
        <v>2836.674446</v>
      </c>
      <c r="F16" s="685">
        <v>5184.5853997000004</v>
      </c>
      <c r="G16" s="685">
        <v>5742.2179182999998</v>
      </c>
      <c r="H16" s="685">
        <v>3048.4851342000002</v>
      </c>
      <c r="I16" s="685">
        <v>3065.4374515999998</v>
      </c>
      <c r="T16"/>
      <c r="U16"/>
      <c r="V16"/>
      <c r="W16"/>
      <c r="X16"/>
      <c r="Y16"/>
      <c r="Z16"/>
      <c r="AA16"/>
    </row>
    <row r="17" spans="1:27">
      <c r="A17" s="684">
        <v>2008</v>
      </c>
      <c r="B17" s="684" t="s">
        <v>597</v>
      </c>
      <c r="C17" s="685">
        <v>713.82213318000004</v>
      </c>
      <c r="D17" s="685">
        <v>2893.1458074000002</v>
      </c>
      <c r="E17" s="685">
        <v>2548.9344922</v>
      </c>
      <c r="F17" s="685">
        <v>4812.4444657000004</v>
      </c>
      <c r="G17" s="685">
        <v>5120.0427971999998</v>
      </c>
      <c r="H17" s="685">
        <v>2780.4605233000002</v>
      </c>
      <c r="I17" s="685">
        <v>2623.1497810999999</v>
      </c>
      <c r="T17"/>
      <c r="U17"/>
      <c r="V17"/>
      <c r="W17"/>
      <c r="X17"/>
      <c r="Y17"/>
      <c r="Z17"/>
      <c r="AA17"/>
    </row>
    <row r="18" spans="1:27">
      <c r="A18" s="684">
        <v>2008</v>
      </c>
      <c r="B18" s="684" t="s">
        <v>598</v>
      </c>
      <c r="C18" s="685">
        <v>508.82449611999999</v>
      </c>
      <c r="D18" s="685">
        <v>2093.2734506000002</v>
      </c>
      <c r="E18" s="685">
        <v>2367.6812331000001</v>
      </c>
      <c r="F18" s="685">
        <v>3794.8675733999999</v>
      </c>
      <c r="G18" s="685">
        <v>4698.6017347999996</v>
      </c>
      <c r="H18" s="685">
        <v>2767.7569807999998</v>
      </c>
      <c r="I18" s="685">
        <v>2809.9945312</v>
      </c>
      <c r="T18"/>
      <c r="U18"/>
      <c r="V18"/>
      <c r="W18"/>
      <c r="X18"/>
      <c r="Y18"/>
      <c r="Z18"/>
      <c r="AA18"/>
    </row>
    <row r="19" spans="1:27">
      <c r="A19" s="684">
        <v>2009</v>
      </c>
      <c r="B19" s="684" t="s">
        <v>638</v>
      </c>
      <c r="C19" s="685">
        <v>430.48513291</v>
      </c>
      <c r="D19" s="685">
        <v>1758.6702488999999</v>
      </c>
      <c r="E19" s="685">
        <v>1946.3213378999999</v>
      </c>
      <c r="F19" s="685">
        <v>3211.1937076999998</v>
      </c>
      <c r="G19" s="685">
        <v>3568.1045598999999</v>
      </c>
      <c r="H19" s="685">
        <v>2301.4957109000002</v>
      </c>
      <c r="I19" s="685">
        <v>1970.7293018</v>
      </c>
      <c r="T19"/>
      <c r="U19"/>
      <c r="V19"/>
      <c r="W19"/>
      <c r="X19"/>
      <c r="Y19"/>
      <c r="Z19"/>
      <c r="AA19"/>
    </row>
    <row r="20" spans="1:27">
      <c r="A20" s="684">
        <v>2009</v>
      </c>
      <c r="B20" s="684" t="s">
        <v>1236</v>
      </c>
      <c r="C20" s="685">
        <v>601.91412523999998</v>
      </c>
      <c r="D20" s="685">
        <v>2279.0288657999999</v>
      </c>
      <c r="E20" s="685">
        <v>2556.0255117000002</v>
      </c>
      <c r="F20" s="685">
        <v>3690.8096372</v>
      </c>
      <c r="G20" s="685">
        <v>2850.4306311999999</v>
      </c>
      <c r="H20" s="685">
        <v>1969.2523718</v>
      </c>
      <c r="I20" s="685">
        <v>1538.5388571000001</v>
      </c>
      <c r="T20"/>
      <c r="U20"/>
      <c r="V20"/>
      <c r="W20"/>
      <c r="X20"/>
      <c r="Y20"/>
      <c r="Z20"/>
      <c r="AA20"/>
    </row>
    <row r="21" spans="1:27">
      <c r="A21" s="684">
        <v>2009</v>
      </c>
      <c r="B21" s="684" t="s">
        <v>639</v>
      </c>
      <c r="C21" s="685">
        <v>582.45651178000003</v>
      </c>
      <c r="D21" s="685">
        <v>2714.2162825999999</v>
      </c>
      <c r="E21" s="685">
        <v>3612.7917256999999</v>
      </c>
      <c r="F21" s="685">
        <v>4471.8698709999999</v>
      </c>
      <c r="G21" s="685">
        <v>2741.6570772</v>
      </c>
      <c r="H21" s="685">
        <v>2298.8560910000001</v>
      </c>
      <c r="I21" s="685">
        <v>1732.1524406999999</v>
      </c>
      <c r="T21"/>
      <c r="U21"/>
      <c r="V21"/>
      <c r="W21"/>
      <c r="X21"/>
      <c r="Y21"/>
      <c r="Z21"/>
      <c r="AA21"/>
    </row>
    <row r="22" spans="1:27">
      <c r="A22" s="684">
        <v>2009</v>
      </c>
      <c r="B22" s="684" t="s">
        <v>640</v>
      </c>
      <c r="C22" s="685">
        <v>755.68325021999999</v>
      </c>
      <c r="D22" s="685">
        <v>2784.8114799999998</v>
      </c>
      <c r="E22" s="685">
        <v>4726.5758575999998</v>
      </c>
      <c r="F22" s="685">
        <v>5003.8843540999997</v>
      </c>
      <c r="G22" s="685">
        <v>2776.0811096000002</v>
      </c>
      <c r="H22" s="685">
        <v>2406.7394878999999</v>
      </c>
      <c r="I22" s="685">
        <v>2075.2244605999999</v>
      </c>
      <c r="T22"/>
      <c r="U22"/>
      <c r="V22"/>
      <c r="W22"/>
      <c r="X22"/>
      <c r="Y22"/>
      <c r="Z22"/>
      <c r="AA22"/>
    </row>
    <row r="23" spans="1:27">
      <c r="A23" s="684">
        <v>2010</v>
      </c>
      <c r="B23" s="684" t="s">
        <v>711</v>
      </c>
      <c r="C23" s="685">
        <v>636.05964645999995</v>
      </c>
      <c r="D23" s="685">
        <v>3084.0353371000001</v>
      </c>
      <c r="E23" s="685">
        <v>4557.4622020999996</v>
      </c>
      <c r="F23" s="685">
        <v>5530.8791356000002</v>
      </c>
      <c r="G23" s="685">
        <v>3214.1289302</v>
      </c>
      <c r="H23" s="685">
        <v>2470.9786853999999</v>
      </c>
      <c r="I23" s="685">
        <v>2152.4560630999999</v>
      </c>
      <c r="T23"/>
      <c r="U23"/>
      <c r="V23"/>
      <c r="W23"/>
      <c r="X23"/>
      <c r="Y23"/>
      <c r="Z23"/>
      <c r="AA23"/>
    </row>
    <row r="24" spans="1:27">
      <c r="A24" s="684">
        <v>2010</v>
      </c>
      <c r="B24" s="684" t="s">
        <v>1237</v>
      </c>
      <c r="C24" s="685">
        <v>596.40668528000003</v>
      </c>
      <c r="D24" s="685">
        <v>2806.4811198000002</v>
      </c>
      <c r="E24" s="685">
        <v>4149.6719804000004</v>
      </c>
      <c r="F24" s="685">
        <v>5825.2145914000002</v>
      </c>
      <c r="G24" s="685">
        <v>3726.9178575999999</v>
      </c>
      <c r="H24" s="685">
        <v>2689.5369040999999</v>
      </c>
      <c r="I24" s="685">
        <v>2328.7708613999998</v>
      </c>
      <c r="T24"/>
      <c r="U24"/>
      <c r="V24"/>
      <c r="W24"/>
      <c r="X24"/>
      <c r="Y24"/>
      <c r="Z24"/>
      <c r="AA24"/>
    </row>
    <row r="25" spans="1:27">
      <c r="A25" s="684">
        <v>2010</v>
      </c>
      <c r="B25" s="684" t="s">
        <v>712</v>
      </c>
      <c r="C25" s="685">
        <v>594.62927827999999</v>
      </c>
      <c r="D25" s="685">
        <v>2740.8909251999999</v>
      </c>
      <c r="E25" s="685">
        <v>4269.2415874999997</v>
      </c>
      <c r="F25" s="685">
        <v>6136.3340811999997</v>
      </c>
      <c r="G25" s="685">
        <v>4003.0789307999999</v>
      </c>
      <c r="H25" s="685">
        <v>2873.5394612</v>
      </c>
      <c r="I25" s="685">
        <v>2532.2857358000001</v>
      </c>
      <c r="T25"/>
      <c r="U25"/>
      <c r="V25"/>
      <c r="W25"/>
      <c r="X25"/>
      <c r="Y25"/>
      <c r="Z25"/>
      <c r="AA25"/>
    </row>
    <row r="26" spans="1:27">
      <c r="A26" s="684">
        <v>2010</v>
      </c>
      <c r="B26" s="684" t="s">
        <v>713</v>
      </c>
      <c r="C26" s="685">
        <v>585.21507269999995</v>
      </c>
      <c r="D26" s="685">
        <v>2746.0133300000002</v>
      </c>
      <c r="E26" s="685">
        <v>4475.9300245000004</v>
      </c>
      <c r="F26" s="685">
        <v>5701.8849625000003</v>
      </c>
      <c r="G26" s="685">
        <v>3798.7858465999998</v>
      </c>
      <c r="H26" s="685">
        <v>2900.1275144000001</v>
      </c>
      <c r="I26" s="685">
        <v>2756.0432492999998</v>
      </c>
      <c r="T26"/>
      <c r="U26"/>
      <c r="V26"/>
      <c r="W26"/>
      <c r="X26"/>
      <c r="Y26"/>
      <c r="Z26"/>
      <c r="AA26"/>
    </row>
    <row r="27" spans="1:27">
      <c r="A27" s="684">
        <v>2011</v>
      </c>
      <c r="B27" s="686" t="s">
        <v>747</v>
      </c>
      <c r="C27" s="685">
        <v>608.59987320000005</v>
      </c>
      <c r="D27" s="685">
        <v>2808.1019597999998</v>
      </c>
      <c r="E27" s="685">
        <v>3708.8384762000001</v>
      </c>
      <c r="F27" s="685">
        <v>5537.0869787000001</v>
      </c>
      <c r="G27" s="685">
        <v>3596.6038414999998</v>
      </c>
      <c r="H27" s="685">
        <v>2323.1690632999998</v>
      </c>
      <c r="I27" s="685">
        <v>2357.5998073000001</v>
      </c>
      <c r="T27"/>
      <c r="U27"/>
      <c r="V27"/>
      <c r="W27"/>
      <c r="X27"/>
      <c r="Y27"/>
      <c r="Z27"/>
      <c r="AA27"/>
    </row>
    <row r="28" spans="1:27">
      <c r="A28" s="684">
        <v>2011</v>
      </c>
      <c r="B28" s="686" t="s">
        <v>1238</v>
      </c>
      <c r="C28" s="685">
        <v>563.71382587999994</v>
      </c>
      <c r="D28" s="685">
        <v>2599.3962846999998</v>
      </c>
      <c r="E28" s="685">
        <v>3536.5871502999998</v>
      </c>
      <c r="F28" s="685">
        <v>5252.0956976999996</v>
      </c>
      <c r="G28" s="685">
        <v>3436.0063605999999</v>
      </c>
      <c r="H28" s="685">
        <v>2455.1104599999999</v>
      </c>
      <c r="I28" s="685">
        <v>2271.0902209000001</v>
      </c>
      <c r="T28"/>
      <c r="U28"/>
      <c r="V28"/>
      <c r="W28"/>
      <c r="X28"/>
      <c r="Y28"/>
      <c r="Z28"/>
      <c r="AA28"/>
    </row>
    <row r="29" spans="1:27">
      <c r="A29" s="684">
        <v>2011</v>
      </c>
      <c r="B29" s="686" t="s">
        <v>748</v>
      </c>
      <c r="C29" s="685">
        <v>544.86131255999999</v>
      </c>
      <c r="D29" s="685">
        <v>2456.0767575999998</v>
      </c>
      <c r="E29" s="685">
        <v>3350.8239967</v>
      </c>
      <c r="F29" s="685">
        <v>5051.9711593000002</v>
      </c>
      <c r="G29" s="685">
        <v>3490.6363077999999</v>
      </c>
      <c r="H29" s="685">
        <v>2785.7393756000001</v>
      </c>
      <c r="I29" s="685">
        <v>2607.8910903999999</v>
      </c>
      <c r="T29"/>
      <c r="U29"/>
      <c r="V29"/>
      <c r="W29"/>
      <c r="X29"/>
      <c r="Y29"/>
      <c r="Z29"/>
      <c r="AA29"/>
    </row>
    <row r="30" spans="1:27">
      <c r="A30" s="684">
        <v>2011</v>
      </c>
      <c r="B30" s="686" t="s">
        <v>749</v>
      </c>
      <c r="C30" s="685">
        <v>556.87772028999996</v>
      </c>
      <c r="D30" s="685">
        <v>2881.9585762000002</v>
      </c>
      <c r="E30" s="685">
        <v>3874.1760921999999</v>
      </c>
      <c r="F30" s="685">
        <v>5031.8085142999998</v>
      </c>
      <c r="G30" s="685">
        <v>3489.5248133999999</v>
      </c>
      <c r="H30" s="685">
        <v>2504.5253683999999</v>
      </c>
      <c r="I30" s="685">
        <v>2701.1289152999998</v>
      </c>
      <c r="T30"/>
      <c r="U30"/>
      <c r="V30"/>
      <c r="W30"/>
      <c r="X30"/>
      <c r="Y30"/>
      <c r="Z30"/>
      <c r="AA30"/>
    </row>
    <row r="31" spans="1:27">
      <c r="A31" s="684">
        <v>2012</v>
      </c>
      <c r="B31" s="684" t="s">
        <v>805</v>
      </c>
      <c r="C31" s="685">
        <v>766.86711506999995</v>
      </c>
      <c r="D31" s="685">
        <v>3303.4605787999999</v>
      </c>
      <c r="E31" s="685">
        <v>3442.2991695000001</v>
      </c>
      <c r="F31" s="685">
        <v>4582.2613042000003</v>
      </c>
      <c r="G31" s="685">
        <v>2858.7806267999999</v>
      </c>
      <c r="H31" s="685">
        <v>1990.9946728</v>
      </c>
      <c r="I31" s="685">
        <v>2119.3365328999998</v>
      </c>
      <c r="T31"/>
      <c r="U31"/>
      <c r="V31"/>
      <c r="W31"/>
      <c r="X31"/>
      <c r="Y31"/>
      <c r="Z31"/>
      <c r="AA31"/>
    </row>
    <row r="32" spans="1:27">
      <c r="A32" s="684">
        <v>2012</v>
      </c>
      <c r="B32" s="684" t="s">
        <v>1239</v>
      </c>
      <c r="C32" s="685">
        <v>1109.4323555000001</v>
      </c>
      <c r="D32" s="685">
        <v>4180.1415110999997</v>
      </c>
      <c r="E32" s="685">
        <v>3219.5053114000002</v>
      </c>
      <c r="F32" s="685">
        <v>4446.3314993000004</v>
      </c>
      <c r="G32" s="685">
        <v>2717.7030966000002</v>
      </c>
      <c r="H32" s="685">
        <v>1611.3191336</v>
      </c>
      <c r="I32" s="685">
        <v>1761.5670926</v>
      </c>
      <c r="T32"/>
      <c r="U32"/>
      <c r="V32"/>
      <c r="W32"/>
      <c r="X32"/>
      <c r="Y32"/>
      <c r="Z32"/>
      <c r="AA32"/>
    </row>
    <row r="33" spans="1:27">
      <c r="A33" s="684">
        <v>2012</v>
      </c>
      <c r="B33" s="684" t="s">
        <v>806</v>
      </c>
      <c r="C33" s="685">
        <v>1214.6555989000001</v>
      </c>
      <c r="D33" s="685">
        <v>4567.8193983000001</v>
      </c>
      <c r="E33" s="685">
        <v>3254.7131089</v>
      </c>
      <c r="F33" s="685">
        <v>4761.5204377</v>
      </c>
      <c r="G33" s="685">
        <v>2615.0826514999999</v>
      </c>
      <c r="H33" s="685">
        <v>1589.1715177999999</v>
      </c>
      <c r="I33" s="685">
        <v>1618.0372867999999</v>
      </c>
      <c r="T33"/>
      <c r="U33"/>
      <c r="V33"/>
      <c r="W33"/>
      <c r="X33"/>
      <c r="Y33"/>
      <c r="Z33"/>
      <c r="AA33"/>
    </row>
    <row r="34" spans="1:27">
      <c r="A34" s="684">
        <v>2012</v>
      </c>
      <c r="B34" s="684" t="s">
        <v>807</v>
      </c>
      <c r="C34" s="685">
        <v>1196.1222376999999</v>
      </c>
      <c r="D34" s="685">
        <v>5114.8657166000003</v>
      </c>
      <c r="E34" s="685">
        <v>3740.0109852000001</v>
      </c>
      <c r="F34" s="685">
        <v>4971.3802894</v>
      </c>
      <c r="G34" s="685">
        <v>2792.5054347999999</v>
      </c>
      <c r="H34" s="685">
        <v>1696.4195298</v>
      </c>
      <c r="I34" s="685">
        <v>1669.6958064</v>
      </c>
      <c r="T34"/>
      <c r="U34"/>
      <c r="V34"/>
      <c r="W34"/>
      <c r="X34"/>
      <c r="Y34"/>
      <c r="Z34"/>
      <c r="AA34"/>
    </row>
    <row r="35" spans="1:27">
      <c r="A35" s="684">
        <v>2013</v>
      </c>
      <c r="B35" s="686" t="s">
        <v>900</v>
      </c>
      <c r="C35" s="685">
        <v>1565.8055349000001</v>
      </c>
      <c r="D35" s="685">
        <v>5238.6680523000005</v>
      </c>
      <c r="E35" s="685">
        <v>3524.5117688999999</v>
      </c>
      <c r="F35" s="685">
        <v>5365.6410999</v>
      </c>
      <c r="G35" s="685">
        <v>2881.8675763000001</v>
      </c>
      <c r="H35" s="685">
        <v>1696.5078298999999</v>
      </c>
      <c r="I35" s="685">
        <v>1775.9981376999999</v>
      </c>
      <c r="T35"/>
      <c r="U35"/>
      <c r="V35"/>
      <c r="W35"/>
      <c r="X35"/>
      <c r="Y35"/>
      <c r="Z35"/>
      <c r="AA35"/>
    </row>
    <row r="36" spans="1:27">
      <c r="A36" s="684">
        <v>2013</v>
      </c>
      <c r="B36" s="686" t="s">
        <v>1240</v>
      </c>
      <c r="C36" s="685">
        <v>1865.4894242</v>
      </c>
      <c r="D36" s="685">
        <v>5563.2503137000003</v>
      </c>
      <c r="E36" s="685">
        <v>3471.9065402000001</v>
      </c>
      <c r="F36" s="685">
        <v>5615.4365195</v>
      </c>
      <c r="G36" s="685">
        <v>3374.3449516999999</v>
      </c>
      <c r="H36" s="685">
        <v>1982.1838028</v>
      </c>
      <c r="I36" s="685">
        <v>2093.3884478999998</v>
      </c>
      <c r="T36"/>
      <c r="U36"/>
      <c r="V36"/>
      <c r="W36"/>
      <c r="X36"/>
      <c r="Y36"/>
      <c r="Z36"/>
      <c r="AA36"/>
    </row>
    <row r="37" spans="1:27">
      <c r="A37" s="684">
        <v>2013</v>
      </c>
      <c r="B37" s="686" t="s">
        <v>901</v>
      </c>
      <c r="C37" s="685">
        <v>1933.70859</v>
      </c>
      <c r="D37" s="685">
        <v>6145.5902362999996</v>
      </c>
      <c r="E37" s="685">
        <v>3776.0316161999999</v>
      </c>
      <c r="F37" s="685">
        <v>6097.6483324000001</v>
      </c>
      <c r="G37" s="685">
        <v>3585.6027287000002</v>
      </c>
      <c r="H37" s="685">
        <v>2170.4546999999998</v>
      </c>
      <c r="I37" s="685">
        <v>2304.9637963999999</v>
      </c>
      <c r="T37"/>
      <c r="U37"/>
      <c r="V37"/>
      <c r="W37"/>
      <c r="X37"/>
      <c r="Y37"/>
      <c r="Z37"/>
      <c r="AA37"/>
    </row>
    <row r="38" spans="1:27">
      <c r="A38" s="684">
        <v>2013</v>
      </c>
      <c r="B38" s="686" t="s">
        <v>902</v>
      </c>
      <c r="C38" s="685">
        <v>2210.7695530999999</v>
      </c>
      <c r="D38" s="685">
        <v>6621.3928921999996</v>
      </c>
      <c r="E38" s="685">
        <v>3822.2945840000002</v>
      </c>
      <c r="F38" s="685">
        <v>6399.0992825000003</v>
      </c>
      <c r="G38" s="685">
        <v>3754.7351282999998</v>
      </c>
      <c r="H38" s="685">
        <v>2399.3715603000001</v>
      </c>
      <c r="I38" s="685">
        <v>2491.3369997</v>
      </c>
      <c r="T38"/>
      <c r="U38"/>
      <c r="V38"/>
      <c r="W38"/>
      <c r="X38"/>
      <c r="Y38"/>
      <c r="Z38"/>
      <c r="AA38"/>
    </row>
    <row r="39" spans="1:27">
      <c r="A39" s="684">
        <v>2014</v>
      </c>
      <c r="B39" s="686" t="s">
        <v>1241</v>
      </c>
      <c r="C39" s="685">
        <v>2396.1943953999998</v>
      </c>
      <c r="D39" s="685">
        <v>7212.6194162000002</v>
      </c>
      <c r="E39" s="685">
        <v>3804.2114830999999</v>
      </c>
      <c r="F39" s="685">
        <v>6616.1609746000004</v>
      </c>
      <c r="G39" s="685">
        <v>3848.7727885999998</v>
      </c>
      <c r="H39" s="685">
        <v>2483.4897907</v>
      </c>
      <c r="I39" s="685">
        <v>2861.5511514</v>
      </c>
      <c r="T39"/>
      <c r="U39"/>
      <c r="V39"/>
      <c r="W39"/>
      <c r="X39"/>
      <c r="Y39"/>
      <c r="Z39"/>
      <c r="AA39"/>
    </row>
    <row r="40" spans="1:27">
      <c r="A40" s="684">
        <v>2014</v>
      </c>
      <c r="B40" s="686" t="s">
        <v>1242</v>
      </c>
      <c r="C40" s="685">
        <v>2275.1714069999998</v>
      </c>
      <c r="D40" s="685">
        <v>7696.7555746999997</v>
      </c>
      <c r="E40" s="685">
        <v>4076.2793516000002</v>
      </c>
      <c r="F40" s="685">
        <v>7710.8895194999996</v>
      </c>
      <c r="G40" s="685">
        <v>4201.8184770999997</v>
      </c>
      <c r="H40" s="685">
        <v>2748.7088487999999</v>
      </c>
      <c r="I40" s="685">
        <v>3169.3768214000002</v>
      </c>
      <c r="T40"/>
      <c r="U40"/>
      <c r="V40"/>
      <c r="W40"/>
      <c r="X40"/>
      <c r="Y40"/>
      <c r="Z40"/>
      <c r="AA40"/>
    </row>
    <row r="41" spans="1:27">
      <c r="A41" s="684">
        <v>2014</v>
      </c>
      <c r="B41" s="686" t="s">
        <v>1243</v>
      </c>
      <c r="C41" s="685">
        <v>2376.3328520999999</v>
      </c>
      <c r="D41" s="685">
        <v>7929.0564336999996</v>
      </c>
      <c r="E41" s="685">
        <v>4397.4041329000001</v>
      </c>
      <c r="F41" s="685">
        <v>8773.5619114000001</v>
      </c>
      <c r="G41" s="685">
        <v>4867.1078244</v>
      </c>
      <c r="H41" s="685">
        <v>3122.676461</v>
      </c>
      <c r="I41" s="685">
        <v>3627.8603846000001</v>
      </c>
      <c r="T41"/>
      <c r="U41"/>
      <c r="V41"/>
      <c r="W41"/>
      <c r="X41"/>
      <c r="Y41"/>
      <c r="Z41"/>
      <c r="AA41"/>
    </row>
    <row r="42" spans="1:27">
      <c r="A42" s="684">
        <v>2014</v>
      </c>
      <c r="B42" s="686" t="s">
        <v>1244</v>
      </c>
      <c r="C42" s="685">
        <v>2844.3517342999999</v>
      </c>
      <c r="D42" s="685">
        <v>7514.4628413</v>
      </c>
      <c r="E42" s="685">
        <v>4447.0595983000003</v>
      </c>
      <c r="F42" s="685">
        <v>8903.2644089999994</v>
      </c>
      <c r="G42" s="685">
        <v>4930.1829275999999</v>
      </c>
      <c r="H42" s="685">
        <v>3209.5669727</v>
      </c>
      <c r="I42" s="685">
        <v>3759.1115169</v>
      </c>
      <c r="T42"/>
      <c r="U42"/>
      <c r="V42"/>
      <c r="W42"/>
      <c r="X42"/>
      <c r="Y42"/>
      <c r="Z42"/>
      <c r="AA42"/>
    </row>
    <row r="43" spans="1:27">
      <c r="A43" s="684">
        <v>2015</v>
      </c>
      <c r="B43" s="684" t="s">
        <v>1245</v>
      </c>
      <c r="C43" s="685">
        <v>3262.2486245999999</v>
      </c>
      <c r="D43" s="685">
        <v>7166.0426367999999</v>
      </c>
      <c r="E43" s="685">
        <v>4024.6221862000002</v>
      </c>
      <c r="F43" s="685">
        <v>8941.0451950999995</v>
      </c>
      <c r="G43" s="685">
        <v>4922.4370366000003</v>
      </c>
      <c r="H43" s="685">
        <v>3146.0094822000001</v>
      </c>
      <c r="I43" s="685">
        <v>3795.5948385000002</v>
      </c>
      <c r="T43"/>
      <c r="U43"/>
      <c r="V43"/>
      <c r="W43"/>
      <c r="X43"/>
      <c r="Y43"/>
      <c r="Z43"/>
      <c r="AA43"/>
    </row>
    <row r="44" spans="1:27">
      <c r="A44" s="684">
        <v>2015</v>
      </c>
      <c r="B44" s="684" t="s">
        <v>1246</v>
      </c>
      <c r="C44" s="685">
        <v>3640.2978951</v>
      </c>
      <c r="D44" s="685">
        <v>7267.3787659</v>
      </c>
      <c r="E44" s="685">
        <v>4086.7972937</v>
      </c>
      <c r="F44" s="685">
        <v>9190.2160530000001</v>
      </c>
      <c r="G44" s="685">
        <v>5218.4733233999996</v>
      </c>
      <c r="H44" s="685">
        <v>3239.5958077</v>
      </c>
      <c r="I44" s="685">
        <v>3861.2408611999999</v>
      </c>
      <c r="T44"/>
      <c r="U44"/>
      <c r="V44"/>
      <c r="W44"/>
      <c r="X44"/>
      <c r="Y44"/>
      <c r="Z44"/>
      <c r="AA44"/>
    </row>
    <row r="45" spans="1:27">
      <c r="A45" s="684">
        <v>2015</v>
      </c>
      <c r="B45" s="684" t="s">
        <v>1247</v>
      </c>
      <c r="C45" s="685">
        <v>3508.3771083000001</v>
      </c>
      <c r="D45" s="685">
        <v>7952.4475602000002</v>
      </c>
      <c r="E45" s="685">
        <v>4531.3571580999997</v>
      </c>
      <c r="F45" s="685">
        <v>9751.3548704999994</v>
      </c>
      <c r="G45" s="685">
        <v>5276.2373223000004</v>
      </c>
      <c r="H45" s="685">
        <v>3361.6861508000002</v>
      </c>
      <c r="I45" s="685">
        <v>3920.5398298</v>
      </c>
      <c r="T45"/>
      <c r="U45"/>
      <c r="V45"/>
      <c r="W45"/>
      <c r="X45"/>
      <c r="Y45"/>
      <c r="Z45"/>
      <c r="AA45"/>
    </row>
    <row r="46" spans="1:27">
      <c r="A46" s="684">
        <v>2015</v>
      </c>
      <c r="B46" s="684" t="s">
        <v>1248</v>
      </c>
      <c r="C46" s="685">
        <v>3287.0952701000001</v>
      </c>
      <c r="D46" s="685">
        <v>7704.7203921999999</v>
      </c>
      <c r="E46" s="685">
        <v>4072.8946449</v>
      </c>
      <c r="F46" s="685">
        <v>9085.7806</v>
      </c>
      <c r="G46" s="685">
        <v>5008.1743561000003</v>
      </c>
      <c r="H46" s="685">
        <v>3245.3102147</v>
      </c>
      <c r="I46" s="685">
        <v>3679.0245221</v>
      </c>
      <c r="T46"/>
      <c r="U46"/>
      <c r="V46"/>
      <c r="W46"/>
      <c r="X46"/>
      <c r="Y46"/>
      <c r="Z46"/>
      <c r="AA46"/>
    </row>
    <row r="47" spans="1:27">
      <c r="A47" s="684">
        <v>2016</v>
      </c>
      <c r="B47" s="504" t="s">
        <v>1249</v>
      </c>
      <c r="C47" s="685">
        <v>3400.3882887999998</v>
      </c>
      <c r="D47" s="685">
        <v>7556.2415288000002</v>
      </c>
      <c r="E47" s="685">
        <v>4101.0599535000001</v>
      </c>
      <c r="F47" s="685">
        <v>9118.4759878999994</v>
      </c>
      <c r="G47" s="685">
        <v>5044.6898014999997</v>
      </c>
      <c r="H47" s="685">
        <v>2993.8759320999998</v>
      </c>
      <c r="I47" s="685">
        <v>3977.2685074000001</v>
      </c>
      <c r="T47"/>
      <c r="U47"/>
      <c r="V47"/>
      <c r="W47"/>
      <c r="X47"/>
      <c r="Y47"/>
      <c r="Z47"/>
      <c r="AA47"/>
    </row>
    <row r="48" spans="1:27">
      <c r="A48" s="684">
        <v>2016</v>
      </c>
      <c r="B48" s="504" t="s">
        <v>1250</v>
      </c>
      <c r="C48" s="685">
        <v>3354.4718429</v>
      </c>
      <c r="D48" s="685">
        <v>7915.232317</v>
      </c>
      <c r="E48" s="685">
        <v>4229.9039866000003</v>
      </c>
      <c r="F48" s="685">
        <v>9454.0026431999995</v>
      </c>
      <c r="G48" s="685">
        <v>5153.8538292000003</v>
      </c>
      <c r="H48" s="685">
        <v>3157.3670913999999</v>
      </c>
      <c r="I48" s="685">
        <v>4049.1682897000001</v>
      </c>
      <c r="T48"/>
      <c r="U48"/>
      <c r="V48"/>
      <c r="W48"/>
      <c r="X48"/>
      <c r="Y48"/>
      <c r="Z48"/>
      <c r="AA48"/>
    </row>
    <row r="49" spans="1:27">
      <c r="A49" s="684">
        <v>2016</v>
      </c>
      <c r="B49" s="504" t="s">
        <v>1251</v>
      </c>
      <c r="C49" s="685">
        <v>3775.1457685999999</v>
      </c>
      <c r="D49" s="685">
        <v>8334.4708448000001</v>
      </c>
      <c r="E49" s="685">
        <v>4271.3654599000001</v>
      </c>
      <c r="F49" s="685">
        <v>10040.001514</v>
      </c>
      <c r="G49" s="685">
        <v>5238.5148488000004</v>
      </c>
      <c r="H49" s="685">
        <v>3419.3288981000001</v>
      </c>
      <c r="I49" s="685">
        <v>4252.1726656000001</v>
      </c>
      <c r="T49"/>
      <c r="U49"/>
      <c r="V49"/>
      <c r="W49"/>
      <c r="X49"/>
      <c r="Y49"/>
      <c r="Z49"/>
      <c r="AA49"/>
    </row>
    <row r="50" spans="1:27">
      <c r="A50" s="684">
        <v>2016</v>
      </c>
      <c r="B50" s="504" t="s">
        <v>1252</v>
      </c>
      <c r="C50" s="685">
        <v>4046.7542638999998</v>
      </c>
      <c r="D50" s="685">
        <v>8498.6812589000001</v>
      </c>
      <c r="E50" s="685">
        <v>4109.9339284999996</v>
      </c>
      <c r="F50" s="685">
        <v>9974.8599747999997</v>
      </c>
      <c r="G50" s="685">
        <v>4843.2003670000004</v>
      </c>
      <c r="H50" s="685">
        <v>3520.0717711000002</v>
      </c>
      <c r="I50" s="685">
        <v>4169.4984358000002</v>
      </c>
      <c r="T50"/>
      <c r="U50"/>
      <c r="V50"/>
      <c r="W50"/>
      <c r="X50"/>
      <c r="Y50"/>
      <c r="Z50"/>
      <c r="AA50"/>
    </row>
    <row r="51" spans="1:27">
      <c r="A51" s="684">
        <v>2017</v>
      </c>
      <c r="B51" s="504" t="s">
        <v>1253</v>
      </c>
      <c r="C51" s="685">
        <v>4409.1228321999997</v>
      </c>
      <c r="D51" s="685">
        <v>8204.4431758999999</v>
      </c>
      <c r="E51" s="685">
        <v>4225.3376343999998</v>
      </c>
      <c r="F51" s="685">
        <v>10136.693057</v>
      </c>
      <c r="G51" s="685">
        <v>5288.8370576999996</v>
      </c>
      <c r="H51" s="685">
        <v>3591.8593128000002</v>
      </c>
      <c r="I51" s="685">
        <v>4074.7069295000001</v>
      </c>
      <c r="T51"/>
      <c r="U51"/>
      <c r="V51"/>
      <c r="W51"/>
      <c r="X51"/>
      <c r="Y51"/>
      <c r="Z51"/>
      <c r="AA51"/>
    </row>
    <row r="52" spans="1:27">
      <c r="A52" s="684">
        <v>2017</v>
      </c>
      <c r="B52" s="504" t="s">
        <v>1254</v>
      </c>
      <c r="C52" s="685">
        <v>4283.6752092999996</v>
      </c>
      <c r="D52" s="685">
        <v>8012.2318881000001</v>
      </c>
      <c r="E52" s="685">
        <v>4179.1491335999999</v>
      </c>
      <c r="F52" s="685">
        <v>10476.622867</v>
      </c>
      <c r="G52" s="685">
        <v>5595.1240146</v>
      </c>
      <c r="H52" s="685">
        <v>3525.2930848000001</v>
      </c>
      <c r="I52" s="685">
        <v>4230.9038026999997</v>
      </c>
      <c r="T52"/>
      <c r="U52"/>
      <c r="V52"/>
      <c r="W52"/>
      <c r="X52"/>
      <c r="Y52"/>
      <c r="Z52"/>
      <c r="AA52"/>
    </row>
    <row r="53" spans="1:27">
      <c r="A53" s="684">
        <v>2017</v>
      </c>
      <c r="B53" s="504" t="s">
        <v>1255</v>
      </c>
      <c r="C53" s="685">
        <v>4642.6994289000004</v>
      </c>
      <c r="D53" s="685">
        <v>8506.4464277000006</v>
      </c>
      <c r="E53" s="685">
        <v>4152.7802469999997</v>
      </c>
      <c r="F53" s="685">
        <v>11008.457757</v>
      </c>
      <c r="G53" s="685">
        <v>5820.1675051000002</v>
      </c>
      <c r="H53" s="685">
        <v>3924.5494177999999</v>
      </c>
      <c r="I53" s="685">
        <v>4356.8992164000001</v>
      </c>
      <c r="T53"/>
      <c r="U53"/>
      <c r="V53"/>
      <c r="W53"/>
      <c r="X53"/>
      <c r="Y53"/>
      <c r="Z53"/>
      <c r="AA53"/>
    </row>
    <row r="54" spans="1:27">
      <c r="A54" s="684">
        <v>2017</v>
      </c>
      <c r="B54" s="504" t="s">
        <v>1256</v>
      </c>
      <c r="C54" s="685">
        <v>5342.8880689999996</v>
      </c>
      <c r="D54" s="685">
        <v>8878.0632618</v>
      </c>
      <c r="E54" s="685">
        <v>3942.7174897</v>
      </c>
      <c r="F54" s="685">
        <v>11024.949198</v>
      </c>
      <c r="G54" s="685">
        <v>5573.8935315999997</v>
      </c>
      <c r="H54" s="685">
        <v>3804.3576732000001</v>
      </c>
      <c r="I54" s="685">
        <v>4314.1307763000004</v>
      </c>
      <c r="T54"/>
      <c r="U54"/>
      <c r="V54"/>
      <c r="W54"/>
      <c r="X54"/>
      <c r="Y54"/>
      <c r="Z54"/>
      <c r="AA54"/>
    </row>
    <row r="55" spans="1:27">
      <c r="A55" s="684"/>
      <c r="B55" s="684"/>
      <c r="C55" s="685"/>
      <c r="D55" s="685"/>
      <c r="E55" s="685"/>
      <c r="F55" s="685"/>
      <c r="G55" s="685"/>
      <c r="H55" s="685"/>
      <c r="I55" s="685"/>
    </row>
    <row r="56" spans="1:27">
      <c r="A56" s="684"/>
      <c r="B56" s="684"/>
      <c r="C56" s="685"/>
      <c r="D56" s="685"/>
      <c r="E56" s="685"/>
      <c r="F56" s="685"/>
      <c r="G56" s="685"/>
      <c r="H56" s="685"/>
      <c r="I56" s="685"/>
    </row>
    <row r="59" spans="1:27">
      <c r="B59" s="670" t="s">
        <v>201</v>
      </c>
    </row>
    <row r="60" spans="1:27">
      <c r="B60" s="670" t="s">
        <v>202</v>
      </c>
    </row>
    <row r="61" spans="1:27">
      <c r="B61" s="670" t="s">
        <v>203</v>
      </c>
    </row>
  </sheetData>
  <mergeCells count="1">
    <mergeCell ref="O1:P1"/>
  </mergeCells>
  <hyperlinks>
    <hyperlink ref="O1:P1" location="Contents!A1" display="Back to Contents"/>
  </hyperlinks>
  <pageMargins left="0.75" right="0.75" top="1" bottom="1" header="0.5" footer="0.5"/>
  <headerFooter alignWithMargins="0"/>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K56"/>
  <sheetViews>
    <sheetView workbookViewId="0">
      <selection activeCell="U23" sqref="U23"/>
    </sheetView>
  </sheetViews>
  <sheetFormatPr defaultColWidth="9.140625" defaultRowHeight="12.75"/>
  <cols>
    <col min="1" max="2" width="9.140625" style="670"/>
    <col min="3" max="3" width="9.5703125" style="670" bestFit="1" customWidth="1"/>
    <col min="4" max="4" width="10.5703125" style="670" bestFit="1" customWidth="1"/>
    <col min="5" max="5" width="9.5703125" style="670" bestFit="1" customWidth="1"/>
    <col min="6" max="7" width="10.5703125" style="670" bestFit="1" customWidth="1"/>
    <col min="8" max="8" width="9.5703125" style="670" bestFit="1" customWidth="1"/>
    <col min="9" max="9" width="10.5703125" style="670" bestFit="1" customWidth="1"/>
    <col min="10" max="16384" width="9.140625" style="670"/>
  </cols>
  <sheetData>
    <row r="1" spans="1:37" ht="26.25" customHeight="1">
      <c r="A1" s="676" t="s">
        <v>206</v>
      </c>
      <c r="B1" s="676"/>
      <c r="C1" s="676"/>
      <c r="D1" s="676"/>
      <c r="E1" s="676"/>
      <c r="F1" s="676"/>
      <c r="G1" s="676"/>
      <c r="H1" s="676"/>
      <c r="I1" s="676"/>
      <c r="J1" s="676"/>
      <c r="K1" s="701"/>
      <c r="L1" s="676"/>
      <c r="M1" s="676"/>
      <c r="N1" s="676"/>
      <c r="O1" s="676"/>
      <c r="P1" s="661" t="s">
        <v>549</v>
      </c>
      <c r="Q1" s="661"/>
      <c r="R1" s="676"/>
      <c r="S1" s="676"/>
      <c r="T1" s="676"/>
      <c r="U1" s="676"/>
      <c r="V1" s="676"/>
      <c r="W1" s="676"/>
    </row>
    <row r="2" spans="1:37">
      <c r="B2" s="673" t="s">
        <v>331</v>
      </c>
      <c r="K2" s="702"/>
    </row>
    <row r="3" spans="1:37" ht="38.25">
      <c r="A3" s="681" t="s">
        <v>448</v>
      </c>
      <c r="B3" s="687" t="s">
        <v>204</v>
      </c>
      <c r="C3" s="687" t="s">
        <v>314</v>
      </c>
      <c r="D3" s="687" t="s">
        <v>315</v>
      </c>
      <c r="E3" s="687" t="s">
        <v>316</v>
      </c>
      <c r="F3" s="687" t="s">
        <v>317</v>
      </c>
      <c r="G3" s="687" t="s">
        <v>318</v>
      </c>
      <c r="H3" s="687" t="s">
        <v>319</v>
      </c>
      <c r="I3" s="687" t="s">
        <v>320</v>
      </c>
      <c r="J3" s="688" t="s">
        <v>600</v>
      </c>
      <c r="K3" s="703" t="s">
        <v>321</v>
      </c>
      <c r="L3" s="687" t="s">
        <v>322</v>
      </c>
      <c r="M3" s="687" t="s">
        <v>323</v>
      </c>
      <c r="N3" s="687" t="s">
        <v>324</v>
      </c>
      <c r="O3" s="687" t="s">
        <v>325</v>
      </c>
      <c r="P3" s="687" t="s">
        <v>326</v>
      </c>
      <c r="Q3" s="687" t="s">
        <v>327</v>
      </c>
      <c r="R3" s="688" t="s">
        <v>600</v>
      </c>
      <c r="S3" s="687" t="s">
        <v>460</v>
      </c>
      <c r="U3"/>
      <c r="V3"/>
      <c r="W3"/>
      <c r="X3"/>
      <c r="Y3"/>
      <c r="Z3"/>
      <c r="AA3"/>
      <c r="AB3"/>
      <c r="AC3"/>
      <c r="AD3"/>
      <c r="AE3"/>
      <c r="AF3"/>
      <c r="AG3"/>
      <c r="AH3"/>
      <c r="AI3"/>
      <c r="AJ3"/>
      <c r="AK3"/>
    </row>
    <row r="4" spans="1:37">
      <c r="A4" s="671">
        <v>2005</v>
      </c>
      <c r="B4" s="684" t="s">
        <v>642</v>
      </c>
      <c r="C4" s="685">
        <v>901.63705976000006</v>
      </c>
      <c r="D4" s="685">
        <v>4969.1713364999996</v>
      </c>
      <c r="E4" s="685">
        <v>4231.5486031</v>
      </c>
      <c r="F4" s="685">
        <v>11485.656863</v>
      </c>
      <c r="G4" s="685">
        <v>13840.447645</v>
      </c>
      <c r="H4" s="685">
        <v>6718.1319292999997</v>
      </c>
      <c r="I4" s="685">
        <v>9401.4065637999993</v>
      </c>
      <c r="J4" s="671">
        <v>2308</v>
      </c>
      <c r="K4" s="704">
        <v>0</v>
      </c>
      <c r="L4" s="671">
        <v>49</v>
      </c>
      <c r="M4" s="671">
        <v>53</v>
      </c>
      <c r="N4" s="671">
        <v>135</v>
      </c>
      <c r="O4" s="671">
        <v>965</v>
      </c>
      <c r="P4" s="671">
        <v>1098</v>
      </c>
      <c r="Q4" s="671">
        <v>2035</v>
      </c>
      <c r="R4" s="671">
        <v>1260</v>
      </c>
      <c r="S4" s="671">
        <f t="shared" ref="S4:S54" si="0">SUM(C4:R4)</f>
        <v>59451.000000460001</v>
      </c>
      <c r="U4"/>
      <c r="V4"/>
      <c r="W4"/>
      <c r="X4"/>
      <c r="Y4"/>
      <c r="Z4"/>
      <c r="AA4"/>
      <c r="AB4"/>
      <c r="AC4"/>
      <c r="AD4"/>
      <c r="AE4"/>
      <c r="AF4"/>
      <c r="AG4"/>
      <c r="AH4"/>
      <c r="AI4"/>
      <c r="AJ4"/>
      <c r="AK4"/>
    </row>
    <row r="5" spans="1:37">
      <c r="A5" s="671">
        <v>2005</v>
      </c>
      <c r="B5" s="684" t="s">
        <v>643</v>
      </c>
      <c r="C5" s="685">
        <v>1016.88757</v>
      </c>
      <c r="D5" s="685">
        <v>6249.3320241000001</v>
      </c>
      <c r="E5" s="685">
        <v>5010.7248163000004</v>
      </c>
      <c r="F5" s="685">
        <v>13062.103843999999</v>
      </c>
      <c r="G5" s="685">
        <v>13573.059375000001</v>
      </c>
      <c r="H5" s="685">
        <v>6214.5618459999996</v>
      </c>
      <c r="I5" s="685">
        <v>9276.3305242999995</v>
      </c>
      <c r="J5" s="671">
        <v>1000</v>
      </c>
      <c r="K5" s="704">
        <v>0</v>
      </c>
      <c r="L5" s="671">
        <v>71</v>
      </c>
      <c r="M5" s="671">
        <v>101</v>
      </c>
      <c r="N5" s="671">
        <v>217</v>
      </c>
      <c r="O5" s="671">
        <v>1311</v>
      </c>
      <c r="P5" s="671">
        <v>1204</v>
      </c>
      <c r="Q5" s="671">
        <v>2103</v>
      </c>
      <c r="R5" s="671">
        <v>914</v>
      </c>
      <c r="S5" s="671">
        <f t="shared" si="0"/>
        <v>61323.99999969999</v>
      </c>
      <c r="U5"/>
      <c r="V5"/>
      <c r="W5"/>
      <c r="X5"/>
      <c r="Y5"/>
      <c r="Z5"/>
      <c r="AA5"/>
      <c r="AB5"/>
      <c r="AC5"/>
      <c r="AD5"/>
      <c r="AE5"/>
      <c r="AF5"/>
      <c r="AG5"/>
      <c r="AH5"/>
      <c r="AI5"/>
      <c r="AJ5"/>
      <c r="AK5"/>
    </row>
    <row r="6" spans="1:37">
      <c r="A6" s="671">
        <v>2005</v>
      </c>
      <c r="B6" s="684" t="s">
        <v>644</v>
      </c>
      <c r="C6" s="685">
        <v>859.89159228000005</v>
      </c>
      <c r="D6" s="685">
        <v>5828.3039292000003</v>
      </c>
      <c r="E6" s="685">
        <v>5303.7819503000001</v>
      </c>
      <c r="F6" s="685">
        <v>13138.143629</v>
      </c>
      <c r="G6" s="685">
        <v>12065.308660000001</v>
      </c>
      <c r="H6" s="685">
        <v>6039.1737649999995</v>
      </c>
      <c r="I6" s="685">
        <v>8763.3964739000003</v>
      </c>
      <c r="J6" s="671">
        <v>446</v>
      </c>
      <c r="K6" s="704">
        <v>2</v>
      </c>
      <c r="L6" s="671">
        <v>56</v>
      </c>
      <c r="M6" s="671">
        <v>91</v>
      </c>
      <c r="N6" s="671">
        <v>99</v>
      </c>
      <c r="O6" s="671">
        <v>1117</v>
      </c>
      <c r="P6" s="671">
        <v>1057</v>
      </c>
      <c r="Q6" s="671">
        <v>1397</v>
      </c>
      <c r="R6" s="671">
        <v>554</v>
      </c>
      <c r="S6" s="671">
        <f t="shared" si="0"/>
        <v>56816.999999680003</v>
      </c>
      <c r="U6"/>
      <c r="V6"/>
      <c r="W6"/>
      <c r="X6"/>
      <c r="Y6"/>
      <c r="Z6"/>
      <c r="AA6"/>
      <c r="AB6"/>
      <c r="AC6"/>
      <c r="AD6"/>
      <c r="AE6"/>
      <c r="AF6"/>
      <c r="AG6"/>
      <c r="AH6"/>
      <c r="AI6"/>
      <c r="AJ6"/>
      <c r="AK6"/>
    </row>
    <row r="7" spans="1:37">
      <c r="A7" s="671">
        <v>2006</v>
      </c>
      <c r="B7" s="684" t="s">
        <v>645</v>
      </c>
      <c r="C7" s="685">
        <v>1083.1416893999999</v>
      </c>
      <c r="D7" s="685">
        <v>5402.4404983000004</v>
      </c>
      <c r="E7" s="685">
        <v>5124.9974592999997</v>
      </c>
      <c r="F7" s="685">
        <v>11823.377624999999</v>
      </c>
      <c r="G7" s="685">
        <v>11873.546736</v>
      </c>
      <c r="H7" s="685">
        <v>6112.9011718000002</v>
      </c>
      <c r="I7" s="685">
        <v>8822.5948203999997</v>
      </c>
      <c r="J7" s="671">
        <v>299</v>
      </c>
      <c r="K7" s="704">
        <v>1</v>
      </c>
      <c r="L7" s="671">
        <v>44</v>
      </c>
      <c r="M7" s="671">
        <v>167</v>
      </c>
      <c r="N7" s="671">
        <v>195</v>
      </c>
      <c r="O7" s="671">
        <v>1476</v>
      </c>
      <c r="P7" s="671">
        <v>1293</v>
      </c>
      <c r="Q7" s="671">
        <v>1724</v>
      </c>
      <c r="R7" s="671">
        <v>518</v>
      </c>
      <c r="S7" s="671">
        <f t="shared" si="0"/>
        <v>55960.000000200002</v>
      </c>
      <c r="U7"/>
      <c r="V7"/>
      <c r="W7"/>
      <c r="X7"/>
      <c r="Y7"/>
      <c r="Z7"/>
      <c r="AA7"/>
      <c r="AB7"/>
      <c r="AC7"/>
      <c r="AD7"/>
      <c r="AE7"/>
      <c r="AF7"/>
      <c r="AG7"/>
      <c r="AH7"/>
      <c r="AI7"/>
      <c r="AJ7"/>
      <c r="AK7"/>
    </row>
    <row r="8" spans="1:37">
      <c r="A8" s="671">
        <f>A4+1</f>
        <v>2006</v>
      </c>
      <c r="B8" s="684" t="s">
        <v>646</v>
      </c>
      <c r="C8" s="685">
        <v>1289.0028692999999</v>
      </c>
      <c r="D8" s="685">
        <v>5616.3799933</v>
      </c>
      <c r="E8" s="685">
        <v>5201.8950385999997</v>
      </c>
      <c r="F8" s="685">
        <v>10886.679166</v>
      </c>
      <c r="G8" s="685">
        <v>10338.846491</v>
      </c>
      <c r="H8" s="685">
        <v>5865.3100519</v>
      </c>
      <c r="I8" s="685">
        <v>6843.8863898999998</v>
      </c>
      <c r="J8" s="671">
        <v>171</v>
      </c>
      <c r="K8" s="704">
        <v>2</v>
      </c>
      <c r="L8" s="671">
        <v>99</v>
      </c>
      <c r="M8" s="671">
        <v>168</v>
      </c>
      <c r="N8" s="671">
        <v>224</v>
      </c>
      <c r="O8" s="671">
        <v>1452</v>
      </c>
      <c r="P8" s="671">
        <v>1294</v>
      </c>
      <c r="Q8" s="671">
        <v>2221</v>
      </c>
      <c r="R8" s="671">
        <v>453</v>
      </c>
      <c r="S8" s="671">
        <f t="shared" si="0"/>
        <v>52126</v>
      </c>
      <c r="U8"/>
      <c r="V8"/>
      <c r="W8"/>
      <c r="X8"/>
      <c r="Y8"/>
      <c r="Z8"/>
      <c r="AA8"/>
      <c r="AB8"/>
      <c r="AC8"/>
      <c r="AD8"/>
      <c r="AE8"/>
      <c r="AF8"/>
      <c r="AG8"/>
      <c r="AH8"/>
      <c r="AI8"/>
      <c r="AJ8"/>
      <c r="AK8"/>
    </row>
    <row r="9" spans="1:37">
      <c r="A9" s="671">
        <f t="shared" ref="A9:A38" si="1">A5+1</f>
        <v>2006</v>
      </c>
      <c r="B9" s="684" t="s">
        <v>647</v>
      </c>
      <c r="C9" s="685">
        <v>1263.3022724</v>
      </c>
      <c r="D9" s="685">
        <v>5425.9681578999998</v>
      </c>
      <c r="E9" s="685">
        <v>5166.1530853000004</v>
      </c>
      <c r="F9" s="685">
        <v>10714.280779000001</v>
      </c>
      <c r="G9" s="685">
        <v>10363.154775999999</v>
      </c>
      <c r="H9" s="685">
        <v>5530.8827166999999</v>
      </c>
      <c r="I9" s="685">
        <v>7653.2582123000002</v>
      </c>
      <c r="J9" s="671">
        <v>106</v>
      </c>
      <c r="K9" s="704">
        <v>4</v>
      </c>
      <c r="L9" s="671">
        <v>177</v>
      </c>
      <c r="M9" s="671">
        <v>181</v>
      </c>
      <c r="N9" s="671">
        <v>267</v>
      </c>
      <c r="O9" s="671">
        <v>1455</v>
      </c>
      <c r="P9" s="671">
        <v>1039</v>
      </c>
      <c r="Q9" s="671">
        <v>1847</v>
      </c>
      <c r="R9" s="671">
        <v>469</v>
      </c>
      <c r="S9" s="671">
        <f t="shared" si="0"/>
        <v>51661.999999599997</v>
      </c>
      <c r="U9"/>
      <c r="V9"/>
      <c r="W9"/>
      <c r="X9"/>
      <c r="Y9"/>
      <c r="Z9"/>
      <c r="AA9"/>
      <c r="AB9"/>
      <c r="AC9"/>
      <c r="AD9"/>
      <c r="AE9"/>
      <c r="AF9"/>
      <c r="AG9"/>
      <c r="AH9"/>
      <c r="AI9"/>
      <c r="AJ9"/>
      <c r="AK9"/>
    </row>
    <row r="10" spans="1:37">
      <c r="A10" s="671">
        <f t="shared" si="1"/>
        <v>2006</v>
      </c>
      <c r="B10" s="684" t="s">
        <v>648</v>
      </c>
      <c r="C10" s="685">
        <v>1069.1167685</v>
      </c>
      <c r="D10" s="685">
        <v>4978.0262120999996</v>
      </c>
      <c r="E10" s="685">
        <v>4951.7825418000002</v>
      </c>
      <c r="F10" s="685">
        <v>10614.316398999999</v>
      </c>
      <c r="G10" s="685">
        <v>10028.232685999999</v>
      </c>
      <c r="H10" s="685">
        <v>6487.6489816000003</v>
      </c>
      <c r="I10" s="685">
        <v>7195.8764107999996</v>
      </c>
      <c r="J10" s="671">
        <v>91</v>
      </c>
      <c r="K10" s="704">
        <v>27</v>
      </c>
      <c r="L10" s="671">
        <v>89</v>
      </c>
      <c r="M10" s="671">
        <v>105</v>
      </c>
      <c r="N10" s="671">
        <v>178</v>
      </c>
      <c r="O10" s="671">
        <v>1295</v>
      </c>
      <c r="P10" s="671">
        <v>1549</v>
      </c>
      <c r="Q10" s="671">
        <v>1421</v>
      </c>
      <c r="R10" s="671">
        <v>174</v>
      </c>
      <c r="S10" s="671">
        <f t="shared" si="0"/>
        <v>50253.999999799998</v>
      </c>
      <c r="U10"/>
      <c r="V10"/>
      <c r="W10"/>
      <c r="X10"/>
      <c r="Y10"/>
      <c r="Z10"/>
      <c r="AA10"/>
      <c r="AB10"/>
      <c r="AC10"/>
      <c r="AD10"/>
      <c r="AE10"/>
      <c r="AF10"/>
      <c r="AG10"/>
      <c r="AH10"/>
      <c r="AI10"/>
      <c r="AJ10"/>
      <c r="AK10"/>
    </row>
    <row r="11" spans="1:37">
      <c r="A11" s="671">
        <f t="shared" si="1"/>
        <v>2007</v>
      </c>
      <c r="B11" s="684" t="s">
        <v>649</v>
      </c>
      <c r="C11" s="685">
        <v>1332.3061545</v>
      </c>
      <c r="D11" s="685">
        <v>5442.2935847999997</v>
      </c>
      <c r="E11" s="685">
        <v>4365.1613122999997</v>
      </c>
      <c r="F11" s="685">
        <v>10733.523515000001</v>
      </c>
      <c r="G11" s="685">
        <v>10249.140461999999</v>
      </c>
      <c r="H11" s="685">
        <v>6737.8006326000004</v>
      </c>
      <c r="I11" s="685">
        <v>7287.7743379000003</v>
      </c>
      <c r="J11" s="671">
        <v>87</v>
      </c>
      <c r="K11" s="704">
        <v>60</v>
      </c>
      <c r="L11" s="671">
        <v>177</v>
      </c>
      <c r="M11" s="671">
        <v>220</v>
      </c>
      <c r="N11" s="671">
        <v>333</v>
      </c>
      <c r="O11" s="671">
        <v>1492</v>
      </c>
      <c r="P11" s="671">
        <v>2434</v>
      </c>
      <c r="Q11" s="671">
        <v>1220</v>
      </c>
      <c r="R11" s="671">
        <v>130</v>
      </c>
      <c r="S11" s="671">
        <f t="shared" si="0"/>
        <v>52300.9999991</v>
      </c>
      <c r="U11"/>
      <c r="V11"/>
      <c r="W11"/>
      <c r="X11"/>
      <c r="Y11"/>
      <c r="Z11"/>
      <c r="AA11"/>
      <c r="AB11"/>
      <c r="AC11"/>
      <c r="AD11"/>
      <c r="AE11"/>
      <c r="AF11"/>
      <c r="AG11"/>
      <c r="AH11"/>
      <c r="AI11"/>
      <c r="AJ11"/>
      <c r="AK11"/>
    </row>
    <row r="12" spans="1:37">
      <c r="A12" s="671">
        <f t="shared" si="1"/>
        <v>2007</v>
      </c>
      <c r="B12" s="684" t="s">
        <v>650</v>
      </c>
      <c r="C12" s="685">
        <v>1091.5012501000001</v>
      </c>
      <c r="D12" s="685">
        <v>4935.5610090999999</v>
      </c>
      <c r="E12" s="685">
        <v>4853.3230986999997</v>
      </c>
      <c r="F12" s="685">
        <v>8892.6736330999993</v>
      </c>
      <c r="G12" s="685">
        <v>10584.991166</v>
      </c>
      <c r="H12" s="685">
        <v>7053.7381719000005</v>
      </c>
      <c r="I12" s="685">
        <v>7794.2116714000003</v>
      </c>
      <c r="J12" s="671">
        <v>76</v>
      </c>
      <c r="K12" s="704">
        <v>107</v>
      </c>
      <c r="L12" s="671">
        <v>133</v>
      </c>
      <c r="M12" s="671">
        <v>319</v>
      </c>
      <c r="N12" s="671">
        <v>344</v>
      </c>
      <c r="O12" s="671">
        <v>1763</v>
      </c>
      <c r="P12" s="671">
        <v>2759</v>
      </c>
      <c r="Q12" s="671">
        <v>1191</v>
      </c>
      <c r="R12" s="671">
        <v>94</v>
      </c>
      <c r="S12" s="671">
        <f t="shared" si="0"/>
        <v>51992.000000300002</v>
      </c>
      <c r="U12"/>
      <c r="V12"/>
      <c r="W12"/>
      <c r="X12"/>
      <c r="Y12"/>
      <c r="Z12"/>
      <c r="AA12"/>
      <c r="AB12"/>
      <c r="AC12"/>
      <c r="AD12"/>
      <c r="AE12"/>
      <c r="AF12"/>
      <c r="AG12"/>
      <c r="AH12"/>
      <c r="AI12"/>
      <c r="AJ12"/>
      <c r="AK12"/>
    </row>
    <row r="13" spans="1:37">
      <c r="A13" s="671">
        <f t="shared" si="1"/>
        <v>2007</v>
      </c>
      <c r="B13" s="684" t="s">
        <v>651</v>
      </c>
      <c r="C13" s="685">
        <v>1257.1080426999999</v>
      </c>
      <c r="D13" s="685">
        <v>5105.2570685000001</v>
      </c>
      <c r="E13" s="685">
        <v>5822.2719051000004</v>
      </c>
      <c r="F13" s="685">
        <v>9666.8323522999999</v>
      </c>
      <c r="G13" s="685">
        <v>10968.695376</v>
      </c>
      <c r="H13" s="685">
        <v>7610.1540397999997</v>
      </c>
      <c r="I13" s="685">
        <v>8513.6812155999996</v>
      </c>
      <c r="J13" s="671">
        <v>73</v>
      </c>
      <c r="K13" s="704">
        <v>52</v>
      </c>
      <c r="L13" s="671">
        <v>170</v>
      </c>
      <c r="M13" s="671">
        <v>447</v>
      </c>
      <c r="N13" s="671">
        <v>368</v>
      </c>
      <c r="O13" s="671">
        <v>1819</v>
      </c>
      <c r="P13" s="671">
        <v>2744</v>
      </c>
      <c r="Q13" s="671">
        <v>1091</v>
      </c>
      <c r="R13" s="671">
        <v>58</v>
      </c>
      <c r="S13" s="671">
        <f t="shared" si="0"/>
        <v>55766</v>
      </c>
      <c r="U13"/>
      <c r="V13"/>
      <c r="W13"/>
      <c r="X13"/>
      <c r="Y13"/>
      <c r="Z13"/>
      <c r="AA13"/>
      <c r="AB13"/>
      <c r="AC13"/>
      <c r="AD13"/>
      <c r="AE13"/>
      <c r="AF13"/>
      <c r="AG13"/>
      <c r="AH13"/>
      <c r="AI13"/>
      <c r="AJ13"/>
      <c r="AK13"/>
    </row>
    <row r="14" spans="1:37">
      <c r="A14" s="671">
        <f t="shared" si="1"/>
        <v>2007</v>
      </c>
      <c r="B14" s="684" t="s">
        <v>652</v>
      </c>
      <c r="C14" s="685">
        <v>962.6091639</v>
      </c>
      <c r="D14" s="685">
        <v>4795.0335858999997</v>
      </c>
      <c r="E14" s="685">
        <v>6436.5557521999999</v>
      </c>
      <c r="F14" s="685">
        <v>9668.8815393999994</v>
      </c>
      <c r="G14" s="685">
        <v>10050.655989000001</v>
      </c>
      <c r="H14" s="685">
        <v>7039.6482882999999</v>
      </c>
      <c r="I14" s="685">
        <v>8083.6156811000001</v>
      </c>
      <c r="J14" s="671">
        <v>91</v>
      </c>
      <c r="K14" s="704">
        <v>66</v>
      </c>
      <c r="L14" s="671">
        <v>129</v>
      </c>
      <c r="M14" s="671">
        <v>338</v>
      </c>
      <c r="N14" s="671">
        <v>421</v>
      </c>
      <c r="O14" s="671">
        <v>1578</v>
      </c>
      <c r="P14" s="671">
        <v>2276</v>
      </c>
      <c r="Q14" s="671">
        <v>1079</v>
      </c>
      <c r="R14" s="671">
        <v>24</v>
      </c>
      <c r="S14" s="671">
        <f t="shared" si="0"/>
        <v>53038.999999799998</v>
      </c>
      <c r="U14"/>
      <c r="V14"/>
      <c r="W14"/>
      <c r="X14"/>
      <c r="Y14"/>
      <c r="Z14"/>
      <c r="AA14"/>
      <c r="AB14"/>
      <c r="AC14"/>
      <c r="AD14"/>
      <c r="AE14"/>
      <c r="AF14"/>
      <c r="AG14"/>
      <c r="AH14"/>
      <c r="AI14"/>
      <c r="AJ14"/>
      <c r="AK14"/>
    </row>
    <row r="15" spans="1:37">
      <c r="A15" s="671">
        <f t="shared" si="1"/>
        <v>2008</v>
      </c>
      <c r="B15" s="684" t="s">
        <v>653</v>
      </c>
      <c r="C15" s="685">
        <v>1005.4180713</v>
      </c>
      <c r="D15" s="685">
        <v>5446.2569008999999</v>
      </c>
      <c r="E15" s="685">
        <v>5739.6107044999999</v>
      </c>
      <c r="F15" s="685">
        <v>9350.6093906999995</v>
      </c>
      <c r="G15" s="685">
        <v>9465.0444972999994</v>
      </c>
      <c r="H15" s="685">
        <v>6371.5536576000004</v>
      </c>
      <c r="I15" s="685">
        <v>7408.5067779000001</v>
      </c>
      <c r="J15" s="671">
        <v>64</v>
      </c>
      <c r="K15" s="704">
        <v>119</v>
      </c>
      <c r="L15" s="671">
        <v>98</v>
      </c>
      <c r="M15" s="671">
        <v>490</v>
      </c>
      <c r="N15" s="671">
        <v>489</v>
      </c>
      <c r="O15" s="671">
        <v>1819</v>
      </c>
      <c r="P15" s="671">
        <v>2530</v>
      </c>
      <c r="Q15" s="671">
        <v>1289</v>
      </c>
      <c r="R15" s="671">
        <v>19</v>
      </c>
      <c r="S15" s="671">
        <f t="shared" si="0"/>
        <v>51704.000000200002</v>
      </c>
      <c r="U15"/>
      <c r="V15"/>
      <c r="W15"/>
      <c r="X15"/>
      <c r="Y15"/>
      <c r="Z15"/>
      <c r="AA15"/>
      <c r="AB15"/>
      <c r="AC15"/>
      <c r="AD15"/>
      <c r="AE15"/>
      <c r="AF15"/>
      <c r="AG15"/>
      <c r="AH15"/>
      <c r="AI15"/>
      <c r="AJ15"/>
      <c r="AK15"/>
    </row>
    <row r="16" spans="1:37">
      <c r="A16" s="671">
        <f t="shared" si="1"/>
        <v>2008</v>
      </c>
      <c r="B16" s="684" t="s">
        <v>654</v>
      </c>
      <c r="C16" s="685">
        <v>993.78341150999995</v>
      </c>
      <c r="D16" s="685">
        <v>5151.8162387000002</v>
      </c>
      <c r="E16" s="685">
        <v>5271.674446</v>
      </c>
      <c r="F16" s="685">
        <v>8079.5853997000004</v>
      </c>
      <c r="G16" s="685">
        <v>8313.2179183000007</v>
      </c>
      <c r="H16" s="685">
        <v>5542.4851342000002</v>
      </c>
      <c r="I16" s="685">
        <v>5879.4374515999998</v>
      </c>
      <c r="J16" s="671">
        <v>55</v>
      </c>
      <c r="K16" s="704">
        <v>234</v>
      </c>
      <c r="L16" s="671">
        <v>340</v>
      </c>
      <c r="M16" s="671">
        <v>546</v>
      </c>
      <c r="N16" s="671">
        <v>690</v>
      </c>
      <c r="O16" s="671">
        <v>1839</v>
      </c>
      <c r="P16" s="671">
        <v>2904</v>
      </c>
      <c r="Q16" s="671">
        <v>1225</v>
      </c>
      <c r="R16" s="671">
        <v>12</v>
      </c>
      <c r="S16" s="671">
        <f t="shared" si="0"/>
        <v>47077.000000010004</v>
      </c>
      <c r="U16"/>
      <c r="V16"/>
      <c r="W16"/>
      <c r="X16"/>
      <c r="Y16"/>
      <c r="Z16"/>
      <c r="AA16"/>
      <c r="AB16"/>
      <c r="AC16"/>
      <c r="AD16"/>
      <c r="AE16"/>
      <c r="AF16"/>
      <c r="AG16"/>
      <c r="AH16"/>
      <c r="AI16"/>
      <c r="AJ16"/>
      <c r="AK16"/>
    </row>
    <row r="17" spans="1:37">
      <c r="A17" s="671">
        <f t="shared" si="1"/>
        <v>2008</v>
      </c>
      <c r="B17" s="684" t="s">
        <v>655</v>
      </c>
      <c r="C17" s="685">
        <v>938.82213318000004</v>
      </c>
      <c r="D17" s="685">
        <v>4921.1458074000002</v>
      </c>
      <c r="E17" s="685">
        <v>4796.9344922</v>
      </c>
      <c r="F17" s="685">
        <v>8248.4444657000004</v>
      </c>
      <c r="G17" s="685">
        <v>7549.0427971999998</v>
      </c>
      <c r="H17" s="685">
        <v>5444.4605233000002</v>
      </c>
      <c r="I17" s="685">
        <v>5532.1497810999999</v>
      </c>
      <c r="J17" s="671">
        <v>60</v>
      </c>
      <c r="K17" s="704">
        <v>141</v>
      </c>
      <c r="L17" s="671">
        <v>234</v>
      </c>
      <c r="M17" s="671">
        <v>464</v>
      </c>
      <c r="N17" s="671">
        <v>755</v>
      </c>
      <c r="O17" s="671">
        <v>1414</v>
      </c>
      <c r="P17" s="671">
        <v>2327</v>
      </c>
      <c r="Q17" s="671">
        <v>944</v>
      </c>
      <c r="R17" s="671">
        <v>21</v>
      </c>
      <c r="S17" s="671">
        <f t="shared" si="0"/>
        <v>43791.000000079999</v>
      </c>
      <c r="U17"/>
      <c r="V17"/>
      <c r="W17"/>
      <c r="X17"/>
      <c r="Y17"/>
      <c r="Z17"/>
      <c r="AA17"/>
      <c r="AB17"/>
      <c r="AC17"/>
      <c r="AD17"/>
      <c r="AE17"/>
      <c r="AF17"/>
      <c r="AG17"/>
      <c r="AH17"/>
      <c r="AI17"/>
      <c r="AJ17"/>
      <c r="AK17"/>
    </row>
    <row r="18" spans="1:37">
      <c r="A18" s="671">
        <f t="shared" si="1"/>
        <v>2008</v>
      </c>
      <c r="B18" s="684" t="s">
        <v>656</v>
      </c>
      <c r="C18" s="685">
        <v>638.82449612000005</v>
      </c>
      <c r="D18" s="685">
        <v>3909.2734506000002</v>
      </c>
      <c r="E18" s="685">
        <v>5631.6812331000001</v>
      </c>
      <c r="F18" s="685">
        <v>7413.8675733999999</v>
      </c>
      <c r="G18" s="685">
        <v>6649.6017347999996</v>
      </c>
      <c r="H18" s="685">
        <v>5728.7569807999998</v>
      </c>
      <c r="I18" s="685">
        <v>5182.9945312</v>
      </c>
      <c r="J18" s="671">
        <v>86</v>
      </c>
      <c r="K18" s="704">
        <v>65</v>
      </c>
      <c r="L18" s="671">
        <v>320</v>
      </c>
      <c r="M18" s="671">
        <v>487</v>
      </c>
      <c r="N18" s="671">
        <v>572</v>
      </c>
      <c r="O18" s="671">
        <v>1179</v>
      </c>
      <c r="P18" s="671">
        <v>1959</v>
      </c>
      <c r="Q18" s="671">
        <v>864</v>
      </c>
      <c r="R18" s="671">
        <v>12</v>
      </c>
      <c r="S18" s="671">
        <f t="shared" si="0"/>
        <v>40699.000000020002</v>
      </c>
      <c r="U18"/>
      <c r="V18"/>
      <c r="W18"/>
      <c r="X18"/>
      <c r="Y18"/>
      <c r="Z18"/>
      <c r="AA18"/>
      <c r="AB18"/>
      <c r="AC18"/>
      <c r="AD18"/>
      <c r="AE18"/>
      <c r="AF18"/>
      <c r="AG18"/>
      <c r="AH18"/>
      <c r="AI18"/>
      <c r="AJ18"/>
      <c r="AK18"/>
    </row>
    <row r="19" spans="1:37">
      <c r="A19" s="671">
        <f t="shared" si="1"/>
        <v>2009</v>
      </c>
      <c r="B19" s="684" t="s">
        <v>657</v>
      </c>
      <c r="C19" s="685">
        <v>550.48513290999995</v>
      </c>
      <c r="D19" s="685">
        <v>3118.6702488999999</v>
      </c>
      <c r="E19" s="685">
        <v>4329.3213378999999</v>
      </c>
      <c r="F19" s="685">
        <v>5866.1937077000002</v>
      </c>
      <c r="G19" s="685">
        <v>5389.1045598999999</v>
      </c>
      <c r="H19" s="685">
        <v>4230.4957108999997</v>
      </c>
      <c r="I19" s="685">
        <v>3852.7293018</v>
      </c>
      <c r="J19" s="671">
        <v>61</v>
      </c>
      <c r="K19" s="704">
        <v>129</v>
      </c>
      <c r="L19" s="671">
        <v>364</v>
      </c>
      <c r="M19" s="671">
        <v>543</v>
      </c>
      <c r="N19" s="671">
        <v>542</v>
      </c>
      <c r="O19" s="671">
        <v>1051</v>
      </c>
      <c r="P19" s="671">
        <v>1490</v>
      </c>
      <c r="Q19" s="671">
        <v>748</v>
      </c>
      <c r="R19" s="671">
        <v>17</v>
      </c>
      <c r="S19" s="671">
        <f t="shared" si="0"/>
        <v>32282.000000009997</v>
      </c>
      <c r="U19"/>
      <c r="V19"/>
      <c r="W19"/>
      <c r="X19"/>
      <c r="Y19"/>
      <c r="Z19"/>
      <c r="AA19"/>
      <c r="AB19"/>
      <c r="AC19"/>
      <c r="AD19"/>
      <c r="AE19"/>
      <c r="AF19"/>
      <c r="AG19"/>
      <c r="AH19"/>
      <c r="AI19"/>
      <c r="AJ19"/>
      <c r="AK19"/>
    </row>
    <row r="20" spans="1:37">
      <c r="A20" s="671">
        <f t="shared" si="1"/>
        <v>2009</v>
      </c>
      <c r="B20" s="684" t="s">
        <v>658</v>
      </c>
      <c r="C20" s="685">
        <v>723.91412523999998</v>
      </c>
      <c r="D20" s="685">
        <v>3563.0288657999999</v>
      </c>
      <c r="E20" s="685">
        <v>4591.0255116999997</v>
      </c>
      <c r="F20" s="685">
        <v>5665.8096372</v>
      </c>
      <c r="G20" s="685">
        <v>4340.4306311999999</v>
      </c>
      <c r="H20" s="685">
        <v>3702.2523718000002</v>
      </c>
      <c r="I20" s="685">
        <v>2942.5388570999999</v>
      </c>
      <c r="J20" s="671">
        <v>57</v>
      </c>
      <c r="K20" s="704">
        <v>63</v>
      </c>
      <c r="L20" s="671">
        <v>382</v>
      </c>
      <c r="M20" s="671">
        <v>426</v>
      </c>
      <c r="N20" s="671">
        <v>502</v>
      </c>
      <c r="O20" s="671">
        <v>1356</v>
      </c>
      <c r="P20" s="671">
        <v>1788</v>
      </c>
      <c r="Q20" s="671">
        <v>900</v>
      </c>
      <c r="R20" s="671">
        <v>11</v>
      </c>
      <c r="S20" s="671">
        <f t="shared" si="0"/>
        <v>31014.00000004</v>
      </c>
      <c r="U20"/>
      <c r="V20"/>
      <c r="W20"/>
      <c r="X20"/>
      <c r="Y20"/>
      <c r="Z20"/>
      <c r="AA20"/>
      <c r="AB20"/>
      <c r="AC20"/>
      <c r="AD20"/>
      <c r="AE20"/>
      <c r="AF20"/>
      <c r="AG20"/>
      <c r="AH20"/>
      <c r="AI20"/>
      <c r="AJ20"/>
      <c r="AK20"/>
    </row>
    <row r="21" spans="1:37">
      <c r="A21" s="671">
        <f t="shared" si="1"/>
        <v>2009</v>
      </c>
      <c r="B21" s="684" t="s">
        <v>659</v>
      </c>
      <c r="C21" s="685">
        <v>814.45651178000003</v>
      </c>
      <c r="D21" s="685">
        <v>4143.2162826000003</v>
      </c>
      <c r="E21" s="685">
        <v>5772.7917256999999</v>
      </c>
      <c r="F21" s="685">
        <v>7148.8698709999999</v>
      </c>
      <c r="G21" s="685">
        <v>4847.6570771999995</v>
      </c>
      <c r="H21" s="685">
        <v>4375.8560909999997</v>
      </c>
      <c r="I21" s="685">
        <v>3363.1524407000002</v>
      </c>
      <c r="J21" s="671">
        <v>105</v>
      </c>
      <c r="K21" s="704">
        <v>102</v>
      </c>
      <c r="L21" s="671">
        <v>513</v>
      </c>
      <c r="M21" s="671">
        <v>525</v>
      </c>
      <c r="N21" s="671">
        <v>723</v>
      </c>
      <c r="O21" s="671">
        <v>1011</v>
      </c>
      <c r="P21" s="671">
        <v>1584</v>
      </c>
      <c r="Q21" s="671">
        <v>733</v>
      </c>
      <c r="R21" s="671">
        <v>14</v>
      </c>
      <c r="S21" s="671">
        <f t="shared" si="0"/>
        <v>35775.999999980006</v>
      </c>
      <c r="U21"/>
      <c r="V21"/>
      <c r="W21"/>
      <c r="X21"/>
      <c r="Y21"/>
      <c r="Z21"/>
      <c r="AA21"/>
      <c r="AB21"/>
      <c r="AC21"/>
      <c r="AD21"/>
      <c r="AE21"/>
      <c r="AF21"/>
      <c r="AG21"/>
      <c r="AH21"/>
      <c r="AI21"/>
      <c r="AJ21"/>
      <c r="AK21"/>
    </row>
    <row r="22" spans="1:37">
      <c r="A22" s="671">
        <f t="shared" si="1"/>
        <v>2009</v>
      </c>
      <c r="B22" s="684" t="s">
        <v>660</v>
      </c>
      <c r="C22" s="685">
        <v>880.68325021999999</v>
      </c>
      <c r="D22" s="685">
        <v>4145.8114800000003</v>
      </c>
      <c r="E22" s="685">
        <v>6853.5758575999998</v>
      </c>
      <c r="F22" s="685">
        <v>8327.8843541000006</v>
      </c>
      <c r="G22" s="685">
        <v>4629.0811095999998</v>
      </c>
      <c r="H22" s="685">
        <v>4827.7394879000003</v>
      </c>
      <c r="I22" s="685">
        <v>3294.2244605999999</v>
      </c>
      <c r="J22" s="671">
        <v>91</v>
      </c>
      <c r="K22" s="704">
        <v>43</v>
      </c>
      <c r="L22" s="671">
        <v>191</v>
      </c>
      <c r="M22" s="671">
        <v>386</v>
      </c>
      <c r="N22" s="671">
        <v>783</v>
      </c>
      <c r="O22" s="671">
        <v>1009</v>
      </c>
      <c r="P22" s="671">
        <v>1513</v>
      </c>
      <c r="Q22" s="671">
        <v>616</v>
      </c>
      <c r="R22" s="671">
        <v>13</v>
      </c>
      <c r="S22" s="671">
        <f t="shared" si="0"/>
        <v>37604.000000020002</v>
      </c>
      <c r="U22"/>
      <c r="V22"/>
      <c r="W22"/>
      <c r="X22"/>
      <c r="Y22"/>
      <c r="Z22"/>
      <c r="AA22"/>
      <c r="AB22"/>
      <c r="AC22"/>
      <c r="AD22"/>
      <c r="AE22"/>
      <c r="AF22"/>
      <c r="AG22"/>
      <c r="AH22"/>
      <c r="AI22"/>
      <c r="AJ22"/>
      <c r="AK22"/>
    </row>
    <row r="23" spans="1:37">
      <c r="A23" s="671">
        <f t="shared" si="1"/>
        <v>2010</v>
      </c>
      <c r="B23" s="684" t="s">
        <v>714</v>
      </c>
      <c r="C23" s="685">
        <v>791.05964645999995</v>
      </c>
      <c r="D23" s="685">
        <v>4755.0353371000001</v>
      </c>
      <c r="E23" s="685">
        <v>6646.4622020999996</v>
      </c>
      <c r="F23" s="685">
        <v>9244.8791356000002</v>
      </c>
      <c r="G23" s="685">
        <v>5195.1289301999996</v>
      </c>
      <c r="H23" s="685">
        <v>4655.9786854000004</v>
      </c>
      <c r="I23" s="685">
        <v>3507.4560630999999</v>
      </c>
      <c r="J23" s="671">
        <v>82</v>
      </c>
      <c r="K23" s="704">
        <v>18</v>
      </c>
      <c r="L23" s="671">
        <v>305</v>
      </c>
      <c r="M23" s="671">
        <v>369</v>
      </c>
      <c r="N23" s="671">
        <v>1073</v>
      </c>
      <c r="O23" s="671">
        <v>1333</v>
      </c>
      <c r="P23" s="671">
        <v>1675</v>
      </c>
      <c r="Q23" s="671">
        <v>814</v>
      </c>
      <c r="R23" s="671">
        <v>15</v>
      </c>
      <c r="S23" s="671">
        <f t="shared" si="0"/>
        <v>40479.999999960004</v>
      </c>
      <c r="U23"/>
      <c r="V23"/>
      <c r="W23"/>
      <c r="X23"/>
      <c r="Y23"/>
      <c r="Z23"/>
      <c r="AA23"/>
      <c r="AB23"/>
      <c r="AC23"/>
      <c r="AD23"/>
      <c r="AE23"/>
      <c r="AF23"/>
      <c r="AG23"/>
      <c r="AH23"/>
      <c r="AI23"/>
      <c r="AJ23"/>
      <c r="AK23"/>
    </row>
    <row r="24" spans="1:37">
      <c r="A24" s="671">
        <f t="shared" si="1"/>
        <v>2010</v>
      </c>
      <c r="B24" s="684" t="s">
        <v>715</v>
      </c>
      <c r="C24" s="685">
        <v>711.40668528000003</v>
      </c>
      <c r="D24" s="685">
        <v>4539.4811197999998</v>
      </c>
      <c r="E24" s="685">
        <v>5945.6719804000004</v>
      </c>
      <c r="F24" s="685">
        <v>8936.2145913999993</v>
      </c>
      <c r="G24" s="685">
        <v>5552.9178576000004</v>
      </c>
      <c r="H24" s="685">
        <v>5100.5369041000004</v>
      </c>
      <c r="I24" s="685">
        <v>3811.7708613999998</v>
      </c>
      <c r="J24" s="671">
        <v>55</v>
      </c>
      <c r="K24" s="704">
        <v>12</v>
      </c>
      <c r="L24" s="671">
        <v>251</v>
      </c>
      <c r="M24" s="671">
        <v>478</v>
      </c>
      <c r="N24" s="671">
        <v>1309</v>
      </c>
      <c r="O24" s="671">
        <v>1635</v>
      </c>
      <c r="P24" s="671">
        <v>2482</v>
      </c>
      <c r="Q24" s="671">
        <v>812</v>
      </c>
      <c r="R24" s="671">
        <v>18</v>
      </c>
      <c r="S24" s="671">
        <f t="shared" si="0"/>
        <v>41649.999999979998</v>
      </c>
      <c r="U24"/>
      <c r="V24"/>
      <c r="W24"/>
      <c r="X24"/>
      <c r="Y24"/>
      <c r="Z24"/>
      <c r="AA24"/>
      <c r="AB24"/>
      <c r="AC24"/>
      <c r="AD24"/>
      <c r="AE24"/>
      <c r="AF24"/>
      <c r="AG24"/>
      <c r="AH24"/>
      <c r="AI24"/>
      <c r="AJ24"/>
      <c r="AK24"/>
    </row>
    <row r="25" spans="1:37">
      <c r="A25" s="671">
        <f t="shared" si="1"/>
        <v>2010</v>
      </c>
      <c r="B25" s="684" t="s">
        <v>716</v>
      </c>
      <c r="C25" s="685">
        <v>740.62927827999999</v>
      </c>
      <c r="D25" s="685">
        <v>4717.8909252000003</v>
      </c>
      <c r="E25" s="685">
        <v>6270.2415874999997</v>
      </c>
      <c r="F25" s="685">
        <v>10040.334081000001</v>
      </c>
      <c r="G25" s="685">
        <v>6162.0789308000003</v>
      </c>
      <c r="H25" s="685">
        <v>5008.5394612</v>
      </c>
      <c r="I25" s="685">
        <v>3659.2857358000001</v>
      </c>
      <c r="J25" s="671">
        <v>86</v>
      </c>
      <c r="K25" s="704">
        <v>11</v>
      </c>
      <c r="L25" s="671">
        <v>338</v>
      </c>
      <c r="M25" s="671">
        <v>408</v>
      </c>
      <c r="N25" s="671">
        <v>1133</v>
      </c>
      <c r="O25" s="671">
        <v>1120</v>
      </c>
      <c r="P25" s="671">
        <v>2258</v>
      </c>
      <c r="Q25" s="671">
        <v>831</v>
      </c>
      <c r="R25" s="671">
        <v>19</v>
      </c>
      <c r="S25" s="671">
        <f t="shared" si="0"/>
        <v>42802.999999780004</v>
      </c>
      <c r="U25"/>
      <c r="V25"/>
      <c r="W25"/>
      <c r="X25"/>
      <c r="Y25"/>
      <c r="Z25"/>
      <c r="AA25"/>
      <c r="AB25"/>
      <c r="AC25"/>
      <c r="AD25"/>
      <c r="AE25"/>
      <c r="AF25"/>
      <c r="AG25"/>
      <c r="AH25"/>
      <c r="AI25"/>
      <c r="AJ25"/>
      <c r="AK25"/>
    </row>
    <row r="26" spans="1:37">
      <c r="A26" s="671">
        <f t="shared" si="1"/>
        <v>2010</v>
      </c>
      <c r="B26" s="684" t="s">
        <v>717</v>
      </c>
      <c r="C26" s="685">
        <v>881.21507269999995</v>
      </c>
      <c r="D26" s="685">
        <v>4574.0133299999998</v>
      </c>
      <c r="E26" s="685">
        <v>7215.9300245000004</v>
      </c>
      <c r="F26" s="685">
        <v>9640.8849625000003</v>
      </c>
      <c r="G26" s="685">
        <v>5670.7858465999998</v>
      </c>
      <c r="H26" s="685">
        <v>5710.1275144000001</v>
      </c>
      <c r="I26" s="685">
        <v>4024.0432492999998</v>
      </c>
      <c r="J26" s="671">
        <v>86</v>
      </c>
      <c r="K26" s="704">
        <v>36</v>
      </c>
      <c r="L26" s="671">
        <v>181</v>
      </c>
      <c r="M26" s="671">
        <v>306</v>
      </c>
      <c r="N26" s="671">
        <v>907</v>
      </c>
      <c r="O26" s="671">
        <v>1028</v>
      </c>
      <c r="P26" s="671">
        <v>2047</v>
      </c>
      <c r="Q26" s="671">
        <v>568</v>
      </c>
      <c r="R26" s="671">
        <v>10</v>
      </c>
      <c r="S26" s="671">
        <f t="shared" si="0"/>
        <v>42886</v>
      </c>
      <c r="U26"/>
      <c r="V26"/>
      <c r="W26"/>
      <c r="X26"/>
      <c r="Y26"/>
      <c r="Z26"/>
      <c r="AA26"/>
      <c r="AB26"/>
      <c r="AC26"/>
      <c r="AD26"/>
      <c r="AE26"/>
      <c r="AF26"/>
      <c r="AG26"/>
      <c r="AH26"/>
      <c r="AI26"/>
      <c r="AJ26"/>
      <c r="AK26"/>
    </row>
    <row r="27" spans="1:37">
      <c r="A27" s="671">
        <f t="shared" si="1"/>
        <v>2011</v>
      </c>
      <c r="B27" s="686" t="s">
        <v>750</v>
      </c>
      <c r="C27" s="685">
        <v>977.59987320000005</v>
      </c>
      <c r="D27" s="685">
        <v>5190.1019598000003</v>
      </c>
      <c r="E27" s="685">
        <v>6405.8384761999996</v>
      </c>
      <c r="F27" s="685">
        <v>9539.0869786999992</v>
      </c>
      <c r="G27" s="685">
        <v>5277.6038415000003</v>
      </c>
      <c r="H27" s="685">
        <v>4732.1690632999998</v>
      </c>
      <c r="I27" s="685">
        <v>3724.5998073000001</v>
      </c>
      <c r="J27" s="671">
        <v>115</v>
      </c>
      <c r="K27" s="704">
        <v>41</v>
      </c>
      <c r="L27" s="671">
        <v>369</v>
      </c>
      <c r="M27" s="671">
        <v>507</v>
      </c>
      <c r="N27" s="671">
        <v>1148</v>
      </c>
      <c r="O27" s="671">
        <v>1571</v>
      </c>
      <c r="P27" s="671">
        <v>2140</v>
      </c>
      <c r="Q27" s="671">
        <v>736</v>
      </c>
      <c r="R27" s="671">
        <v>11</v>
      </c>
      <c r="S27" s="671">
        <f t="shared" si="0"/>
        <v>42485</v>
      </c>
      <c r="U27"/>
      <c r="V27"/>
      <c r="W27"/>
      <c r="X27"/>
      <c r="Y27"/>
      <c r="Z27"/>
      <c r="AA27"/>
      <c r="AB27"/>
      <c r="AC27"/>
      <c r="AD27"/>
      <c r="AE27"/>
      <c r="AF27"/>
      <c r="AG27"/>
      <c r="AH27"/>
      <c r="AI27"/>
      <c r="AJ27"/>
      <c r="AK27"/>
    </row>
    <row r="28" spans="1:37">
      <c r="A28" s="671">
        <f t="shared" si="1"/>
        <v>2011</v>
      </c>
      <c r="B28" s="686" t="s">
        <v>751</v>
      </c>
      <c r="C28" s="685">
        <v>832.71382587999994</v>
      </c>
      <c r="D28" s="685">
        <v>4720.3962847000003</v>
      </c>
      <c r="E28" s="685">
        <v>5637.5871502999998</v>
      </c>
      <c r="F28" s="685">
        <v>7830.0956976999996</v>
      </c>
      <c r="G28" s="685">
        <v>5350.0063606000003</v>
      </c>
      <c r="H28" s="685">
        <v>4009.1104599999999</v>
      </c>
      <c r="I28" s="685">
        <v>3363.0902209000001</v>
      </c>
      <c r="J28" s="671">
        <v>70</v>
      </c>
      <c r="K28" s="704">
        <v>62</v>
      </c>
      <c r="L28" s="671">
        <v>733</v>
      </c>
      <c r="M28" s="671">
        <v>307</v>
      </c>
      <c r="N28" s="671">
        <v>1023</v>
      </c>
      <c r="O28" s="671">
        <v>1680</v>
      </c>
      <c r="P28" s="671">
        <v>2747</v>
      </c>
      <c r="Q28" s="671">
        <v>848</v>
      </c>
      <c r="R28" s="671">
        <v>12</v>
      </c>
      <c r="S28" s="671">
        <f t="shared" si="0"/>
        <v>39225.000000079999</v>
      </c>
      <c r="U28"/>
      <c r="V28"/>
      <c r="W28"/>
      <c r="X28"/>
      <c r="Y28"/>
      <c r="Z28"/>
      <c r="AA28"/>
      <c r="AB28"/>
      <c r="AC28"/>
      <c r="AD28"/>
      <c r="AE28"/>
      <c r="AF28"/>
      <c r="AG28"/>
      <c r="AH28"/>
      <c r="AI28"/>
      <c r="AJ28"/>
      <c r="AK28"/>
    </row>
    <row r="29" spans="1:37">
      <c r="A29" s="671">
        <f t="shared" si="1"/>
        <v>2011</v>
      </c>
      <c r="B29" s="686" t="s">
        <v>752</v>
      </c>
      <c r="C29" s="685">
        <v>915.86131255999999</v>
      </c>
      <c r="D29" s="685">
        <v>5194.0767575999998</v>
      </c>
      <c r="E29" s="685">
        <v>5475.8239967</v>
      </c>
      <c r="F29" s="685">
        <v>8230.9711592999993</v>
      </c>
      <c r="G29" s="685">
        <v>5660.6363078000004</v>
      </c>
      <c r="H29" s="685">
        <v>4599.7393756000001</v>
      </c>
      <c r="I29" s="685">
        <v>3801.8910903999999</v>
      </c>
      <c r="J29" s="671">
        <v>57</v>
      </c>
      <c r="K29" s="704">
        <v>60</v>
      </c>
      <c r="L29" s="671">
        <v>641</v>
      </c>
      <c r="M29" s="671">
        <v>321</v>
      </c>
      <c r="N29" s="671">
        <v>1140</v>
      </c>
      <c r="O29" s="671">
        <v>1543</v>
      </c>
      <c r="P29" s="671">
        <v>2620</v>
      </c>
      <c r="Q29" s="671">
        <v>763</v>
      </c>
      <c r="R29" s="671">
        <v>23</v>
      </c>
      <c r="S29" s="671">
        <f t="shared" si="0"/>
        <v>41046.999999959997</v>
      </c>
      <c r="U29"/>
      <c r="V29"/>
      <c r="W29"/>
      <c r="X29"/>
      <c r="Y29"/>
      <c r="Z29"/>
      <c r="AA29"/>
      <c r="AB29"/>
      <c r="AC29"/>
      <c r="AD29"/>
      <c r="AE29"/>
      <c r="AF29"/>
      <c r="AG29"/>
      <c r="AH29"/>
      <c r="AI29"/>
      <c r="AJ29"/>
      <c r="AK29"/>
    </row>
    <row r="30" spans="1:37">
      <c r="A30" s="671">
        <f t="shared" si="1"/>
        <v>2011</v>
      </c>
      <c r="B30" s="686" t="s">
        <v>753</v>
      </c>
      <c r="C30" s="685">
        <v>857.87772028999996</v>
      </c>
      <c r="D30" s="685">
        <v>5896.9585761999997</v>
      </c>
      <c r="E30" s="685">
        <v>6177.1760922000003</v>
      </c>
      <c r="F30" s="685">
        <v>8389.8085143000008</v>
      </c>
      <c r="G30" s="685">
        <v>5434.5248134000003</v>
      </c>
      <c r="H30" s="685">
        <v>4802.5253683999999</v>
      </c>
      <c r="I30" s="685">
        <v>3794.1289152999998</v>
      </c>
      <c r="J30" s="671">
        <v>85</v>
      </c>
      <c r="K30" s="704">
        <v>38</v>
      </c>
      <c r="L30" s="671">
        <v>423</v>
      </c>
      <c r="M30" s="671">
        <v>304</v>
      </c>
      <c r="N30" s="671">
        <v>808</v>
      </c>
      <c r="O30" s="671">
        <v>1332</v>
      </c>
      <c r="P30" s="671">
        <v>2297</v>
      </c>
      <c r="Q30" s="671">
        <v>496</v>
      </c>
      <c r="R30" s="671">
        <v>23</v>
      </c>
      <c r="S30" s="671">
        <f t="shared" si="0"/>
        <v>41159.000000090004</v>
      </c>
      <c r="U30"/>
      <c r="V30"/>
      <c r="W30"/>
      <c r="X30"/>
      <c r="Y30"/>
      <c r="Z30"/>
      <c r="AA30"/>
      <c r="AB30"/>
      <c r="AC30"/>
      <c r="AD30"/>
      <c r="AE30"/>
      <c r="AF30"/>
      <c r="AG30"/>
      <c r="AH30"/>
      <c r="AI30"/>
      <c r="AJ30"/>
      <c r="AK30"/>
    </row>
    <row r="31" spans="1:37">
      <c r="A31" s="671">
        <f t="shared" si="1"/>
        <v>2012</v>
      </c>
      <c r="B31" s="686" t="s">
        <v>808</v>
      </c>
      <c r="C31" s="685">
        <v>1188.8671151000001</v>
      </c>
      <c r="D31" s="685">
        <v>7443.4605787999999</v>
      </c>
      <c r="E31" s="685">
        <v>6538.2991695000001</v>
      </c>
      <c r="F31" s="685">
        <v>8509.2613041999994</v>
      </c>
      <c r="G31" s="685">
        <v>4830.7806268000004</v>
      </c>
      <c r="H31" s="685">
        <v>3844.9946728</v>
      </c>
      <c r="I31" s="685">
        <v>3284.3365328999998</v>
      </c>
      <c r="J31" s="671">
        <v>67</v>
      </c>
      <c r="K31" s="704">
        <v>132</v>
      </c>
      <c r="L31" s="671">
        <v>720</v>
      </c>
      <c r="M31" s="671">
        <v>498</v>
      </c>
      <c r="N31" s="671">
        <v>1238</v>
      </c>
      <c r="O31" s="671">
        <v>1365</v>
      </c>
      <c r="P31" s="671">
        <v>2520</v>
      </c>
      <c r="Q31" s="671">
        <v>492</v>
      </c>
      <c r="R31" s="671">
        <v>16</v>
      </c>
      <c r="S31" s="671">
        <f t="shared" si="0"/>
        <v>42688.000000100001</v>
      </c>
      <c r="U31"/>
      <c r="V31"/>
      <c r="W31"/>
      <c r="X31"/>
      <c r="Y31"/>
      <c r="Z31"/>
      <c r="AA31"/>
      <c r="AB31"/>
      <c r="AC31"/>
      <c r="AD31"/>
      <c r="AE31"/>
      <c r="AF31"/>
      <c r="AG31"/>
      <c r="AH31"/>
      <c r="AI31"/>
      <c r="AJ31"/>
      <c r="AK31"/>
    </row>
    <row r="32" spans="1:37">
      <c r="A32" s="671">
        <f t="shared" si="1"/>
        <v>2012</v>
      </c>
      <c r="B32" s="686" t="s">
        <v>809</v>
      </c>
      <c r="C32" s="685">
        <v>1689.4323555000001</v>
      </c>
      <c r="D32" s="685">
        <v>8195.1415111000006</v>
      </c>
      <c r="E32" s="685">
        <v>5980.5053114000002</v>
      </c>
      <c r="F32" s="685">
        <v>7497.3314993000004</v>
      </c>
      <c r="G32" s="685">
        <v>4386.7030966000002</v>
      </c>
      <c r="H32" s="685">
        <v>3392.3191336</v>
      </c>
      <c r="I32" s="685">
        <v>3072.5670925999998</v>
      </c>
      <c r="J32" s="671">
        <v>49</v>
      </c>
      <c r="K32" s="704">
        <v>117</v>
      </c>
      <c r="L32" s="671">
        <v>902</v>
      </c>
      <c r="M32" s="671">
        <v>526</v>
      </c>
      <c r="N32" s="671">
        <v>1266</v>
      </c>
      <c r="O32" s="671">
        <v>2529</v>
      </c>
      <c r="P32" s="671">
        <v>3700</v>
      </c>
      <c r="Q32" s="671">
        <v>352</v>
      </c>
      <c r="R32" s="671">
        <v>18</v>
      </c>
      <c r="S32" s="671">
        <f t="shared" si="0"/>
        <v>43673.000000100008</v>
      </c>
      <c r="U32"/>
      <c r="V32"/>
      <c r="W32"/>
      <c r="X32"/>
      <c r="Y32"/>
      <c r="Z32"/>
      <c r="AA32"/>
      <c r="AB32"/>
      <c r="AC32"/>
      <c r="AD32"/>
      <c r="AE32"/>
      <c r="AF32"/>
      <c r="AG32"/>
      <c r="AH32"/>
      <c r="AI32"/>
      <c r="AJ32"/>
      <c r="AK32"/>
    </row>
    <row r="33" spans="1:37">
      <c r="A33" s="671">
        <f t="shared" si="1"/>
        <v>2012</v>
      </c>
      <c r="B33" s="686" t="s">
        <v>810</v>
      </c>
      <c r="C33" s="685">
        <v>1611.6555989000001</v>
      </c>
      <c r="D33" s="685">
        <v>8892.8193983000001</v>
      </c>
      <c r="E33" s="685">
        <v>5971.7131089000004</v>
      </c>
      <c r="F33" s="685">
        <v>8238.5204376999991</v>
      </c>
      <c r="G33" s="685">
        <v>4529.0826514999999</v>
      </c>
      <c r="H33" s="685">
        <v>3601.1715177999999</v>
      </c>
      <c r="I33" s="685">
        <v>2516.0372867999999</v>
      </c>
      <c r="J33" s="671">
        <v>58</v>
      </c>
      <c r="K33" s="704">
        <v>98</v>
      </c>
      <c r="L33" s="671">
        <v>754</v>
      </c>
      <c r="M33" s="671">
        <v>454</v>
      </c>
      <c r="N33" s="671">
        <v>1250</v>
      </c>
      <c r="O33" s="671">
        <v>2672</v>
      </c>
      <c r="P33" s="671">
        <v>2991</v>
      </c>
      <c r="Q33" s="671">
        <v>317</v>
      </c>
      <c r="R33" s="671">
        <v>22</v>
      </c>
      <c r="S33" s="671">
        <f t="shared" si="0"/>
        <v>43976.999999899999</v>
      </c>
      <c r="U33"/>
      <c r="V33"/>
      <c r="W33"/>
      <c r="X33"/>
      <c r="Y33"/>
      <c r="Z33"/>
      <c r="AA33"/>
      <c r="AB33"/>
      <c r="AC33"/>
      <c r="AD33"/>
      <c r="AE33"/>
      <c r="AF33"/>
      <c r="AG33"/>
      <c r="AH33"/>
      <c r="AI33"/>
      <c r="AJ33"/>
      <c r="AK33"/>
    </row>
    <row r="34" spans="1:37">
      <c r="A34" s="671">
        <f t="shared" si="1"/>
        <v>2012</v>
      </c>
      <c r="B34" s="686" t="s">
        <v>811</v>
      </c>
      <c r="C34" s="685">
        <v>1695.1222376999999</v>
      </c>
      <c r="D34" s="685">
        <v>10882.865717000001</v>
      </c>
      <c r="E34" s="685">
        <v>6524.0109851999996</v>
      </c>
      <c r="F34" s="685">
        <v>8121.3802894</v>
      </c>
      <c r="G34" s="685">
        <v>4599.5054348000003</v>
      </c>
      <c r="H34" s="685">
        <v>3729.4195298</v>
      </c>
      <c r="I34" s="685">
        <v>2662.6958064</v>
      </c>
      <c r="J34" s="671">
        <v>74</v>
      </c>
      <c r="K34" s="704">
        <v>118</v>
      </c>
      <c r="L34" s="671">
        <v>835</v>
      </c>
      <c r="M34" s="671">
        <v>434</v>
      </c>
      <c r="N34" s="671">
        <v>1167</v>
      </c>
      <c r="O34" s="671">
        <v>2319</v>
      </c>
      <c r="P34" s="671">
        <v>2414</v>
      </c>
      <c r="Q34" s="671">
        <v>417</v>
      </c>
      <c r="R34" s="671">
        <v>37</v>
      </c>
      <c r="S34" s="671">
        <f t="shared" si="0"/>
        <v>46030.000000300002</v>
      </c>
      <c r="U34"/>
      <c r="V34"/>
      <c r="W34"/>
      <c r="X34"/>
      <c r="Y34"/>
      <c r="Z34"/>
      <c r="AA34"/>
      <c r="AB34"/>
      <c r="AC34"/>
      <c r="AD34"/>
      <c r="AE34"/>
      <c r="AF34"/>
      <c r="AG34"/>
      <c r="AH34"/>
      <c r="AI34"/>
      <c r="AJ34"/>
      <c r="AK34"/>
    </row>
    <row r="35" spans="1:37">
      <c r="A35" s="671">
        <f t="shared" si="1"/>
        <v>2013</v>
      </c>
      <c r="B35" s="686" t="s">
        <v>903</v>
      </c>
      <c r="C35" s="685">
        <v>2442.8055349000001</v>
      </c>
      <c r="D35" s="685">
        <v>10466.668052000001</v>
      </c>
      <c r="E35" s="685">
        <v>6403.5117688999999</v>
      </c>
      <c r="F35" s="685">
        <v>8812.6410999</v>
      </c>
      <c r="G35" s="685">
        <v>4144.8675763000001</v>
      </c>
      <c r="H35" s="685">
        <v>3659.5078299000002</v>
      </c>
      <c r="I35" s="685">
        <v>2574.9981376999999</v>
      </c>
      <c r="J35" s="671">
        <v>65</v>
      </c>
      <c r="K35" s="704">
        <v>238</v>
      </c>
      <c r="L35" s="671">
        <v>920</v>
      </c>
      <c r="M35" s="671">
        <v>653</v>
      </c>
      <c r="N35" s="671">
        <v>1491</v>
      </c>
      <c r="O35" s="671">
        <v>2659</v>
      </c>
      <c r="P35" s="671">
        <v>2961</v>
      </c>
      <c r="Q35" s="671">
        <v>460</v>
      </c>
      <c r="R35" s="671">
        <v>26</v>
      </c>
      <c r="S35" s="671">
        <f t="shared" si="0"/>
        <v>47977.999999600004</v>
      </c>
      <c r="U35"/>
      <c r="V35"/>
      <c r="W35"/>
      <c r="X35"/>
      <c r="Y35"/>
      <c r="Z35"/>
      <c r="AA35"/>
      <c r="AB35"/>
      <c r="AC35"/>
      <c r="AD35"/>
      <c r="AE35"/>
      <c r="AF35"/>
      <c r="AG35"/>
      <c r="AH35"/>
      <c r="AI35"/>
      <c r="AJ35"/>
      <c r="AK35"/>
    </row>
    <row r="36" spans="1:37">
      <c r="A36" s="671">
        <f t="shared" si="1"/>
        <v>2013</v>
      </c>
      <c r="B36" s="686" t="s">
        <v>904</v>
      </c>
      <c r="C36" s="685">
        <v>2722.4894242</v>
      </c>
      <c r="D36" s="685">
        <v>10219.250314000001</v>
      </c>
      <c r="E36" s="685">
        <v>6217.9065401999997</v>
      </c>
      <c r="F36" s="685">
        <v>9443.4365194999991</v>
      </c>
      <c r="G36" s="685">
        <v>4745.3449516999999</v>
      </c>
      <c r="H36" s="685">
        <v>3338.1838028000002</v>
      </c>
      <c r="I36" s="685">
        <v>2922.3884478999998</v>
      </c>
      <c r="J36" s="671">
        <v>49</v>
      </c>
      <c r="K36" s="704">
        <v>253</v>
      </c>
      <c r="L36" s="671">
        <v>887</v>
      </c>
      <c r="M36" s="671">
        <v>828</v>
      </c>
      <c r="N36" s="671">
        <v>1752</v>
      </c>
      <c r="O36" s="671">
        <v>3295</v>
      </c>
      <c r="P36" s="671">
        <v>3578</v>
      </c>
      <c r="Q36" s="671">
        <v>449</v>
      </c>
      <c r="R36" s="671">
        <v>18</v>
      </c>
      <c r="S36" s="671">
        <f t="shared" si="0"/>
        <v>50718.000000299995</v>
      </c>
      <c r="U36"/>
      <c r="V36"/>
      <c r="W36"/>
      <c r="X36"/>
      <c r="Y36"/>
      <c r="Z36"/>
      <c r="AA36"/>
      <c r="AB36"/>
      <c r="AC36"/>
      <c r="AD36"/>
      <c r="AE36"/>
      <c r="AF36"/>
      <c r="AG36"/>
      <c r="AH36"/>
      <c r="AI36"/>
      <c r="AJ36"/>
      <c r="AK36"/>
    </row>
    <row r="37" spans="1:37">
      <c r="A37" s="671">
        <f t="shared" si="1"/>
        <v>2013</v>
      </c>
      <c r="B37" s="686" t="s">
        <v>905</v>
      </c>
      <c r="C37" s="685">
        <v>3262.7085900000002</v>
      </c>
      <c r="D37" s="685">
        <v>11413.590236</v>
      </c>
      <c r="E37" s="685">
        <v>6640.0316161999999</v>
      </c>
      <c r="F37" s="685">
        <v>10754.648332000001</v>
      </c>
      <c r="G37" s="685">
        <v>5343.6027286999997</v>
      </c>
      <c r="H37" s="685">
        <v>3432.4546999999998</v>
      </c>
      <c r="I37" s="685">
        <v>3063.9637963999999</v>
      </c>
      <c r="J37" s="671">
        <v>28</v>
      </c>
      <c r="K37" s="704">
        <v>218</v>
      </c>
      <c r="L37" s="671">
        <v>821</v>
      </c>
      <c r="M37" s="671">
        <v>708</v>
      </c>
      <c r="N37" s="671">
        <v>1205</v>
      </c>
      <c r="O37" s="671">
        <v>3180</v>
      </c>
      <c r="P37" s="671">
        <v>3187</v>
      </c>
      <c r="Q37" s="671">
        <v>490</v>
      </c>
      <c r="R37" s="671">
        <v>41</v>
      </c>
      <c r="S37" s="671">
        <f t="shared" si="0"/>
        <v>53788.999999300002</v>
      </c>
      <c r="U37"/>
      <c r="V37"/>
      <c r="W37"/>
      <c r="X37"/>
      <c r="Y37"/>
      <c r="Z37"/>
      <c r="AA37"/>
      <c r="AB37"/>
      <c r="AC37"/>
      <c r="AD37"/>
      <c r="AE37"/>
      <c r="AF37"/>
      <c r="AG37"/>
      <c r="AH37"/>
      <c r="AI37"/>
      <c r="AJ37"/>
      <c r="AK37"/>
    </row>
    <row r="38" spans="1:37">
      <c r="A38" s="671">
        <f t="shared" si="1"/>
        <v>2013</v>
      </c>
      <c r="B38" s="686" t="s">
        <v>906</v>
      </c>
      <c r="C38" s="685">
        <v>3161.7695530999999</v>
      </c>
      <c r="D38" s="685">
        <v>12356.392892</v>
      </c>
      <c r="E38" s="685">
        <v>6772.2945840000002</v>
      </c>
      <c r="F38" s="685">
        <v>11237.099281999999</v>
      </c>
      <c r="G38" s="685">
        <v>5858.7351282999998</v>
      </c>
      <c r="H38" s="685">
        <v>3876.3715603000001</v>
      </c>
      <c r="I38" s="685">
        <v>3503.3369997</v>
      </c>
      <c r="J38" s="671">
        <v>63</v>
      </c>
      <c r="K38" s="704">
        <v>147</v>
      </c>
      <c r="L38" s="671">
        <v>645</v>
      </c>
      <c r="M38" s="671">
        <v>662</v>
      </c>
      <c r="N38" s="671">
        <v>1060</v>
      </c>
      <c r="O38" s="671">
        <v>2886</v>
      </c>
      <c r="P38" s="671">
        <v>3665</v>
      </c>
      <c r="Q38" s="671">
        <v>362</v>
      </c>
      <c r="R38" s="671">
        <v>21</v>
      </c>
      <c r="S38" s="671">
        <f t="shared" si="0"/>
        <v>56276.999999399995</v>
      </c>
      <c r="U38"/>
      <c r="V38"/>
      <c r="W38"/>
      <c r="X38"/>
      <c r="Y38"/>
      <c r="Z38"/>
      <c r="AA38"/>
      <c r="AB38"/>
      <c r="AC38"/>
      <c r="AD38"/>
      <c r="AE38"/>
      <c r="AF38"/>
      <c r="AG38"/>
      <c r="AH38"/>
      <c r="AI38"/>
      <c r="AJ38"/>
      <c r="AK38"/>
    </row>
    <row r="39" spans="1:37">
      <c r="A39" s="671">
        <v>2014</v>
      </c>
      <c r="B39" s="686" t="s">
        <v>1050</v>
      </c>
      <c r="C39" s="685">
        <v>3548.1943953999998</v>
      </c>
      <c r="D39" s="685">
        <v>13079.619416</v>
      </c>
      <c r="E39" s="685">
        <v>7398.2114830999999</v>
      </c>
      <c r="F39" s="685">
        <v>11353.160975000001</v>
      </c>
      <c r="G39" s="685">
        <v>5155.7727886000002</v>
      </c>
      <c r="H39" s="685">
        <v>4310.4897907000004</v>
      </c>
      <c r="I39" s="685">
        <v>3716.5511514</v>
      </c>
      <c r="J39" s="671">
        <v>89</v>
      </c>
      <c r="K39" s="704">
        <v>222</v>
      </c>
      <c r="L39" s="671">
        <v>822</v>
      </c>
      <c r="M39" s="671">
        <v>833</v>
      </c>
      <c r="N39" s="671">
        <v>1513</v>
      </c>
      <c r="O39" s="671">
        <v>2795</v>
      </c>
      <c r="P39" s="671">
        <v>3672</v>
      </c>
      <c r="Q39" s="671">
        <v>414</v>
      </c>
      <c r="R39" s="671">
        <v>31</v>
      </c>
      <c r="S39" s="671">
        <f t="shared" si="0"/>
        <v>58953.000000200002</v>
      </c>
      <c r="U39"/>
      <c r="V39"/>
      <c r="W39"/>
      <c r="X39"/>
      <c r="Y39"/>
      <c r="Z39"/>
      <c r="AA39"/>
      <c r="AB39"/>
      <c r="AC39"/>
      <c r="AD39"/>
      <c r="AE39"/>
      <c r="AF39"/>
      <c r="AG39"/>
      <c r="AH39"/>
      <c r="AI39"/>
      <c r="AJ39"/>
      <c r="AK39"/>
    </row>
    <row r="40" spans="1:37">
      <c r="A40" s="671">
        <v>2014</v>
      </c>
      <c r="B40" s="686" t="s">
        <v>1051</v>
      </c>
      <c r="C40" s="685">
        <v>3318.1714069999998</v>
      </c>
      <c r="D40" s="685">
        <v>12777.755574999999</v>
      </c>
      <c r="E40" s="685">
        <v>7310.2793516000002</v>
      </c>
      <c r="F40" s="685">
        <v>12460.889519</v>
      </c>
      <c r="G40" s="685">
        <v>5323.8184770999997</v>
      </c>
      <c r="H40" s="685">
        <v>4809.7088487999999</v>
      </c>
      <c r="I40" s="685">
        <v>3755.3768214000002</v>
      </c>
      <c r="J40" s="671">
        <v>135</v>
      </c>
      <c r="K40" s="704">
        <v>222</v>
      </c>
      <c r="L40" s="671">
        <v>746</v>
      </c>
      <c r="M40" s="671">
        <v>730</v>
      </c>
      <c r="N40" s="671">
        <v>1533</v>
      </c>
      <c r="O40" s="671">
        <v>3759</v>
      </c>
      <c r="P40" s="671">
        <v>4620</v>
      </c>
      <c r="Q40" s="671">
        <v>460</v>
      </c>
      <c r="R40" s="671">
        <v>33</v>
      </c>
      <c r="S40" s="671">
        <f t="shared" si="0"/>
        <v>61993.999999900007</v>
      </c>
      <c r="U40"/>
      <c r="V40"/>
      <c r="W40"/>
      <c r="X40"/>
      <c r="Y40"/>
      <c r="Z40"/>
      <c r="AA40"/>
      <c r="AB40"/>
      <c r="AC40"/>
      <c r="AD40"/>
      <c r="AE40"/>
      <c r="AF40"/>
      <c r="AG40"/>
      <c r="AH40"/>
      <c r="AI40"/>
      <c r="AJ40"/>
      <c r="AK40"/>
    </row>
    <row r="41" spans="1:37">
      <c r="A41" s="671">
        <v>2014</v>
      </c>
      <c r="B41" s="686" t="s">
        <v>1052</v>
      </c>
      <c r="C41" s="685">
        <v>3291.3328520999999</v>
      </c>
      <c r="D41" s="685">
        <v>14662.056434</v>
      </c>
      <c r="E41" s="685">
        <v>7908.4041329000001</v>
      </c>
      <c r="F41" s="685">
        <v>13343.561911000001</v>
      </c>
      <c r="G41" s="685">
        <v>6061.1078244</v>
      </c>
      <c r="H41" s="685">
        <v>4997.676461</v>
      </c>
      <c r="I41" s="685">
        <v>4280.8603845999996</v>
      </c>
      <c r="J41" s="671">
        <v>100</v>
      </c>
      <c r="K41" s="704">
        <v>158</v>
      </c>
      <c r="L41" s="671">
        <v>704</v>
      </c>
      <c r="M41" s="671">
        <v>793</v>
      </c>
      <c r="N41" s="671">
        <v>1468</v>
      </c>
      <c r="O41" s="671">
        <v>2999</v>
      </c>
      <c r="P41" s="671">
        <v>4631</v>
      </c>
      <c r="Q41" s="671">
        <v>434</v>
      </c>
      <c r="R41" s="671">
        <v>49</v>
      </c>
      <c r="S41" s="671">
        <f t="shared" si="0"/>
        <v>65881</v>
      </c>
      <c r="U41"/>
      <c r="V41"/>
      <c r="W41"/>
      <c r="X41"/>
      <c r="Y41"/>
      <c r="Z41"/>
      <c r="AA41"/>
      <c r="AB41"/>
      <c r="AC41"/>
      <c r="AD41"/>
      <c r="AE41"/>
      <c r="AF41"/>
      <c r="AG41"/>
      <c r="AH41"/>
      <c r="AI41"/>
      <c r="AJ41"/>
      <c r="AK41"/>
    </row>
    <row r="42" spans="1:37">
      <c r="A42" s="671">
        <v>2014</v>
      </c>
      <c r="B42" s="686" t="s">
        <v>1053</v>
      </c>
      <c r="C42" s="685">
        <v>4083.3517342999999</v>
      </c>
      <c r="D42" s="685">
        <v>14730.462841</v>
      </c>
      <c r="E42" s="685">
        <v>8300.0595983000003</v>
      </c>
      <c r="F42" s="685">
        <v>13962.264408999999</v>
      </c>
      <c r="G42" s="685">
        <v>6143.1829275999999</v>
      </c>
      <c r="H42" s="685">
        <v>4945.5669727000004</v>
      </c>
      <c r="I42" s="685">
        <v>4262.1115169000004</v>
      </c>
      <c r="J42" s="671">
        <v>137</v>
      </c>
      <c r="K42" s="704">
        <v>200</v>
      </c>
      <c r="L42" s="671">
        <v>545</v>
      </c>
      <c r="M42" s="671">
        <v>578</v>
      </c>
      <c r="N42" s="671">
        <v>1329</v>
      </c>
      <c r="O42" s="671">
        <v>2785</v>
      </c>
      <c r="P42" s="671">
        <v>4626</v>
      </c>
      <c r="Q42" s="671">
        <v>354</v>
      </c>
      <c r="R42" s="671">
        <v>81</v>
      </c>
      <c r="S42" s="671">
        <f t="shared" si="0"/>
        <v>67061.999999799998</v>
      </c>
      <c r="U42"/>
      <c r="V42"/>
      <c r="W42"/>
      <c r="X42"/>
      <c r="Y42"/>
      <c r="Z42"/>
      <c r="AA42"/>
      <c r="AB42"/>
      <c r="AC42"/>
      <c r="AD42"/>
      <c r="AE42"/>
      <c r="AF42"/>
      <c r="AG42"/>
      <c r="AH42"/>
      <c r="AI42"/>
      <c r="AJ42"/>
      <c r="AK42"/>
    </row>
    <row r="43" spans="1:37">
      <c r="A43" s="689">
        <v>2015</v>
      </c>
      <c r="B43" s="684" t="s">
        <v>1109</v>
      </c>
      <c r="C43" s="685">
        <v>5217.2486245999999</v>
      </c>
      <c r="D43" s="685">
        <v>13478.042637</v>
      </c>
      <c r="E43" s="685">
        <v>7825.6221862000002</v>
      </c>
      <c r="F43" s="685">
        <v>14066.045195000001</v>
      </c>
      <c r="G43" s="685">
        <v>6360.4370366000003</v>
      </c>
      <c r="H43" s="685">
        <v>4578.0094822000001</v>
      </c>
      <c r="I43" s="685">
        <v>4405.5948385000002</v>
      </c>
      <c r="J43" s="671">
        <v>166</v>
      </c>
      <c r="K43" s="704">
        <v>248</v>
      </c>
      <c r="L43" s="671">
        <v>705</v>
      </c>
      <c r="M43" s="671">
        <v>616</v>
      </c>
      <c r="N43" s="671">
        <v>1778</v>
      </c>
      <c r="O43" s="671">
        <v>3041</v>
      </c>
      <c r="P43" s="671">
        <v>4354</v>
      </c>
      <c r="Q43" s="671">
        <v>450</v>
      </c>
      <c r="R43" s="671">
        <v>61</v>
      </c>
      <c r="S43" s="671">
        <f t="shared" si="0"/>
        <v>67350.000000100001</v>
      </c>
      <c r="U43"/>
      <c r="V43"/>
      <c r="W43"/>
      <c r="X43"/>
      <c r="Y43"/>
      <c r="Z43"/>
      <c r="AA43"/>
      <c r="AB43"/>
      <c r="AC43"/>
      <c r="AD43"/>
      <c r="AE43"/>
      <c r="AF43"/>
      <c r="AG43"/>
      <c r="AH43"/>
      <c r="AI43"/>
      <c r="AJ43"/>
      <c r="AK43"/>
    </row>
    <row r="44" spans="1:37">
      <c r="A44" s="689">
        <v>2015</v>
      </c>
      <c r="B44" s="684" t="s">
        <v>1110</v>
      </c>
      <c r="C44" s="685">
        <v>5196.2978950999996</v>
      </c>
      <c r="D44" s="685">
        <v>12510.378766</v>
      </c>
      <c r="E44" s="685">
        <v>7996.7972937000004</v>
      </c>
      <c r="F44" s="685">
        <v>13498.216053</v>
      </c>
      <c r="G44" s="685">
        <v>6455.4733233999996</v>
      </c>
      <c r="H44" s="685">
        <v>4911.5958076999996</v>
      </c>
      <c r="I44" s="685">
        <v>4400.2408611999999</v>
      </c>
      <c r="J44" s="671">
        <v>124</v>
      </c>
      <c r="K44" s="704">
        <v>240</v>
      </c>
      <c r="L44" s="671">
        <v>771</v>
      </c>
      <c r="M44" s="671">
        <v>678</v>
      </c>
      <c r="N44" s="671">
        <v>2153</v>
      </c>
      <c r="O44" s="671">
        <v>3230</v>
      </c>
      <c r="P44" s="671">
        <v>5036</v>
      </c>
      <c r="Q44" s="671">
        <v>415</v>
      </c>
      <c r="R44" s="671">
        <v>65</v>
      </c>
      <c r="S44" s="671">
        <f t="shared" si="0"/>
        <v>67681.000000100001</v>
      </c>
      <c r="U44"/>
      <c r="V44"/>
      <c r="W44"/>
      <c r="X44"/>
      <c r="Y44"/>
      <c r="Z44"/>
      <c r="AA44"/>
      <c r="AB44"/>
      <c r="AC44"/>
      <c r="AD44"/>
      <c r="AE44"/>
      <c r="AF44"/>
      <c r="AG44"/>
      <c r="AH44"/>
      <c r="AI44"/>
      <c r="AJ44"/>
      <c r="AK44"/>
    </row>
    <row r="45" spans="1:37">
      <c r="A45" s="689">
        <v>2015</v>
      </c>
      <c r="B45" s="684" t="s">
        <v>1111</v>
      </c>
      <c r="C45" s="685">
        <v>5253.3771083000001</v>
      </c>
      <c r="D45" s="685">
        <v>13887.447560000001</v>
      </c>
      <c r="E45" s="685">
        <v>8998.3571580999997</v>
      </c>
      <c r="F45" s="685">
        <v>14121.354871</v>
      </c>
      <c r="G45" s="685">
        <v>6776.2373223000004</v>
      </c>
      <c r="H45" s="685">
        <v>4958.6861508000002</v>
      </c>
      <c r="I45" s="685">
        <v>4486.5398298</v>
      </c>
      <c r="J45" s="671">
        <v>135</v>
      </c>
      <c r="K45" s="704">
        <v>242</v>
      </c>
      <c r="L45" s="671">
        <v>756</v>
      </c>
      <c r="M45" s="671">
        <v>852</v>
      </c>
      <c r="N45" s="671">
        <v>2347</v>
      </c>
      <c r="O45" s="671">
        <v>3324</v>
      </c>
      <c r="P45" s="671">
        <v>4456</v>
      </c>
      <c r="Q45" s="671">
        <v>242</v>
      </c>
      <c r="R45" s="671">
        <v>90</v>
      </c>
      <c r="S45" s="671">
        <f t="shared" si="0"/>
        <v>70926.000000300002</v>
      </c>
      <c r="U45"/>
      <c r="V45"/>
      <c r="W45"/>
      <c r="X45"/>
      <c r="Y45"/>
      <c r="Z45"/>
      <c r="AA45"/>
      <c r="AB45"/>
      <c r="AC45"/>
      <c r="AD45"/>
      <c r="AE45"/>
      <c r="AF45"/>
      <c r="AG45"/>
      <c r="AH45"/>
      <c r="AI45"/>
      <c r="AJ45"/>
      <c r="AK45"/>
    </row>
    <row r="46" spans="1:37">
      <c r="A46" s="689">
        <v>2015</v>
      </c>
      <c r="B46" s="684" t="s">
        <v>1112</v>
      </c>
      <c r="C46" s="685">
        <v>5028.0952700999997</v>
      </c>
      <c r="D46" s="685">
        <v>14126.720391999999</v>
      </c>
      <c r="E46" s="685">
        <v>8944.8946448999995</v>
      </c>
      <c r="F46" s="685">
        <v>13398.7806</v>
      </c>
      <c r="G46" s="685">
        <v>6384.1743561000003</v>
      </c>
      <c r="H46" s="685">
        <v>5156.3102147</v>
      </c>
      <c r="I46" s="685">
        <v>4339.0245220999996</v>
      </c>
      <c r="J46" s="671">
        <v>121</v>
      </c>
      <c r="K46" s="704">
        <v>237</v>
      </c>
      <c r="L46" s="671">
        <v>727</v>
      </c>
      <c r="M46" s="671">
        <v>715</v>
      </c>
      <c r="N46" s="671">
        <v>2559</v>
      </c>
      <c r="O46" s="671">
        <v>2968</v>
      </c>
      <c r="P46" s="671">
        <v>4306</v>
      </c>
      <c r="Q46" s="671">
        <v>124</v>
      </c>
      <c r="R46" s="671">
        <v>89</v>
      </c>
      <c r="S46" s="671">
        <f t="shared" si="0"/>
        <v>69223.999999899999</v>
      </c>
      <c r="U46"/>
      <c r="V46"/>
      <c r="W46"/>
      <c r="X46"/>
      <c r="Y46"/>
      <c r="Z46"/>
      <c r="AA46"/>
      <c r="AB46"/>
      <c r="AC46"/>
      <c r="AD46"/>
      <c r="AE46"/>
      <c r="AF46"/>
      <c r="AG46"/>
      <c r="AH46"/>
      <c r="AI46"/>
      <c r="AJ46"/>
      <c r="AK46"/>
    </row>
    <row r="47" spans="1:37">
      <c r="A47" s="689">
        <v>2016</v>
      </c>
      <c r="B47" s="504" t="s">
        <v>1165</v>
      </c>
      <c r="C47" s="685">
        <v>5188.3882887999998</v>
      </c>
      <c r="D47" s="685">
        <v>13801.241529000001</v>
      </c>
      <c r="E47" s="685">
        <v>9193.0599535000001</v>
      </c>
      <c r="F47" s="685">
        <v>13202.475988</v>
      </c>
      <c r="G47" s="685">
        <v>5993.6898014999997</v>
      </c>
      <c r="H47" s="685">
        <v>4361.8759320999998</v>
      </c>
      <c r="I47" s="685">
        <v>4995.2685074000001</v>
      </c>
      <c r="J47" s="671">
        <v>140</v>
      </c>
      <c r="K47" s="704">
        <v>262</v>
      </c>
      <c r="L47" s="671">
        <v>833</v>
      </c>
      <c r="M47" s="671">
        <v>873</v>
      </c>
      <c r="N47" s="671">
        <v>3193</v>
      </c>
      <c r="O47" s="671">
        <v>2814</v>
      </c>
      <c r="P47" s="671">
        <v>4303</v>
      </c>
      <c r="Q47" s="671">
        <v>147</v>
      </c>
      <c r="R47" s="671">
        <v>80</v>
      </c>
      <c r="S47" s="671">
        <f t="shared" si="0"/>
        <v>69381.000000300002</v>
      </c>
      <c r="U47"/>
      <c r="V47"/>
      <c r="W47"/>
      <c r="X47"/>
      <c r="Y47"/>
      <c r="Z47"/>
      <c r="AA47"/>
      <c r="AB47"/>
      <c r="AC47"/>
      <c r="AD47"/>
      <c r="AE47"/>
      <c r="AF47"/>
      <c r="AG47"/>
      <c r="AH47"/>
      <c r="AI47"/>
      <c r="AJ47"/>
      <c r="AK47"/>
    </row>
    <row r="48" spans="1:37">
      <c r="A48" s="689">
        <v>2016</v>
      </c>
      <c r="B48" s="504" t="s">
        <v>1166</v>
      </c>
      <c r="C48" s="685">
        <v>5097.4718429000004</v>
      </c>
      <c r="D48" s="685">
        <v>13240.232317</v>
      </c>
      <c r="E48" s="685">
        <v>8911.9039866000003</v>
      </c>
      <c r="F48" s="685">
        <v>13703.002643</v>
      </c>
      <c r="G48" s="685">
        <v>5881.8538292000003</v>
      </c>
      <c r="H48" s="685">
        <v>4916.3670914000004</v>
      </c>
      <c r="I48" s="685">
        <v>4998.1682897000001</v>
      </c>
      <c r="J48" s="671">
        <v>186</v>
      </c>
      <c r="K48" s="704">
        <v>240</v>
      </c>
      <c r="L48" s="671">
        <v>834</v>
      </c>
      <c r="M48" s="671">
        <v>896</v>
      </c>
      <c r="N48" s="671">
        <v>3352</v>
      </c>
      <c r="O48" s="671">
        <v>3314</v>
      </c>
      <c r="P48" s="671">
        <v>5151</v>
      </c>
      <c r="Q48" s="671">
        <v>55</v>
      </c>
      <c r="R48" s="671">
        <v>146</v>
      </c>
      <c r="S48" s="671">
        <f t="shared" si="0"/>
        <v>70922.999999799998</v>
      </c>
      <c r="U48"/>
      <c r="V48"/>
      <c r="W48"/>
      <c r="X48"/>
      <c r="Y48"/>
      <c r="Z48"/>
      <c r="AA48"/>
      <c r="AB48"/>
      <c r="AC48"/>
      <c r="AD48"/>
      <c r="AE48"/>
      <c r="AF48"/>
      <c r="AG48"/>
      <c r="AH48"/>
      <c r="AI48"/>
      <c r="AJ48"/>
      <c r="AK48"/>
    </row>
    <row r="49" spans="1:37">
      <c r="A49" s="689">
        <v>2016</v>
      </c>
      <c r="B49" s="504" t="s">
        <v>1167</v>
      </c>
      <c r="C49" s="685">
        <v>5617.1457686000003</v>
      </c>
      <c r="D49" s="685">
        <v>14795.470845</v>
      </c>
      <c r="E49" s="685">
        <v>9924.3654599000001</v>
      </c>
      <c r="F49" s="685">
        <v>14640.001514</v>
      </c>
      <c r="G49" s="685">
        <v>6118.5148488000004</v>
      </c>
      <c r="H49" s="685">
        <v>5034.3288980999996</v>
      </c>
      <c r="I49" s="685">
        <v>5236.1726656000001</v>
      </c>
      <c r="J49" s="671">
        <v>154</v>
      </c>
      <c r="K49" s="704">
        <v>238</v>
      </c>
      <c r="L49" s="671">
        <v>901</v>
      </c>
      <c r="M49" s="671">
        <v>925</v>
      </c>
      <c r="N49" s="671">
        <v>3145</v>
      </c>
      <c r="O49" s="671">
        <v>3161</v>
      </c>
      <c r="P49" s="671">
        <v>5709</v>
      </c>
      <c r="Q49" s="671">
        <v>96</v>
      </c>
      <c r="R49" s="671">
        <v>193</v>
      </c>
      <c r="S49" s="671">
        <f t="shared" si="0"/>
        <v>75888</v>
      </c>
      <c r="U49"/>
      <c r="V49"/>
      <c r="W49"/>
      <c r="X49"/>
      <c r="Y49"/>
      <c r="Z49"/>
      <c r="AA49"/>
      <c r="AB49"/>
      <c r="AC49"/>
      <c r="AD49"/>
      <c r="AE49"/>
      <c r="AF49"/>
      <c r="AG49"/>
      <c r="AH49"/>
      <c r="AI49"/>
      <c r="AJ49"/>
      <c r="AK49"/>
    </row>
    <row r="50" spans="1:37">
      <c r="A50" s="689">
        <v>2016</v>
      </c>
      <c r="B50" s="504" t="s">
        <v>1168</v>
      </c>
      <c r="C50" s="685">
        <v>5775.7542639000003</v>
      </c>
      <c r="D50" s="685">
        <v>15821.681259000001</v>
      </c>
      <c r="E50" s="685">
        <v>9974.9339285000005</v>
      </c>
      <c r="F50" s="685">
        <v>15432.859974999999</v>
      </c>
      <c r="G50" s="685">
        <v>6112.2003670000004</v>
      </c>
      <c r="H50" s="685">
        <v>5355.0717710999998</v>
      </c>
      <c r="I50" s="685">
        <v>4889.4984358000002</v>
      </c>
      <c r="J50" s="671">
        <v>170</v>
      </c>
      <c r="K50" s="704">
        <v>212</v>
      </c>
      <c r="L50" s="671">
        <v>757</v>
      </c>
      <c r="M50" s="671">
        <v>817</v>
      </c>
      <c r="N50" s="671">
        <v>3257</v>
      </c>
      <c r="O50" s="671">
        <v>3724</v>
      </c>
      <c r="P50" s="671">
        <v>4727</v>
      </c>
      <c r="Q50" s="671">
        <v>241</v>
      </c>
      <c r="R50" s="671">
        <v>297</v>
      </c>
      <c r="S50" s="671">
        <f t="shared" si="0"/>
        <v>77564.000000300002</v>
      </c>
      <c r="U50"/>
      <c r="V50"/>
      <c r="W50"/>
      <c r="X50"/>
      <c r="Y50"/>
      <c r="Z50"/>
      <c r="AA50"/>
      <c r="AB50"/>
      <c r="AC50"/>
      <c r="AD50"/>
      <c r="AE50"/>
      <c r="AF50"/>
      <c r="AG50"/>
      <c r="AH50"/>
      <c r="AI50"/>
      <c r="AJ50"/>
      <c r="AK50"/>
    </row>
    <row r="51" spans="1:37">
      <c r="A51" s="689">
        <v>2017</v>
      </c>
      <c r="B51" s="504" t="s">
        <v>1258</v>
      </c>
      <c r="C51" s="685">
        <v>6797.1228321999997</v>
      </c>
      <c r="D51" s="685">
        <v>14830.443176000001</v>
      </c>
      <c r="E51" s="685">
        <v>9810.3376344000008</v>
      </c>
      <c r="F51" s="685">
        <v>15242.693057</v>
      </c>
      <c r="G51" s="685">
        <v>6661.8370576999996</v>
      </c>
      <c r="H51" s="685">
        <v>4953.8593128000002</v>
      </c>
      <c r="I51" s="685">
        <v>4906.7069295000001</v>
      </c>
      <c r="J51" s="671">
        <v>176</v>
      </c>
      <c r="K51" s="704">
        <v>164</v>
      </c>
      <c r="L51" s="671">
        <v>896</v>
      </c>
      <c r="M51" s="671">
        <v>880</v>
      </c>
      <c r="N51" s="671">
        <v>3516</v>
      </c>
      <c r="O51" s="671">
        <v>4051</v>
      </c>
      <c r="P51" s="671">
        <v>4473</v>
      </c>
      <c r="Q51" s="671">
        <v>344</v>
      </c>
      <c r="R51" s="671">
        <v>266</v>
      </c>
      <c r="S51" s="671">
        <f t="shared" si="0"/>
        <v>77968.999999600012</v>
      </c>
      <c r="U51"/>
      <c r="V51"/>
      <c r="W51"/>
      <c r="X51"/>
      <c r="Y51"/>
      <c r="Z51"/>
      <c r="AA51"/>
      <c r="AB51"/>
      <c r="AC51"/>
      <c r="AD51"/>
      <c r="AE51"/>
      <c r="AF51"/>
      <c r="AG51"/>
      <c r="AH51"/>
      <c r="AI51"/>
      <c r="AJ51"/>
      <c r="AK51"/>
    </row>
    <row r="52" spans="1:37">
      <c r="A52" s="689">
        <v>2017</v>
      </c>
      <c r="B52" s="504" t="s">
        <v>1259</v>
      </c>
      <c r="C52" s="685">
        <v>6238.6752092999996</v>
      </c>
      <c r="D52" s="685">
        <v>13915.231888</v>
      </c>
      <c r="E52" s="685">
        <v>9200.1491335999999</v>
      </c>
      <c r="F52" s="685">
        <v>15435.622867</v>
      </c>
      <c r="G52" s="685">
        <v>7203.1240146</v>
      </c>
      <c r="H52" s="685">
        <v>4452.2930847999996</v>
      </c>
      <c r="I52" s="685">
        <v>4859.9038026999997</v>
      </c>
      <c r="J52" s="671">
        <v>187</v>
      </c>
      <c r="K52" s="704">
        <v>153</v>
      </c>
      <c r="L52" s="671">
        <v>719</v>
      </c>
      <c r="M52" s="671">
        <v>1001</v>
      </c>
      <c r="N52" s="671">
        <v>4006</v>
      </c>
      <c r="O52" s="671">
        <v>5159</v>
      </c>
      <c r="P52" s="671">
        <v>5205</v>
      </c>
      <c r="Q52" s="671">
        <v>462</v>
      </c>
      <c r="R52" s="671">
        <v>264</v>
      </c>
      <c r="S52" s="671">
        <f t="shared" si="0"/>
        <v>78461</v>
      </c>
      <c r="U52"/>
      <c r="V52"/>
      <c r="W52"/>
      <c r="X52"/>
      <c r="Y52"/>
      <c r="Z52"/>
      <c r="AA52"/>
      <c r="AB52"/>
      <c r="AC52"/>
      <c r="AD52"/>
      <c r="AE52"/>
      <c r="AF52"/>
      <c r="AG52"/>
      <c r="AH52"/>
      <c r="AI52"/>
      <c r="AJ52"/>
      <c r="AK52"/>
    </row>
    <row r="53" spans="1:37">
      <c r="A53" s="689">
        <v>2017</v>
      </c>
      <c r="B53" s="504" t="s">
        <v>1260</v>
      </c>
      <c r="C53" s="685">
        <v>7031.6994289000004</v>
      </c>
      <c r="D53" s="685">
        <v>14950.446427999999</v>
      </c>
      <c r="E53" s="685">
        <v>10079.780247000001</v>
      </c>
      <c r="F53" s="685">
        <v>15592.457757</v>
      </c>
      <c r="G53" s="685">
        <v>7103.1675051000002</v>
      </c>
      <c r="H53" s="685">
        <v>4692.5494177999999</v>
      </c>
      <c r="I53" s="685">
        <v>5023.8992164000001</v>
      </c>
      <c r="J53" s="671">
        <v>185</v>
      </c>
      <c r="K53" s="704">
        <v>160</v>
      </c>
      <c r="L53" s="671">
        <v>630</v>
      </c>
      <c r="M53" s="671">
        <v>1205</v>
      </c>
      <c r="N53" s="671">
        <v>3508</v>
      </c>
      <c r="O53" s="671">
        <v>4230</v>
      </c>
      <c r="P53" s="671">
        <v>4655</v>
      </c>
      <c r="Q53" s="671">
        <v>488</v>
      </c>
      <c r="R53" s="671">
        <v>275</v>
      </c>
      <c r="S53" s="671">
        <f t="shared" si="0"/>
        <v>79810.000000200002</v>
      </c>
      <c r="U53"/>
      <c r="V53"/>
      <c r="W53"/>
      <c r="X53"/>
      <c r="Y53"/>
      <c r="Z53"/>
      <c r="AA53"/>
      <c r="AB53"/>
      <c r="AC53"/>
      <c r="AD53"/>
      <c r="AE53"/>
      <c r="AF53"/>
      <c r="AG53"/>
      <c r="AH53"/>
      <c r="AI53"/>
      <c r="AJ53"/>
      <c r="AK53"/>
    </row>
    <row r="54" spans="1:37">
      <c r="A54" s="689">
        <v>2017</v>
      </c>
      <c r="B54" s="504" t="s">
        <v>1261</v>
      </c>
      <c r="C54" s="685">
        <v>7688.8880689999996</v>
      </c>
      <c r="D54" s="685">
        <v>16964.063262</v>
      </c>
      <c r="E54" s="685">
        <v>10289.717490000001</v>
      </c>
      <c r="F54" s="685">
        <v>16027.949198</v>
      </c>
      <c r="G54" s="685">
        <v>7681.8935315999997</v>
      </c>
      <c r="H54" s="685">
        <v>4666.3576732000001</v>
      </c>
      <c r="I54" s="685">
        <v>4872.1307763000004</v>
      </c>
      <c r="J54" s="671">
        <v>170</v>
      </c>
      <c r="K54" s="704">
        <v>101</v>
      </c>
      <c r="L54" s="671">
        <v>508</v>
      </c>
      <c r="M54" s="671">
        <v>1115</v>
      </c>
      <c r="N54" s="671">
        <v>3056</v>
      </c>
      <c r="O54" s="671">
        <v>4192</v>
      </c>
      <c r="P54" s="671">
        <v>4702</v>
      </c>
      <c r="Q54" s="671">
        <v>517</v>
      </c>
      <c r="R54" s="671">
        <v>427</v>
      </c>
      <c r="S54" s="671">
        <f t="shared" si="0"/>
        <v>82979.000000100001</v>
      </c>
      <c r="U54"/>
      <c r="V54"/>
      <c r="W54"/>
      <c r="X54"/>
      <c r="Y54"/>
      <c r="Z54"/>
      <c r="AA54"/>
      <c r="AB54"/>
      <c r="AC54"/>
      <c r="AD54"/>
      <c r="AE54"/>
      <c r="AF54"/>
      <c r="AG54"/>
      <c r="AH54"/>
      <c r="AI54"/>
      <c r="AJ54"/>
      <c r="AK54"/>
    </row>
    <row r="55" spans="1:37">
      <c r="A55" s="689"/>
      <c r="B55" s="684"/>
      <c r="C55" s="685"/>
      <c r="D55" s="685"/>
      <c r="E55" s="685"/>
      <c r="F55" s="685"/>
      <c r="G55" s="685"/>
      <c r="H55" s="685"/>
      <c r="I55" s="685"/>
      <c r="J55" s="671"/>
      <c r="K55" s="671"/>
      <c r="L55" s="671"/>
      <c r="M55" s="671"/>
      <c r="N55" s="671"/>
      <c r="O55" s="671"/>
      <c r="P55" s="671"/>
      <c r="Q55" s="671"/>
      <c r="R55" s="671"/>
      <c r="S55" s="671"/>
    </row>
    <row r="56" spans="1:37">
      <c r="A56" s="689"/>
      <c r="B56" s="684"/>
      <c r="C56" s="685"/>
      <c r="D56" s="685"/>
      <c r="E56" s="685"/>
      <c r="F56" s="685"/>
      <c r="G56" s="685"/>
      <c r="H56" s="685"/>
      <c r="I56" s="685"/>
      <c r="J56" s="671"/>
      <c r="K56" s="671"/>
      <c r="L56" s="671"/>
      <c r="M56" s="671"/>
      <c r="N56" s="671"/>
      <c r="O56" s="671"/>
      <c r="P56" s="671"/>
      <c r="Q56" s="671"/>
      <c r="R56" s="671"/>
      <c r="S56" s="671"/>
    </row>
  </sheetData>
  <hyperlinks>
    <hyperlink ref="P1:Q1" location="Contents!A1" display="Back to Contents"/>
  </hyperlinks>
  <pageMargins left="0.75" right="0.75" top="1" bottom="1" header="0.5" footer="0.5"/>
  <pageSetup paperSize="9" orientation="portrait" r:id="rId1"/>
  <headerFooter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Z72"/>
  <sheetViews>
    <sheetView zoomScaleNormal="100" workbookViewId="0">
      <selection activeCell="D73" sqref="D73"/>
    </sheetView>
  </sheetViews>
  <sheetFormatPr defaultColWidth="9.140625" defaultRowHeight="12.75"/>
  <cols>
    <col min="1" max="2" width="9.140625" style="670"/>
    <col min="3" max="6" width="9.5703125" style="670" bestFit="1" customWidth="1"/>
    <col min="7" max="7" width="11.5703125" style="670" bestFit="1" customWidth="1"/>
    <col min="8" max="8" width="10.5703125" style="670" bestFit="1" customWidth="1"/>
    <col min="9" max="10" width="11.5703125" style="670" bestFit="1" customWidth="1"/>
    <col min="11" max="16384" width="9.140625" style="670"/>
  </cols>
  <sheetData>
    <row r="1" spans="1:26" ht="23.25" customHeight="1">
      <c r="A1" s="669" t="s">
        <v>205</v>
      </c>
      <c r="B1" s="677"/>
      <c r="C1" s="677"/>
      <c r="D1" s="677"/>
      <c r="E1" s="677"/>
      <c r="F1" s="677"/>
      <c r="G1" s="677"/>
      <c r="H1" s="677"/>
      <c r="I1" s="677"/>
      <c r="J1" s="677"/>
      <c r="K1" s="677"/>
      <c r="L1" s="678"/>
      <c r="M1" s="661" t="s">
        <v>549</v>
      </c>
      <c r="N1" s="661"/>
      <c r="O1" s="678"/>
      <c r="P1" s="678"/>
      <c r="Q1" s="678"/>
      <c r="R1" s="678"/>
      <c r="S1" s="678"/>
      <c r="T1" s="678"/>
      <c r="U1" s="678"/>
      <c r="V1" s="678"/>
      <c r="W1" s="678"/>
    </row>
    <row r="2" spans="1:26" ht="22.5">
      <c r="A2" s="671"/>
      <c r="B2" s="674" t="s">
        <v>204</v>
      </c>
      <c r="C2" s="690" t="s">
        <v>110</v>
      </c>
      <c r="D2" s="690" t="s">
        <v>111</v>
      </c>
      <c r="E2" s="690" t="s">
        <v>112</v>
      </c>
      <c r="F2" s="691" t="s">
        <v>113</v>
      </c>
      <c r="G2" s="690" t="s">
        <v>40</v>
      </c>
      <c r="H2" s="690" t="s">
        <v>41</v>
      </c>
      <c r="I2" s="690" t="s">
        <v>42</v>
      </c>
      <c r="J2" s="690" t="s">
        <v>43</v>
      </c>
      <c r="K2" s="692"/>
      <c r="S2"/>
      <c r="T2"/>
      <c r="U2"/>
      <c r="V2"/>
      <c r="W2"/>
      <c r="X2"/>
      <c r="Y2"/>
      <c r="Z2"/>
    </row>
    <row r="3" spans="1:26">
      <c r="A3" s="693">
        <v>2005</v>
      </c>
      <c r="B3" s="693" t="s">
        <v>642</v>
      </c>
      <c r="C3" s="694">
        <v>223.95752705999999</v>
      </c>
      <c r="D3" s="694">
        <v>241.65481023999999</v>
      </c>
      <c r="E3" s="694">
        <v>199.73686144999999</v>
      </c>
      <c r="F3" s="694">
        <v>210.40389214000001</v>
      </c>
      <c r="G3" s="693">
        <v>17109</v>
      </c>
      <c r="H3" s="693">
        <v>4335</v>
      </c>
      <c r="I3" s="693">
        <v>34439</v>
      </c>
      <c r="J3" s="693">
        <v>55883</v>
      </c>
      <c r="S3"/>
      <c r="T3"/>
      <c r="U3"/>
      <c r="V3"/>
      <c r="W3"/>
      <c r="X3"/>
      <c r="Y3"/>
      <c r="Z3"/>
    </row>
    <row r="4" spans="1:26">
      <c r="A4" s="693">
        <v>2005</v>
      </c>
      <c r="B4" s="693" t="s">
        <v>193</v>
      </c>
      <c r="C4" s="694">
        <v>216.73773270000001</v>
      </c>
      <c r="D4" s="694">
        <v>238.55697823</v>
      </c>
      <c r="E4" s="694">
        <v>196.37966976000001</v>
      </c>
      <c r="F4" s="694">
        <v>206.68767326</v>
      </c>
      <c r="G4" s="693">
        <v>19708</v>
      </c>
      <c r="H4" s="693">
        <v>5007</v>
      </c>
      <c r="I4" s="693">
        <v>34695</v>
      </c>
      <c r="J4" s="693">
        <v>59410</v>
      </c>
      <c r="S4"/>
      <c r="T4"/>
      <c r="U4"/>
      <c r="V4"/>
      <c r="W4"/>
      <c r="X4"/>
      <c r="Y4"/>
      <c r="Z4"/>
    </row>
    <row r="5" spans="1:26">
      <c r="A5" s="693">
        <v>2005</v>
      </c>
      <c r="B5" s="693" t="s">
        <v>194</v>
      </c>
      <c r="C5" s="694">
        <v>214.71769749000001</v>
      </c>
      <c r="D5" s="694">
        <v>235.52662398000001</v>
      </c>
      <c r="E5" s="694">
        <v>195.99591321</v>
      </c>
      <c r="F5" s="694">
        <v>205.11036010000001</v>
      </c>
      <c r="G5" s="693">
        <v>19110</v>
      </c>
      <c r="H5" s="693">
        <v>3819</v>
      </c>
      <c r="I5" s="693">
        <v>32888</v>
      </c>
      <c r="J5" s="693">
        <v>55817</v>
      </c>
      <c r="S5"/>
      <c r="T5"/>
      <c r="U5"/>
      <c r="V5"/>
      <c r="W5"/>
      <c r="X5"/>
      <c r="Y5"/>
      <c r="Z5"/>
    </row>
    <row r="6" spans="1:26">
      <c r="A6" s="671">
        <v>2006</v>
      </c>
      <c r="B6" s="695" t="s">
        <v>195</v>
      </c>
      <c r="C6" s="696">
        <v>217.59157429999999</v>
      </c>
      <c r="D6" s="696">
        <v>234.68306717999999</v>
      </c>
      <c r="E6" s="696">
        <v>196.77514780999999</v>
      </c>
      <c r="F6" s="696">
        <v>207.17304931000001</v>
      </c>
      <c r="G6" s="695">
        <v>18621</v>
      </c>
      <c r="H6" s="695">
        <v>4900</v>
      </c>
      <c r="I6" s="695">
        <v>31622</v>
      </c>
      <c r="J6" s="695">
        <v>55143</v>
      </c>
      <c r="S6"/>
      <c r="T6"/>
      <c r="U6"/>
      <c r="V6"/>
      <c r="W6"/>
      <c r="X6"/>
      <c r="Y6"/>
      <c r="Z6"/>
    </row>
    <row r="7" spans="1:26">
      <c r="A7" s="671">
        <f>A3+1</f>
        <v>2006</v>
      </c>
      <c r="B7" s="695" t="s">
        <v>646</v>
      </c>
      <c r="C7" s="696">
        <v>213.60789745</v>
      </c>
      <c r="D7" s="696">
        <v>236.50143273</v>
      </c>
      <c r="E7" s="696">
        <v>191.73352062999999</v>
      </c>
      <c r="F7" s="696">
        <v>203.68385226000001</v>
      </c>
      <c r="G7" s="695">
        <v>16962</v>
      </c>
      <c r="H7" s="695">
        <v>5460</v>
      </c>
      <c r="I7" s="695">
        <v>29080</v>
      </c>
      <c r="J7" s="695">
        <v>51502</v>
      </c>
      <c r="S7"/>
      <c r="T7"/>
      <c r="U7"/>
      <c r="V7"/>
      <c r="W7"/>
      <c r="X7"/>
      <c r="Y7"/>
      <c r="Z7"/>
    </row>
    <row r="8" spans="1:26">
      <c r="A8" s="671">
        <f t="shared" ref="A8:A37" si="0">A4+1</f>
        <v>2006</v>
      </c>
      <c r="B8" s="695" t="s">
        <v>196</v>
      </c>
      <c r="C8" s="696">
        <v>213.55970740999999</v>
      </c>
      <c r="D8" s="696">
        <v>231.5507356</v>
      </c>
      <c r="E8" s="696">
        <v>191.77887326999999</v>
      </c>
      <c r="F8" s="696">
        <v>203.87702027</v>
      </c>
      <c r="G8" s="695">
        <v>19301</v>
      </c>
      <c r="H8" s="695">
        <v>4970</v>
      </c>
      <c r="I8" s="695">
        <v>26816</v>
      </c>
      <c r="J8" s="695">
        <v>51087</v>
      </c>
      <c r="S8"/>
      <c r="T8"/>
      <c r="U8"/>
      <c r="V8"/>
      <c r="W8"/>
      <c r="X8"/>
      <c r="Y8"/>
      <c r="Z8"/>
    </row>
    <row r="9" spans="1:26">
      <c r="A9" s="671">
        <f t="shared" si="0"/>
        <v>2006</v>
      </c>
      <c r="B9" s="695" t="s">
        <v>197</v>
      </c>
      <c r="C9" s="696">
        <v>213.51563791000001</v>
      </c>
      <c r="D9" s="696">
        <v>231.68791206</v>
      </c>
      <c r="E9" s="696">
        <v>194.84613802000001</v>
      </c>
      <c r="F9" s="696">
        <v>205.29244697999999</v>
      </c>
      <c r="G9" s="695">
        <v>18767</v>
      </c>
      <c r="H9" s="695">
        <v>4664</v>
      </c>
      <c r="I9" s="695">
        <v>26558</v>
      </c>
      <c r="J9" s="695">
        <v>49989</v>
      </c>
      <c r="S9"/>
      <c r="T9"/>
      <c r="U9"/>
      <c r="V9"/>
      <c r="W9"/>
      <c r="X9"/>
      <c r="Y9"/>
      <c r="Z9"/>
    </row>
    <row r="10" spans="1:26">
      <c r="A10" s="693">
        <f t="shared" si="0"/>
        <v>2007</v>
      </c>
      <c r="B10" s="693" t="s">
        <v>198</v>
      </c>
      <c r="C10" s="694">
        <v>214.58529075000001</v>
      </c>
      <c r="D10" s="694">
        <v>226.11027283999999</v>
      </c>
      <c r="E10" s="694">
        <v>194.33860637999999</v>
      </c>
      <c r="F10" s="694">
        <v>205.02014274999999</v>
      </c>
      <c r="G10" s="693">
        <v>18163</v>
      </c>
      <c r="H10" s="693">
        <v>5936</v>
      </c>
      <c r="I10" s="693">
        <v>27985</v>
      </c>
      <c r="J10" s="693">
        <v>52084</v>
      </c>
      <c r="S10"/>
      <c r="T10"/>
      <c r="U10"/>
      <c r="V10"/>
      <c r="W10"/>
      <c r="X10"/>
      <c r="Y10"/>
      <c r="Z10"/>
    </row>
    <row r="11" spans="1:26">
      <c r="A11" s="693">
        <f t="shared" si="0"/>
        <v>2007</v>
      </c>
      <c r="B11" s="693" t="s">
        <v>650</v>
      </c>
      <c r="C11" s="694">
        <v>215.94520446999999</v>
      </c>
      <c r="D11" s="694">
        <v>225.76247426</v>
      </c>
      <c r="E11" s="694">
        <v>198.02267735000001</v>
      </c>
      <c r="F11" s="694">
        <v>207.20943020999999</v>
      </c>
      <c r="G11" s="693">
        <v>16323</v>
      </c>
      <c r="H11" s="693">
        <v>6616</v>
      </c>
      <c r="I11" s="693">
        <v>28883</v>
      </c>
      <c r="J11" s="693">
        <v>51822</v>
      </c>
      <c r="S11"/>
      <c r="T11"/>
      <c r="U11"/>
      <c r="V11"/>
      <c r="W11"/>
      <c r="X11"/>
      <c r="Y11"/>
      <c r="Z11"/>
    </row>
    <row r="12" spans="1:26">
      <c r="A12" s="693">
        <f t="shared" si="0"/>
        <v>2007</v>
      </c>
      <c r="B12" s="693" t="s">
        <v>199</v>
      </c>
      <c r="C12" s="694">
        <v>210.78287175</v>
      </c>
      <c r="D12" s="694">
        <v>224.05442725</v>
      </c>
      <c r="E12" s="694">
        <v>199.86446717999999</v>
      </c>
      <c r="F12" s="694">
        <v>206.46222824</v>
      </c>
      <c r="G12" s="693">
        <v>18795</v>
      </c>
      <c r="H12" s="693">
        <v>6691</v>
      </c>
      <c r="I12" s="693">
        <v>30149</v>
      </c>
      <c r="J12" s="693">
        <v>55635</v>
      </c>
      <c r="S12"/>
      <c r="T12"/>
      <c r="U12"/>
      <c r="V12"/>
      <c r="W12"/>
      <c r="X12"/>
      <c r="Y12"/>
      <c r="Z12"/>
    </row>
    <row r="13" spans="1:26">
      <c r="A13" s="693">
        <f t="shared" si="0"/>
        <v>2007</v>
      </c>
      <c r="B13" s="693" t="s">
        <v>200</v>
      </c>
      <c r="C13" s="694">
        <v>207.78304037000001</v>
      </c>
      <c r="D13" s="694">
        <v>224.68558729</v>
      </c>
      <c r="E13" s="694">
        <v>201.00879748</v>
      </c>
      <c r="F13" s="694">
        <v>206.09546614000001</v>
      </c>
      <c r="G13" s="693">
        <v>19164</v>
      </c>
      <c r="H13" s="693">
        <v>5887</v>
      </c>
      <c r="I13" s="693">
        <v>27873</v>
      </c>
      <c r="J13" s="693">
        <v>52924</v>
      </c>
      <c r="S13"/>
      <c r="T13"/>
      <c r="U13"/>
      <c r="V13"/>
      <c r="W13"/>
      <c r="X13"/>
      <c r="Y13"/>
      <c r="Z13"/>
    </row>
    <row r="14" spans="1:26">
      <c r="A14" s="671">
        <f t="shared" si="0"/>
        <v>2008</v>
      </c>
      <c r="B14" s="695" t="s">
        <v>596</v>
      </c>
      <c r="C14" s="696">
        <v>205.40627653999999</v>
      </c>
      <c r="D14" s="696">
        <v>224.20479072000001</v>
      </c>
      <c r="E14" s="696">
        <v>199.84504618</v>
      </c>
      <c r="F14" s="696">
        <v>205.06011568</v>
      </c>
      <c r="G14" s="695">
        <v>18473</v>
      </c>
      <c r="H14" s="695">
        <v>6834</v>
      </c>
      <c r="I14" s="695">
        <v>26314</v>
      </c>
      <c r="J14" s="695">
        <v>51621</v>
      </c>
      <c r="S14"/>
      <c r="T14"/>
      <c r="U14"/>
      <c r="V14"/>
      <c r="W14"/>
      <c r="X14"/>
      <c r="Y14"/>
      <c r="Z14"/>
    </row>
    <row r="15" spans="1:26">
      <c r="A15" s="671">
        <f t="shared" si="0"/>
        <v>2008</v>
      </c>
      <c r="B15" s="695" t="s">
        <v>654</v>
      </c>
      <c r="C15" s="696">
        <v>201.85840087</v>
      </c>
      <c r="D15" s="696">
        <v>218.53409232000001</v>
      </c>
      <c r="E15" s="696">
        <v>197.8238709</v>
      </c>
      <c r="F15" s="696">
        <v>202.59101534000001</v>
      </c>
      <c r="G15" s="695">
        <v>15620</v>
      </c>
      <c r="H15" s="695">
        <v>7778</v>
      </c>
      <c r="I15" s="695">
        <v>23612</v>
      </c>
      <c r="J15" s="695">
        <v>47010</v>
      </c>
      <c r="S15"/>
      <c r="T15"/>
      <c r="U15"/>
      <c r="V15"/>
      <c r="W15"/>
      <c r="X15"/>
      <c r="Y15"/>
      <c r="Z15"/>
    </row>
    <row r="16" spans="1:26">
      <c r="A16" s="671">
        <f t="shared" si="0"/>
        <v>2008</v>
      </c>
      <c r="B16" s="695" t="s">
        <v>597</v>
      </c>
      <c r="C16" s="696">
        <v>202.80329505</v>
      </c>
      <c r="D16" s="696">
        <v>218.18048327</v>
      </c>
      <c r="E16" s="696">
        <v>197.00476764999999</v>
      </c>
      <c r="F16" s="696">
        <v>202.16114026</v>
      </c>
      <c r="G16" s="695">
        <v>15939</v>
      </c>
      <c r="H16" s="695">
        <v>6279</v>
      </c>
      <c r="I16" s="695">
        <v>21492</v>
      </c>
      <c r="J16" s="695">
        <v>43710</v>
      </c>
      <c r="S16"/>
      <c r="T16"/>
      <c r="U16"/>
      <c r="V16"/>
      <c r="W16" t="s">
        <v>940</v>
      </c>
      <c r="X16"/>
      <c r="Y16"/>
      <c r="Z16"/>
    </row>
    <row r="17" spans="1:26">
      <c r="A17" s="671">
        <f t="shared" si="0"/>
        <v>2008</v>
      </c>
      <c r="B17" s="695" t="s">
        <v>598</v>
      </c>
      <c r="C17" s="696">
        <v>199.20596806</v>
      </c>
      <c r="D17" s="696">
        <v>217.26955444000001</v>
      </c>
      <c r="E17" s="696">
        <v>202.14149642999999</v>
      </c>
      <c r="F17" s="696">
        <v>203.00562045999999</v>
      </c>
      <c r="G17" s="695">
        <v>16114</v>
      </c>
      <c r="H17" s="695">
        <v>5446</v>
      </c>
      <c r="I17" s="695">
        <v>19041</v>
      </c>
      <c r="J17" s="695">
        <v>40601</v>
      </c>
      <c r="S17"/>
      <c r="T17"/>
      <c r="U17"/>
      <c r="V17"/>
      <c r="W17"/>
      <c r="X17"/>
      <c r="Y17"/>
      <c r="Z17"/>
    </row>
    <row r="18" spans="1:26" ht="13.5">
      <c r="A18" s="693">
        <f t="shared" si="0"/>
        <v>2009</v>
      </c>
      <c r="B18" s="693" t="s">
        <v>638</v>
      </c>
      <c r="C18" s="694">
        <v>200.14191238000001</v>
      </c>
      <c r="D18" s="694">
        <v>211.53829339999999</v>
      </c>
      <c r="E18" s="694">
        <v>198.98624531999999</v>
      </c>
      <c r="F18" s="694">
        <v>201.31925279000001</v>
      </c>
      <c r="G18" s="693">
        <v>12150</v>
      </c>
      <c r="H18" s="693">
        <v>4867</v>
      </c>
      <c r="I18" s="693">
        <v>15187</v>
      </c>
      <c r="J18" s="693">
        <v>32204</v>
      </c>
      <c r="S18"/>
      <c r="T18"/>
      <c r="U18"/>
      <c r="V18" s="778" t="s">
        <v>1276</v>
      </c>
      <c r="W18"/>
      <c r="X18"/>
      <c r="Y18"/>
      <c r="Z18"/>
    </row>
    <row r="19" spans="1:26">
      <c r="A19" s="693">
        <f t="shared" si="0"/>
        <v>2009</v>
      </c>
      <c r="B19" s="693" t="s">
        <v>658</v>
      </c>
      <c r="C19" s="694">
        <v>197.84108531000001</v>
      </c>
      <c r="D19" s="694">
        <v>217.14551606000001</v>
      </c>
      <c r="E19" s="694">
        <v>190.07024006</v>
      </c>
      <c r="F19" s="694">
        <v>197.33157815999999</v>
      </c>
      <c r="G19" s="693">
        <v>10043</v>
      </c>
      <c r="H19" s="693">
        <v>5417</v>
      </c>
      <c r="I19" s="693">
        <v>15486</v>
      </c>
      <c r="J19" s="693">
        <v>30946</v>
      </c>
      <c r="S19"/>
      <c r="T19"/>
      <c r="U19"/>
      <c r="V19"/>
      <c r="W19"/>
      <c r="X19"/>
      <c r="Y19"/>
      <c r="Z19"/>
    </row>
    <row r="20" spans="1:26">
      <c r="A20" s="693">
        <f t="shared" si="0"/>
        <v>2009</v>
      </c>
      <c r="B20" s="693" t="s">
        <v>639</v>
      </c>
      <c r="C20" s="694">
        <v>197.99507495</v>
      </c>
      <c r="D20" s="694">
        <v>209.65945158</v>
      </c>
      <c r="E20" s="694">
        <v>188.02367953999999</v>
      </c>
      <c r="F20" s="694">
        <v>194.61646954</v>
      </c>
      <c r="G20" s="693">
        <v>12312</v>
      </c>
      <c r="H20" s="693">
        <v>5191</v>
      </c>
      <c r="I20" s="693">
        <v>18154</v>
      </c>
      <c r="J20" s="693">
        <v>35657</v>
      </c>
      <c r="S20"/>
      <c r="T20"/>
      <c r="U20"/>
      <c r="V20"/>
      <c r="W20"/>
      <c r="X20"/>
      <c r="Y20"/>
      <c r="Z20"/>
    </row>
    <row r="21" spans="1:26">
      <c r="A21" s="693">
        <f t="shared" si="0"/>
        <v>2009</v>
      </c>
      <c r="B21" s="693" t="s">
        <v>640</v>
      </c>
      <c r="C21" s="694">
        <v>196.18998697000001</v>
      </c>
      <c r="D21" s="694">
        <v>215.35083404</v>
      </c>
      <c r="E21" s="694">
        <v>187.48831322000001</v>
      </c>
      <c r="F21" s="694">
        <v>193.74659353000001</v>
      </c>
      <c r="G21" s="693">
        <v>12430</v>
      </c>
      <c r="H21" s="693">
        <v>4541</v>
      </c>
      <c r="I21" s="693">
        <v>20529</v>
      </c>
      <c r="J21" s="693">
        <v>37500</v>
      </c>
      <c r="S21"/>
      <c r="T21"/>
      <c r="U21"/>
      <c r="V21"/>
      <c r="W21"/>
      <c r="X21"/>
      <c r="Y21"/>
      <c r="Z21"/>
    </row>
    <row r="22" spans="1:26">
      <c r="A22" s="671">
        <f t="shared" si="0"/>
        <v>2010</v>
      </c>
      <c r="B22" s="695" t="s">
        <v>711</v>
      </c>
      <c r="C22" s="696">
        <v>195.19866729</v>
      </c>
      <c r="D22" s="696">
        <v>215.61756079</v>
      </c>
      <c r="E22" s="696">
        <v>188.50750826999999</v>
      </c>
      <c r="F22" s="696">
        <v>194.43704804000001</v>
      </c>
      <c r="G22" s="695">
        <v>13150</v>
      </c>
      <c r="H22" s="695">
        <v>5587</v>
      </c>
      <c r="I22" s="695">
        <v>21646</v>
      </c>
      <c r="J22" s="695">
        <v>40383</v>
      </c>
      <c r="S22"/>
      <c r="T22"/>
      <c r="U22"/>
      <c r="V22"/>
      <c r="W22"/>
      <c r="X22"/>
      <c r="Y22"/>
      <c r="Z22"/>
    </row>
    <row r="23" spans="1:26">
      <c r="A23" s="671">
        <f t="shared" si="0"/>
        <v>2010</v>
      </c>
      <c r="B23" s="695" t="s">
        <v>715</v>
      </c>
      <c r="C23" s="696">
        <v>197.81982919000001</v>
      </c>
      <c r="D23" s="696">
        <v>216.64425803</v>
      </c>
      <c r="E23" s="696">
        <v>191.50226641</v>
      </c>
      <c r="F23" s="696">
        <v>197.61808898000001</v>
      </c>
      <c r="G23" s="695">
        <v>12475</v>
      </c>
      <c r="H23" s="695">
        <v>6979</v>
      </c>
      <c r="I23" s="695">
        <v>22123</v>
      </c>
      <c r="J23" s="695">
        <v>41577</v>
      </c>
      <c r="S23"/>
      <c r="T23"/>
      <c r="U23"/>
      <c r="V23"/>
      <c r="W23"/>
      <c r="X23"/>
      <c r="Y23"/>
      <c r="Z23"/>
    </row>
    <row r="24" spans="1:26">
      <c r="A24" s="671">
        <f t="shared" si="0"/>
        <v>2010</v>
      </c>
      <c r="B24" s="695" t="s">
        <v>712</v>
      </c>
      <c r="C24" s="696">
        <v>192.5748107</v>
      </c>
      <c r="D24" s="696">
        <v>217.04098486999999</v>
      </c>
      <c r="E24" s="696">
        <v>192.82784733</v>
      </c>
      <c r="F24" s="696">
        <v>196.20676054</v>
      </c>
      <c r="G24" s="695">
        <v>13449</v>
      </c>
      <c r="H24" s="695">
        <v>6099</v>
      </c>
      <c r="I24" s="695">
        <v>23150</v>
      </c>
      <c r="J24" s="695">
        <v>42698</v>
      </c>
      <c r="S24"/>
      <c r="T24"/>
      <c r="U24"/>
      <c r="V24"/>
      <c r="W24"/>
      <c r="X24"/>
      <c r="Y24"/>
      <c r="Z24"/>
    </row>
    <row r="25" spans="1:26">
      <c r="A25" s="671">
        <f t="shared" si="0"/>
        <v>2010</v>
      </c>
      <c r="B25" s="695" t="s">
        <v>713</v>
      </c>
      <c r="C25" s="696">
        <v>191.80306945999999</v>
      </c>
      <c r="D25" s="696">
        <v>217.57290356999999</v>
      </c>
      <c r="E25" s="696">
        <v>193.50131199</v>
      </c>
      <c r="F25" s="696">
        <v>195.76962262999999</v>
      </c>
      <c r="G25" s="695">
        <v>14753</v>
      </c>
      <c r="H25" s="695">
        <v>5073</v>
      </c>
      <c r="I25" s="695">
        <v>22964</v>
      </c>
      <c r="J25" s="695">
        <v>42790</v>
      </c>
      <c r="S25"/>
      <c r="T25"/>
      <c r="U25"/>
      <c r="V25"/>
      <c r="W25"/>
      <c r="X25"/>
      <c r="Y25"/>
      <c r="Z25"/>
    </row>
    <row r="26" spans="1:26">
      <c r="A26" s="693">
        <f t="shared" si="0"/>
        <v>2011</v>
      </c>
      <c r="B26" s="693" t="s">
        <v>747</v>
      </c>
      <c r="C26" s="694">
        <v>189.00957969000001</v>
      </c>
      <c r="D26" s="694">
        <v>214.23488455</v>
      </c>
      <c r="E26" s="694">
        <v>191.60999906999999</v>
      </c>
      <c r="F26" s="694">
        <v>194.17306246999999</v>
      </c>
      <c r="G26" s="693">
        <v>14907</v>
      </c>
      <c r="H26" s="693">
        <v>6512</v>
      </c>
      <c r="I26" s="693">
        <v>20940</v>
      </c>
      <c r="J26" s="693">
        <v>42359</v>
      </c>
      <c r="S26"/>
      <c r="T26"/>
      <c r="U26"/>
      <c r="V26"/>
      <c r="W26"/>
      <c r="X26"/>
      <c r="Y26"/>
      <c r="Z26"/>
    </row>
    <row r="27" spans="1:26">
      <c r="A27" s="693">
        <f t="shared" si="0"/>
        <v>2011</v>
      </c>
      <c r="B27" s="693" t="s">
        <v>751</v>
      </c>
      <c r="C27" s="694">
        <v>188.34129379000001</v>
      </c>
      <c r="D27" s="694">
        <v>214.59073598000001</v>
      </c>
      <c r="E27" s="694">
        <v>192.58552080999999</v>
      </c>
      <c r="F27" s="694">
        <v>195.48469757999999</v>
      </c>
      <c r="G27" s="693">
        <v>11629</v>
      </c>
      <c r="H27" s="693">
        <v>7400</v>
      </c>
      <c r="I27" s="693">
        <v>20114</v>
      </c>
      <c r="J27" s="693">
        <v>39143</v>
      </c>
      <c r="S27"/>
      <c r="T27"/>
      <c r="U27"/>
      <c r="V27"/>
      <c r="W27"/>
      <c r="X27"/>
      <c r="Y27"/>
      <c r="Z27"/>
    </row>
    <row r="28" spans="1:26">
      <c r="A28" s="693">
        <f t="shared" si="0"/>
        <v>2011</v>
      </c>
      <c r="B28" s="693" t="s">
        <v>748</v>
      </c>
      <c r="C28" s="694">
        <v>187.03774927000001</v>
      </c>
      <c r="D28" s="694">
        <v>213.82105723999999</v>
      </c>
      <c r="E28" s="694">
        <v>195.66531538000001</v>
      </c>
      <c r="F28" s="694">
        <v>195.94433623</v>
      </c>
      <c r="G28" s="693">
        <v>13591</v>
      </c>
      <c r="H28" s="693">
        <v>7088</v>
      </c>
      <c r="I28" s="693">
        <v>20288</v>
      </c>
      <c r="J28" s="693">
        <v>40967</v>
      </c>
      <c r="S28"/>
      <c r="T28"/>
      <c r="U28"/>
      <c r="V28"/>
      <c r="W28"/>
      <c r="X28"/>
      <c r="Y28"/>
      <c r="Z28"/>
    </row>
    <row r="29" spans="1:26">
      <c r="A29" s="693">
        <f t="shared" si="0"/>
        <v>2011</v>
      </c>
      <c r="B29" s="693" t="s">
        <v>749</v>
      </c>
      <c r="C29" s="694">
        <v>186.20560723</v>
      </c>
      <c r="D29" s="694">
        <v>214.12880175999999</v>
      </c>
      <c r="E29" s="694">
        <v>193.45788984000001</v>
      </c>
      <c r="F29" s="694">
        <v>193.79846462</v>
      </c>
      <c r="G29" s="693">
        <v>14313</v>
      </c>
      <c r="H29" s="693">
        <v>5698</v>
      </c>
      <c r="I29" s="693">
        <v>21040</v>
      </c>
      <c r="J29" s="693">
        <v>41051</v>
      </c>
      <c r="S29"/>
      <c r="T29"/>
      <c r="U29"/>
      <c r="V29"/>
      <c r="W29"/>
      <c r="X29"/>
      <c r="Y29"/>
      <c r="Z29"/>
    </row>
    <row r="30" spans="1:26">
      <c r="A30" s="671">
        <f t="shared" si="0"/>
        <v>2012</v>
      </c>
      <c r="B30" s="695" t="s">
        <v>805</v>
      </c>
      <c r="C30" s="696">
        <v>181.04262247</v>
      </c>
      <c r="D30" s="696">
        <v>206.78536122</v>
      </c>
      <c r="E30" s="696">
        <v>187.78330776000001</v>
      </c>
      <c r="F30" s="696">
        <v>188.26718765999999</v>
      </c>
      <c r="G30" s="695">
        <v>16576</v>
      </c>
      <c r="H30" s="695">
        <v>6965</v>
      </c>
      <c r="I30" s="695">
        <v>19064</v>
      </c>
      <c r="J30" s="695">
        <v>42605</v>
      </c>
      <c r="S30"/>
      <c r="T30"/>
      <c r="U30"/>
      <c r="V30"/>
      <c r="W30"/>
      <c r="X30"/>
      <c r="Y30"/>
      <c r="Z30"/>
    </row>
    <row r="31" spans="1:26">
      <c r="A31" s="671">
        <f t="shared" si="0"/>
        <v>2012</v>
      </c>
      <c r="B31" s="695" t="s">
        <v>809</v>
      </c>
      <c r="C31" s="696">
        <v>180.98415299000001</v>
      </c>
      <c r="D31" s="696">
        <v>209.09938034999999</v>
      </c>
      <c r="E31" s="696">
        <v>181.33029981000001</v>
      </c>
      <c r="F31" s="696">
        <v>187.19088894000001</v>
      </c>
      <c r="G31" s="695">
        <v>15168</v>
      </c>
      <c r="H31" s="695">
        <v>9392</v>
      </c>
      <c r="I31" s="695">
        <v>19046</v>
      </c>
      <c r="J31" s="695">
        <v>43606</v>
      </c>
      <c r="S31"/>
      <c r="T31"/>
      <c r="U31"/>
      <c r="V31"/>
      <c r="W31"/>
      <c r="X31"/>
      <c r="Y31"/>
      <c r="Z31"/>
    </row>
    <row r="32" spans="1:26">
      <c r="A32" s="671">
        <f t="shared" si="0"/>
        <v>2012</v>
      </c>
      <c r="B32" s="695" t="s">
        <v>806</v>
      </c>
      <c r="C32" s="696">
        <v>180.22303296000001</v>
      </c>
      <c r="D32" s="696">
        <v>209.0460037</v>
      </c>
      <c r="E32" s="696">
        <v>179.03645531000001</v>
      </c>
      <c r="F32" s="696">
        <v>185.29743526999999</v>
      </c>
      <c r="G32" s="695">
        <v>15740</v>
      </c>
      <c r="H32" s="695">
        <v>8536</v>
      </c>
      <c r="I32" s="695">
        <v>19621</v>
      </c>
      <c r="J32" s="695">
        <v>43897</v>
      </c>
      <c r="S32"/>
      <c r="T32"/>
      <c r="U32"/>
      <c r="V32"/>
      <c r="W32"/>
      <c r="X32"/>
      <c r="Y32"/>
      <c r="Z32"/>
    </row>
    <row r="33" spans="1:26">
      <c r="A33" s="671">
        <f t="shared" si="0"/>
        <v>2012</v>
      </c>
      <c r="B33" s="695" t="s">
        <v>807</v>
      </c>
      <c r="C33" s="696">
        <v>177.08519140999999</v>
      </c>
      <c r="D33" s="696">
        <v>207.02974509000001</v>
      </c>
      <c r="E33" s="696">
        <v>178.54918387000001</v>
      </c>
      <c r="F33" s="696">
        <v>182.78439361</v>
      </c>
      <c r="G33" s="695">
        <v>17034</v>
      </c>
      <c r="H33" s="695">
        <v>7704</v>
      </c>
      <c r="I33" s="695">
        <v>21181</v>
      </c>
      <c r="J33" s="695">
        <v>45919</v>
      </c>
      <c r="S33"/>
      <c r="T33"/>
      <c r="U33"/>
      <c r="V33"/>
      <c r="W33"/>
      <c r="X33"/>
      <c r="Y33"/>
      <c r="Z33"/>
    </row>
    <row r="34" spans="1:26">
      <c r="A34" s="693">
        <f t="shared" si="0"/>
        <v>2013</v>
      </c>
      <c r="B34" s="693" t="s">
        <v>900</v>
      </c>
      <c r="C34" s="694">
        <v>174.26567506999999</v>
      </c>
      <c r="D34" s="694">
        <v>205.48609268999999</v>
      </c>
      <c r="E34" s="694">
        <v>177.88681244</v>
      </c>
      <c r="F34" s="694">
        <v>182.04967524</v>
      </c>
      <c r="G34" s="693">
        <v>16456</v>
      </c>
      <c r="H34" s="693">
        <v>9382</v>
      </c>
      <c r="I34" s="693">
        <v>22049</v>
      </c>
      <c r="J34" s="693">
        <v>47887</v>
      </c>
      <c r="S34"/>
      <c r="T34"/>
      <c r="U34"/>
      <c r="V34"/>
      <c r="W34"/>
      <c r="X34"/>
      <c r="Y34"/>
      <c r="Z34"/>
    </row>
    <row r="35" spans="1:26">
      <c r="A35" s="693">
        <f t="shared" si="0"/>
        <v>2013</v>
      </c>
      <c r="B35" s="693" t="s">
        <v>904</v>
      </c>
      <c r="C35" s="694">
        <v>173.48011327</v>
      </c>
      <c r="D35" s="694">
        <v>206.47866103000001</v>
      </c>
      <c r="E35" s="694">
        <v>179.21297222999999</v>
      </c>
      <c r="F35" s="694">
        <v>183.38640656999999</v>
      </c>
      <c r="G35" s="693">
        <v>15643</v>
      </c>
      <c r="H35" s="693">
        <v>11042</v>
      </c>
      <c r="I35" s="693">
        <v>23966</v>
      </c>
      <c r="J35" s="693">
        <v>50651</v>
      </c>
      <c r="S35"/>
      <c r="T35"/>
      <c r="U35"/>
      <c r="V35"/>
      <c r="W35"/>
      <c r="X35"/>
      <c r="Y35"/>
      <c r="Z35"/>
    </row>
    <row r="36" spans="1:26">
      <c r="A36" s="693">
        <f t="shared" si="0"/>
        <v>2013</v>
      </c>
      <c r="B36" s="693" t="s">
        <v>901</v>
      </c>
      <c r="C36" s="694">
        <v>171.47810372000001</v>
      </c>
      <c r="D36" s="694">
        <v>207.72918386000001</v>
      </c>
      <c r="E36" s="694">
        <v>179.2170764</v>
      </c>
      <c r="F36" s="694">
        <v>181.84497789</v>
      </c>
      <c r="G36" s="693">
        <v>17897</v>
      </c>
      <c r="H36" s="693">
        <v>9809</v>
      </c>
      <c r="I36" s="693">
        <v>26014</v>
      </c>
      <c r="J36" s="693">
        <v>53720</v>
      </c>
      <c r="S36"/>
      <c r="T36"/>
      <c r="U36"/>
      <c r="V36"/>
      <c r="W36"/>
      <c r="X36"/>
      <c r="Y36"/>
      <c r="Z36"/>
    </row>
    <row r="37" spans="1:26">
      <c r="A37" s="693">
        <f t="shared" si="0"/>
        <v>2013</v>
      </c>
      <c r="B37" s="693" t="s">
        <v>902</v>
      </c>
      <c r="C37" s="694">
        <v>175.16481865</v>
      </c>
      <c r="D37" s="694">
        <v>210.51597831000001</v>
      </c>
      <c r="E37" s="694">
        <v>179.12317247999999</v>
      </c>
      <c r="F37" s="694">
        <v>183.04654457000001</v>
      </c>
      <c r="G37" s="693">
        <v>19067</v>
      </c>
      <c r="H37" s="693">
        <v>9427</v>
      </c>
      <c r="I37" s="693">
        <v>27699</v>
      </c>
      <c r="J37" s="693">
        <v>56193</v>
      </c>
      <c r="S37"/>
      <c r="T37"/>
      <c r="U37"/>
      <c r="V37"/>
      <c r="W37"/>
      <c r="X37"/>
      <c r="Y37"/>
      <c r="Z37"/>
    </row>
    <row r="38" spans="1:26">
      <c r="A38" s="697">
        <v>2014</v>
      </c>
      <c r="B38" s="762" t="s">
        <v>1050</v>
      </c>
      <c r="C38" s="763">
        <v>171.84747278</v>
      </c>
      <c r="D38" s="763">
        <v>206.63431980999999</v>
      </c>
      <c r="E38" s="763">
        <v>179.19389849999999</v>
      </c>
      <c r="F38" s="763">
        <v>181.56957270000001</v>
      </c>
      <c r="G38" s="764">
        <v>19339</v>
      </c>
      <c r="H38" s="764">
        <v>10271</v>
      </c>
      <c r="I38" s="764">
        <v>29223</v>
      </c>
      <c r="J38" s="764">
        <v>58833</v>
      </c>
      <c r="K38" s="698"/>
      <c r="S38"/>
      <c r="T38"/>
      <c r="U38"/>
      <c r="V38"/>
      <c r="W38"/>
      <c r="X38"/>
      <c r="Y38"/>
      <c r="Z38"/>
    </row>
    <row r="39" spans="1:26">
      <c r="A39" s="697">
        <v>2014</v>
      </c>
      <c r="B39" s="762" t="s">
        <v>1051</v>
      </c>
      <c r="C39" s="763">
        <v>173.11419656000001</v>
      </c>
      <c r="D39" s="763">
        <v>210.43919935</v>
      </c>
      <c r="E39" s="763">
        <v>180.62987867999999</v>
      </c>
      <c r="F39" s="763">
        <v>184.27625158000001</v>
      </c>
      <c r="G39" s="764">
        <v>17877</v>
      </c>
      <c r="H39" s="764">
        <v>12070</v>
      </c>
      <c r="I39" s="764">
        <v>31879</v>
      </c>
      <c r="J39" s="764">
        <v>61826</v>
      </c>
      <c r="K39" s="698"/>
      <c r="S39"/>
      <c r="T39"/>
      <c r="U39"/>
      <c r="V39"/>
      <c r="W39"/>
      <c r="X39"/>
      <c r="Y39"/>
      <c r="Z39"/>
    </row>
    <row r="40" spans="1:26">
      <c r="A40" s="697">
        <v>2014</v>
      </c>
      <c r="B40" s="762" t="s">
        <v>1052</v>
      </c>
      <c r="C40" s="763">
        <v>170.21769882999999</v>
      </c>
      <c r="D40" s="763">
        <v>210.72414452000001</v>
      </c>
      <c r="E40" s="763">
        <v>182.48090113999999</v>
      </c>
      <c r="F40" s="763">
        <v>183.65879950999999</v>
      </c>
      <c r="G40" s="764">
        <v>19451</v>
      </c>
      <c r="H40" s="764">
        <v>11187</v>
      </c>
      <c r="I40" s="764">
        <v>35094</v>
      </c>
      <c r="J40" s="764">
        <v>65732</v>
      </c>
      <c r="K40" s="698"/>
      <c r="S40"/>
      <c r="T40"/>
      <c r="U40"/>
      <c r="V40"/>
      <c r="W40"/>
      <c r="X40"/>
      <c r="Y40"/>
      <c r="Z40"/>
    </row>
    <row r="41" spans="1:26">
      <c r="A41" s="697">
        <v>2014</v>
      </c>
      <c r="B41" s="762" t="s">
        <v>1053</v>
      </c>
      <c r="C41" s="763">
        <v>167.33382345000001</v>
      </c>
      <c r="D41" s="763">
        <v>212.27415596</v>
      </c>
      <c r="E41" s="763">
        <v>182.60309323999999</v>
      </c>
      <c r="F41" s="763">
        <v>182.47133171999999</v>
      </c>
      <c r="G41" s="764">
        <v>20819</v>
      </c>
      <c r="H41" s="764">
        <v>10417</v>
      </c>
      <c r="I41" s="764">
        <v>35608</v>
      </c>
      <c r="J41" s="764">
        <v>66844</v>
      </c>
      <c r="K41" s="698"/>
      <c r="S41"/>
      <c r="T41"/>
      <c r="U41"/>
      <c r="V41"/>
      <c r="W41"/>
      <c r="X41"/>
      <c r="Y41"/>
      <c r="Z41"/>
    </row>
    <row r="42" spans="1:26" s="698" customFormat="1">
      <c r="A42" s="693">
        <v>2015</v>
      </c>
      <c r="B42" s="693" t="s">
        <v>1109</v>
      </c>
      <c r="C42" s="694">
        <v>167.40602061000001</v>
      </c>
      <c r="D42" s="694">
        <v>209.36281043</v>
      </c>
      <c r="E42" s="694">
        <v>182.73882576</v>
      </c>
      <c r="F42" s="694">
        <v>182.45577159999999</v>
      </c>
      <c r="G42" s="693">
        <v>20673</v>
      </c>
      <c r="H42" s="693">
        <v>11192</v>
      </c>
      <c r="I42" s="693">
        <v>35258</v>
      </c>
      <c r="J42" s="693">
        <v>67123</v>
      </c>
      <c r="S42"/>
      <c r="T42"/>
      <c r="U42"/>
      <c r="V42"/>
      <c r="W42"/>
      <c r="X42"/>
      <c r="Y42"/>
      <c r="Z42"/>
    </row>
    <row r="43" spans="1:26" s="698" customFormat="1">
      <c r="A43" s="693">
        <v>2015</v>
      </c>
      <c r="B43" s="693" t="s">
        <v>1110</v>
      </c>
      <c r="C43" s="694">
        <v>169.97156103</v>
      </c>
      <c r="D43" s="694">
        <v>209.66069701999999</v>
      </c>
      <c r="E43" s="694">
        <v>181.94917383999999</v>
      </c>
      <c r="F43" s="694">
        <v>183.81405832999999</v>
      </c>
      <c r="G43" s="693">
        <v>18465</v>
      </c>
      <c r="H43" s="693">
        <v>12523</v>
      </c>
      <c r="I43" s="693">
        <v>36504</v>
      </c>
      <c r="J43" s="693">
        <v>67492</v>
      </c>
      <c r="S43"/>
      <c r="T43"/>
      <c r="U43"/>
      <c r="V43"/>
      <c r="W43"/>
      <c r="X43"/>
      <c r="Y43"/>
      <c r="Z43"/>
    </row>
    <row r="44" spans="1:26">
      <c r="A44" s="693">
        <v>2015</v>
      </c>
      <c r="B44" s="693" t="s">
        <v>1111</v>
      </c>
      <c r="C44" s="694">
        <v>167.95819173999999</v>
      </c>
      <c r="D44" s="694">
        <v>205.77048042000001</v>
      </c>
      <c r="E44" s="694">
        <v>181.33859616999999</v>
      </c>
      <c r="F44" s="694">
        <v>181.74193746</v>
      </c>
      <c r="G44" s="693">
        <v>20180</v>
      </c>
      <c r="H44" s="693">
        <v>12219</v>
      </c>
      <c r="I44" s="693">
        <v>38302</v>
      </c>
      <c r="J44" s="693">
        <v>70701</v>
      </c>
      <c r="S44"/>
      <c r="T44"/>
      <c r="U44"/>
      <c r="V44"/>
      <c r="W44"/>
      <c r="X44"/>
      <c r="Y44"/>
      <c r="Z44"/>
    </row>
    <row r="45" spans="1:26">
      <c r="A45" s="693">
        <v>2015</v>
      </c>
      <c r="B45" s="693" t="s">
        <v>1112</v>
      </c>
      <c r="C45" s="694">
        <v>168.57991084</v>
      </c>
      <c r="D45" s="694">
        <v>204.82382724999999</v>
      </c>
      <c r="E45" s="694">
        <v>181.01408357</v>
      </c>
      <c r="F45" s="694">
        <v>181.19179344</v>
      </c>
      <c r="G45" s="693">
        <v>21295</v>
      </c>
      <c r="H45" s="693">
        <v>11636</v>
      </c>
      <c r="I45" s="693">
        <v>36083</v>
      </c>
      <c r="J45" s="693">
        <v>69014</v>
      </c>
      <c r="S45"/>
      <c r="T45"/>
      <c r="U45"/>
      <c r="V45"/>
      <c r="W45"/>
      <c r="X45"/>
      <c r="Y45"/>
      <c r="Z45"/>
    </row>
    <row r="46" spans="1:26" s="698" customFormat="1">
      <c r="A46" s="697">
        <v>2016</v>
      </c>
      <c r="B46" s="762" t="s">
        <v>1165</v>
      </c>
      <c r="C46" s="763">
        <v>167.61044353</v>
      </c>
      <c r="D46" s="763">
        <v>202.37515705999999</v>
      </c>
      <c r="E46" s="763">
        <v>181.27303233000001</v>
      </c>
      <c r="F46" s="763">
        <v>181.00568043000001</v>
      </c>
      <c r="G46" s="764">
        <v>20544</v>
      </c>
      <c r="H46" s="764">
        <v>12425</v>
      </c>
      <c r="I46" s="764">
        <v>36192</v>
      </c>
      <c r="J46" s="764">
        <v>69161</v>
      </c>
      <c r="S46"/>
      <c r="T46"/>
      <c r="U46"/>
      <c r="V46"/>
      <c r="W46"/>
      <c r="X46"/>
      <c r="Y46"/>
      <c r="Z46"/>
    </row>
    <row r="47" spans="1:26" s="698" customFormat="1">
      <c r="A47" s="697">
        <v>2016</v>
      </c>
      <c r="B47" s="762" t="s">
        <v>1166</v>
      </c>
      <c r="C47" s="763">
        <v>170.06073653999999</v>
      </c>
      <c r="D47" s="763">
        <v>203.72216316000001</v>
      </c>
      <c r="E47" s="763">
        <v>181.37923713000001</v>
      </c>
      <c r="F47" s="763">
        <v>182.64421032999999</v>
      </c>
      <c r="G47" s="764">
        <v>19435</v>
      </c>
      <c r="H47" s="764">
        <v>13842</v>
      </c>
      <c r="I47" s="764">
        <v>37314</v>
      </c>
      <c r="J47" s="764">
        <v>70591</v>
      </c>
      <c r="S47"/>
      <c r="T47"/>
      <c r="U47"/>
      <c r="V47"/>
      <c r="W47"/>
      <c r="X47"/>
      <c r="Y47"/>
      <c r="Z47"/>
    </row>
    <row r="48" spans="1:26" s="698" customFormat="1">
      <c r="A48" s="697">
        <v>2016</v>
      </c>
      <c r="B48" s="762" t="s">
        <v>1167</v>
      </c>
      <c r="C48" s="763">
        <v>167.39119789</v>
      </c>
      <c r="D48" s="763">
        <v>204.48545788999999</v>
      </c>
      <c r="E48" s="763">
        <v>180.71837798000001</v>
      </c>
      <c r="F48" s="763">
        <v>181.29070221000001</v>
      </c>
      <c r="G48" s="764">
        <v>22035</v>
      </c>
      <c r="H48" s="764">
        <v>14175</v>
      </c>
      <c r="I48" s="764">
        <v>39331</v>
      </c>
      <c r="J48" s="764">
        <v>75541</v>
      </c>
      <c r="S48"/>
      <c r="T48"/>
      <c r="U48"/>
      <c r="V48"/>
      <c r="W48"/>
      <c r="X48"/>
      <c r="Y48"/>
      <c r="Z48"/>
    </row>
    <row r="49" spans="1:26" s="698" customFormat="1">
      <c r="A49" s="697">
        <v>2017</v>
      </c>
      <c r="B49" s="762" t="s">
        <v>1168</v>
      </c>
      <c r="C49" s="763">
        <v>166.96327042999999</v>
      </c>
      <c r="D49" s="763">
        <v>204.47525708000001</v>
      </c>
      <c r="E49" s="763">
        <v>179.58725963000001</v>
      </c>
      <c r="F49" s="763">
        <v>180.05872714</v>
      </c>
      <c r="G49" s="764">
        <v>24199</v>
      </c>
      <c r="H49" s="764">
        <v>13735</v>
      </c>
      <c r="I49" s="764">
        <v>39163</v>
      </c>
      <c r="J49" s="764">
        <v>77097</v>
      </c>
      <c r="S49"/>
      <c r="T49"/>
      <c r="U49"/>
      <c r="V49"/>
      <c r="W49"/>
      <c r="X49"/>
      <c r="Y49"/>
      <c r="Z49"/>
    </row>
    <row r="50" spans="1:26" s="698" customFormat="1">
      <c r="A50" s="693">
        <v>2017</v>
      </c>
      <c r="B50" s="761" t="s">
        <v>1258</v>
      </c>
      <c r="C50" s="694">
        <v>165.62600352999999</v>
      </c>
      <c r="D50" s="694">
        <v>203.51936549999999</v>
      </c>
      <c r="E50" s="694">
        <v>179.18977393</v>
      </c>
      <c r="F50" s="694">
        <v>179.61338125</v>
      </c>
      <c r="G50" s="693">
        <v>23272</v>
      </c>
      <c r="H50" s="693">
        <v>14324</v>
      </c>
      <c r="I50" s="693">
        <v>39931</v>
      </c>
      <c r="J50" s="693">
        <v>77527</v>
      </c>
      <c r="S50"/>
      <c r="T50"/>
      <c r="U50"/>
      <c r="V50"/>
      <c r="W50"/>
      <c r="X50"/>
      <c r="Y50"/>
      <c r="Z50"/>
    </row>
    <row r="51" spans="1:26" s="698" customFormat="1">
      <c r="A51" s="693">
        <v>2017</v>
      </c>
      <c r="B51" s="761" t="s">
        <v>1259</v>
      </c>
      <c r="C51" s="694">
        <v>165.97040483999999</v>
      </c>
      <c r="D51" s="694">
        <v>204.93075944</v>
      </c>
      <c r="E51" s="694">
        <v>180.03857474</v>
      </c>
      <c r="F51" s="694">
        <v>181.58150823</v>
      </c>
      <c r="G51" s="693">
        <v>21002</v>
      </c>
      <c r="H51" s="693">
        <v>16705</v>
      </c>
      <c r="I51" s="693">
        <v>40303</v>
      </c>
      <c r="J51" s="693">
        <v>78010</v>
      </c>
      <c r="S51"/>
      <c r="T51"/>
      <c r="U51"/>
      <c r="V51"/>
      <c r="W51"/>
      <c r="X51"/>
      <c r="Y51"/>
      <c r="Z51"/>
    </row>
    <row r="52" spans="1:26" s="698" customFormat="1">
      <c r="A52" s="693">
        <v>2017</v>
      </c>
      <c r="B52" s="761" t="s">
        <v>1260</v>
      </c>
      <c r="C52" s="694">
        <v>162.87369218000001</v>
      </c>
      <c r="D52" s="694">
        <v>204.32460884</v>
      </c>
      <c r="E52" s="694">
        <v>179.99367319999999</v>
      </c>
      <c r="F52" s="694">
        <v>179.79513478999999</v>
      </c>
      <c r="G52" s="693">
        <v>22062</v>
      </c>
      <c r="H52" s="693">
        <v>14876</v>
      </c>
      <c r="I52" s="693">
        <v>42412</v>
      </c>
      <c r="J52" s="693">
        <v>79350</v>
      </c>
      <c r="S52"/>
      <c r="T52"/>
      <c r="U52"/>
      <c r="V52"/>
      <c r="W52"/>
      <c r="X52"/>
      <c r="Y52"/>
      <c r="Z52"/>
    </row>
    <row r="53" spans="1:26" s="698" customFormat="1">
      <c r="A53" s="693">
        <v>2017</v>
      </c>
      <c r="B53" s="761" t="s">
        <v>1261</v>
      </c>
      <c r="C53" s="694">
        <v>163.38779495</v>
      </c>
      <c r="D53" s="694">
        <v>206.28686408999999</v>
      </c>
      <c r="E53" s="694">
        <v>177.19676751</v>
      </c>
      <c r="F53" s="694">
        <v>177.96529054999999</v>
      </c>
      <c r="G53" s="693">
        <v>25310</v>
      </c>
      <c r="H53" s="693">
        <v>14191</v>
      </c>
      <c r="I53" s="693">
        <v>42881</v>
      </c>
      <c r="J53" s="693">
        <v>82382</v>
      </c>
      <c r="S53"/>
      <c r="T53"/>
      <c r="U53"/>
      <c r="V53"/>
      <c r="W53"/>
      <c r="X53"/>
      <c r="Y53"/>
      <c r="Z53"/>
    </row>
    <row r="54" spans="1:26">
      <c r="A54" s="689"/>
      <c r="B54" s="684"/>
    </row>
    <row r="55" spans="1:26">
      <c r="A55" s="689"/>
      <c r="B55" s="684"/>
    </row>
    <row r="56" spans="1:26" ht="25.5">
      <c r="C56" s="692" t="s">
        <v>110</v>
      </c>
      <c r="D56" s="692" t="s">
        <v>111</v>
      </c>
      <c r="E56" s="692" t="s">
        <v>112</v>
      </c>
      <c r="F56" s="692" t="s">
        <v>1095</v>
      </c>
    </row>
    <row r="57" spans="1:26">
      <c r="B57" s="670">
        <v>2005</v>
      </c>
      <c r="C57" s="685">
        <f>SUMPRODUCT(C3:C5,G3:G5)/SUM(G3:G5)</f>
        <v>218.25615115337922</v>
      </c>
      <c r="D57" s="685">
        <f>SUMPRODUCT(D3:D5,H3:H5)/SUM(H3:H5)</f>
        <v>238.69801454050832</v>
      </c>
      <c r="E57" s="685">
        <f>SUMPRODUCT(E3:E5,I3:I5)/SUM(I3:I5)</f>
        <v>197.38922984699605</v>
      </c>
      <c r="F57" s="685">
        <f>SUMPRODUCT(F3:F5,J3:J5)/SUM(J3:J5)</f>
        <v>207.38682918904755</v>
      </c>
    </row>
    <row r="58" spans="1:26">
      <c r="B58" s="670">
        <v>2006</v>
      </c>
      <c r="C58" s="685">
        <f>SUMPRODUCT(C6:C9,G6:G9)/SUM(G6:G9)</f>
        <v>214.57894327252285</v>
      </c>
      <c r="D58" s="685">
        <f>SUMPRODUCT(D6:D9,H6:H9)/SUM(H6:H9)</f>
        <v>233.7023321830369</v>
      </c>
      <c r="E58" s="685">
        <f>SUMPRODUCT(E6:E9,I6:I9)/SUM(I6:I9)</f>
        <v>193.86637419888234</v>
      </c>
      <c r="F58" s="685">
        <f>SUMPRODUCT(F6:F9,J6:J9)/SUM(J6:J9)</f>
        <v>205.04474118559298</v>
      </c>
    </row>
    <row r="59" spans="1:26">
      <c r="B59" s="670">
        <v>2007</v>
      </c>
      <c r="C59" s="685">
        <f>SUMPRODUCT(C10:C13,G10:G13)/SUM(G10:G13)</f>
        <v>212.10579706878309</v>
      </c>
      <c r="D59" s="685">
        <f t="shared" ref="D59:F59" si="1">SUMPRODUCT(D10:D13,H10:H13)/SUM(H10:H13)</f>
        <v>225.13757797009072</v>
      </c>
      <c r="E59" s="685">
        <f t="shared" si="1"/>
        <v>198.3330744417635</v>
      </c>
      <c r="F59" s="685">
        <f t="shared" si="1"/>
        <v>206.19960334859567</v>
      </c>
    </row>
    <row r="60" spans="1:26">
      <c r="B60" s="670">
        <v>2008</v>
      </c>
      <c r="C60" s="685">
        <f>SUMPRODUCT(C14:C17,G14:G17)/SUM(G14:G17)</f>
        <v>202.43076009484489</v>
      </c>
      <c r="D60" s="685">
        <f t="shared" ref="D60:F60" si="2">SUMPRODUCT(D14:D17,H14:H17)/SUM(H14:H17)</f>
        <v>219.65975463332992</v>
      </c>
      <c r="E60" s="685">
        <f t="shared" si="2"/>
        <v>199.12604035782786</v>
      </c>
      <c r="F60" s="685">
        <f t="shared" si="2"/>
        <v>203.27703042336771</v>
      </c>
    </row>
    <row r="61" spans="1:26">
      <c r="B61" s="670">
        <v>2009</v>
      </c>
      <c r="C61" s="685">
        <f>SUMPRODUCT(C18:C21,G18:G21)/SUM(G18:G21)</f>
        <v>198.03982435297394</v>
      </c>
      <c r="D61" s="685">
        <f t="shared" ref="D61:F61" si="3">SUMPRODUCT(D18:D21,H18:H21)/SUM(H18:H21)</f>
        <v>213.43347746813751</v>
      </c>
      <c r="E61" s="685">
        <f t="shared" si="3"/>
        <v>190.72266719110877</v>
      </c>
      <c r="F61" s="685">
        <f t="shared" si="3"/>
        <v>196.57717465978493</v>
      </c>
    </row>
    <row r="62" spans="1:26">
      <c r="B62" s="670">
        <v>2010</v>
      </c>
      <c r="C62" s="685">
        <f>SUMPRODUCT(C22:C25,G22:G25)/SUM(G22:G25)</f>
        <v>194.21989256054451</v>
      </c>
      <c r="D62" s="685">
        <f t="shared" ref="D62:F62" si="4">SUMPRODUCT(D22:D25,H22:H25)/SUM(H22:H25)</f>
        <v>216.70300343153761</v>
      </c>
      <c r="E62" s="685">
        <f t="shared" si="4"/>
        <v>191.6332004720438</v>
      </c>
      <c r="F62" s="685">
        <f t="shared" si="4"/>
        <v>196.01868646024676</v>
      </c>
    </row>
    <row r="63" spans="1:26">
      <c r="B63" s="670">
        <v>2011</v>
      </c>
      <c r="C63" s="685">
        <f>SUMPRODUCT(C26:C29,G26:G29)/SUM(G26:G29)</f>
        <v>187.63735518982918</v>
      </c>
      <c r="D63" s="685">
        <f t="shared" ref="D63:F63" si="5">SUMPRODUCT(D26:D29,H26:H29)/SUM(H26:H29)</f>
        <v>214.20101058458312</v>
      </c>
      <c r="E63" s="685">
        <f t="shared" si="5"/>
        <v>193.31881317230923</v>
      </c>
      <c r="F63" s="685">
        <f t="shared" si="5"/>
        <v>194.8367579745028</v>
      </c>
    </row>
    <row r="64" spans="1:26">
      <c r="B64" s="670">
        <v>2012</v>
      </c>
      <c r="C64" s="685">
        <f>SUMPRODUCT(C30:C33,G30:G33)/SUM(G30:G33)</f>
        <v>179.78408865562139</v>
      </c>
      <c r="D64" s="685">
        <f t="shared" ref="D64:F64" si="6">SUMPRODUCT(D30:D33,H30:H33)/SUM(H30:H33)</f>
        <v>208.10182731236191</v>
      </c>
      <c r="E64" s="685">
        <f t="shared" si="6"/>
        <v>181.57241512705139</v>
      </c>
      <c r="F64" s="685">
        <f t="shared" si="6"/>
        <v>185.82971657527946</v>
      </c>
      <c r="H64" s="698"/>
      <c r="I64" s="698"/>
      <c r="J64" s="698"/>
    </row>
    <row r="65" spans="2:11">
      <c r="B65" s="670">
        <v>2013</v>
      </c>
      <c r="C65" s="685">
        <f>SUMPRODUCT(C34:C37,G34:G37)/SUM(G34:G37)</f>
        <v>173.61360758019373</v>
      </c>
      <c r="D65" s="685">
        <f t="shared" ref="D65:F65" si="7">SUMPRODUCT(D34:D37,H34:H37)/SUM(H34:H37)</f>
        <v>207.51279850534419</v>
      </c>
      <c r="E65" s="685">
        <f t="shared" si="7"/>
        <v>178.89589884432513</v>
      </c>
      <c r="F65" s="685">
        <f t="shared" si="7"/>
        <v>182.59046187673727</v>
      </c>
    </row>
    <row r="66" spans="2:11">
      <c r="B66" s="670">
        <v>2014</v>
      </c>
      <c r="C66" s="685">
        <f>SUMPRODUCT(C38:C41,G38:G41)/SUM(G38:G41)</f>
        <v>170.5178754658057</v>
      </c>
      <c r="D66" s="685">
        <f t="shared" ref="D66:F66" si="8">SUMPRODUCT(D38:D41,H38:H41)/SUM(H38:H41)</f>
        <v>210.05741545804005</v>
      </c>
      <c r="E66" s="685">
        <f t="shared" si="8"/>
        <v>181.33743199752888</v>
      </c>
      <c r="F66" s="685">
        <f t="shared" si="8"/>
        <v>183.01072169221152</v>
      </c>
    </row>
    <row r="67" spans="2:11">
      <c r="B67" s="670">
        <v>2015</v>
      </c>
      <c r="C67" s="685">
        <f>SUMPRODUCT(C42:C45,G42:G45)/SUM(G42:G45)</f>
        <v>168.4420012794522</v>
      </c>
      <c r="D67" s="685">
        <f t="shared" ref="D67:F67" si="9">SUMPRODUCT(D42:D45,H42:H45)/SUM(H42:H45)</f>
        <v>207.4082202490435</v>
      </c>
      <c r="E67" s="685">
        <f t="shared" si="9"/>
        <v>181.74878888010764</v>
      </c>
      <c r="F67" s="685">
        <f t="shared" si="9"/>
        <v>182.28799013867524</v>
      </c>
    </row>
    <row r="68" spans="2:11">
      <c r="B68" s="670">
        <v>2016</v>
      </c>
      <c r="C68" s="685">
        <f>SUMPRODUCT(C46:C49,G46:G49)/SUM(G46:G49)</f>
        <v>167.92512258217366</v>
      </c>
      <c r="D68" s="685">
        <f>SUMPRODUCT(D46:D49,H46:H49)/SUM(H46:H49)</f>
        <v>203.80387490107924</v>
      </c>
      <c r="E68" s="685">
        <f>SUMPRODUCT(E46:E49,I46:I49)/SUM(I46:I49)</f>
        <v>180.72124219458718</v>
      </c>
      <c r="F68" s="685">
        <f>SUMPRODUCT(F46:F49,J46:J49)/SUM(J46:J49)</f>
        <v>181.22521268710437</v>
      </c>
      <c r="G68" s="699" t="s">
        <v>1169</v>
      </c>
      <c r="H68" s="700"/>
      <c r="I68" s="700"/>
      <c r="J68" s="700"/>
      <c r="K68" s="700"/>
    </row>
    <row r="69" spans="2:11">
      <c r="B69" s="670">
        <v>2017</v>
      </c>
      <c r="C69" s="685">
        <f>SUMPRODUCT(C50:C53,G50:G53)/SUM(G50:G53)</f>
        <v>164.4242332852443</v>
      </c>
      <c r="D69" s="685">
        <f>SUMPRODUCT(D50:D53,H50:H53)/SUM(H50:H53)</f>
        <v>204.76453503181961</v>
      </c>
      <c r="E69" s="685">
        <f>SUMPRODUCT(E50:E53,I50:I53)/SUM(I50:I53)</f>
        <v>179.08611764787474</v>
      </c>
      <c r="F69" s="685">
        <f>SUMPRODUCT(F50:F53,J50:J53)/SUM(J50:J53)</f>
        <v>179.71481795217196</v>
      </c>
      <c r="G69" s="700"/>
      <c r="H69" s="700"/>
      <c r="I69" s="700"/>
      <c r="J69" s="700"/>
      <c r="K69" s="700"/>
    </row>
    <row r="72" spans="2:11">
      <c r="F72" s="791"/>
    </row>
  </sheetData>
  <hyperlinks>
    <hyperlink ref="M1:N1" location="Contents!A1" display="Back to Contents"/>
  </hyperlinks>
  <pageMargins left="0.75" right="0.75" top="1" bottom="1" header="0.5" footer="0.5"/>
  <pageSetup paperSize="9" orientation="portrait"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B23"/>
  <sheetViews>
    <sheetView workbookViewId="0">
      <selection activeCell="S26" sqref="S26"/>
    </sheetView>
  </sheetViews>
  <sheetFormatPr defaultRowHeight="12.75"/>
  <cols>
    <col min="2" max="2" width="12.85546875" customWidth="1"/>
  </cols>
  <sheetData>
    <row r="1" spans="1:28" ht="21.75" customHeight="1">
      <c r="A1" s="33" t="s">
        <v>687</v>
      </c>
      <c r="B1" s="29"/>
      <c r="C1" s="29"/>
      <c r="D1" s="29"/>
      <c r="E1" s="29"/>
      <c r="F1" s="29"/>
      <c r="G1" s="29"/>
      <c r="H1" s="29"/>
      <c r="I1" s="29"/>
      <c r="J1" s="213"/>
      <c r="K1" s="29"/>
      <c r="L1" s="184"/>
      <c r="M1" s="808" t="s">
        <v>549</v>
      </c>
      <c r="N1" s="808"/>
      <c r="O1" s="808"/>
      <c r="P1" s="184"/>
      <c r="Q1" s="184"/>
      <c r="R1" s="184"/>
      <c r="S1" s="184"/>
      <c r="T1" s="184"/>
      <c r="U1" s="184"/>
      <c r="V1" s="184"/>
      <c r="W1" s="184"/>
      <c r="X1" s="29"/>
      <c r="Y1" s="29"/>
    </row>
    <row r="2" spans="1:28" s="53" customFormat="1" ht="9.75" customHeight="1">
      <c r="A2" s="145"/>
      <c r="J2" s="708"/>
      <c r="L2" s="210"/>
      <c r="M2" s="211"/>
      <c r="N2" s="211"/>
      <c r="O2" s="211"/>
      <c r="P2" s="210"/>
      <c r="Q2" s="210"/>
      <c r="R2" s="210"/>
      <c r="S2" s="210"/>
      <c r="T2" s="210"/>
      <c r="U2" s="210"/>
      <c r="V2" s="210"/>
      <c r="W2" s="210"/>
    </row>
    <row r="3" spans="1:28" s="712" customFormat="1" ht="10.5" customHeight="1">
      <c r="A3" s="713" t="s">
        <v>1170</v>
      </c>
      <c r="B3" s="714"/>
      <c r="C3" s="714"/>
      <c r="D3" s="714"/>
      <c r="E3" s="714"/>
      <c r="F3" s="714"/>
      <c r="G3" s="714"/>
      <c r="H3" s="710"/>
      <c r="I3" s="710"/>
      <c r="J3" s="710"/>
      <c r="K3" s="710"/>
      <c r="L3" s="710"/>
      <c r="M3" s="711"/>
      <c r="N3" s="711"/>
      <c r="O3" s="711"/>
      <c r="P3" s="710"/>
      <c r="Q3" s="710"/>
      <c r="R3" s="710"/>
      <c r="S3" s="710"/>
      <c r="T3" s="710"/>
      <c r="U3" s="710"/>
      <c r="V3" s="710"/>
      <c r="W3" s="710"/>
      <c r="X3" s="710"/>
      <c r="Y3" s="710"/>
    </row>
    <row r="4" spans="1:28" s="712" customFormat="1" ht="10.5" customHeight="1">
      <c r="A4" s="709"/>
      <c r="B4" s="710"/>
      <c r="C4" s="710"/>
      <c r="D4" s="710"/>
      <c r="E4" s="710"/>
      <c r="F4" s="710"/>
      <c r="G4" s="710"/>
      <c r="H4" s="710"/>
      <c r="I4" s="710"/>
      <c r="J4" s="710"/>
      <c r="K4" s="710"/>
      <c r="L4" s="710"/>
      <c r="M4" s="711"/>
      <c r="N4" s="711"/>
      <c r="O4" s="711"/>
      <c r="P4" s="710"/>
      <c r="Q4" s="710"/>
      <c r="R4" s="710"/>
      <c r="S4" s="710"/>
      <c r="T4" s="710"/>
      <c r="U4" s="710"/>
      <c r="V4" s="710"/>
      <c r="W4" s="710"/>
      <c r="X4" s="710"/>
      <c r="Y4" s="710"/>
    </row>
    <row r="5" spans="1:28" ht="21" customHeight="1">
      <c r="C5" s="212" t="s">
        <v>689</v>
      </c>
    </row>
    <row r="6" spans="1:28" ht="19.5" customHeight="1">
      <c r="B6" s="570"/>
      <c r="C6" s="571" t="s">
        <v>462</v>
      </c>
      <c r="D6" s="572"/>
      <c r="E6" s="572"/>
      <c r="F6" s="572"/>
      <c r="G6" s="572"/>
      <c r="H6" s="572"/>
      <c r="I6" s="573"/>
      <c r="J6" s="573"/>
      <c r="K6" s="573"/>
      <c r="L6" s="573"/>
      <c r="M6" s="573"/>
      <c r="N6" s="573"/>
      <c r="O6" s="573"/>
      <c r="P6" s="574" t="s">
        <v>437</v>
      </c>
      <c r="Q6" s="575"/>
      <c r="R6" s="575"/>
      <c r="S6" s="575"/>
      <c r="T6" s="576"/>
      <c r="U6" s="576"/>
      <c r="V6" s="576"/>
      <c r="W6" s="576"/>
      <c r="X6" s="576"/>
      <c r="Y6" s="576"/>
      <c r="Z6" s="576"/>
      <c r="AA6" s="576"/>
      <c r="AB6" s="577"/>
    </row>
    <row r="7" spans="1:28">
      <c r="B7" s="296"/>
      <c r="C7" s="578" t="s">
        <v>688</v>
      </c>
      <c r="D7" s="579"/>
      <c r="E7" s="579"/>
      <c r="F7" s="579"/>
      <c r="G7" s="579"/>
      <c r="H7" s="579"/>
      <c r="I7" s="579"/>
      <c r="J7" s="579"/>
      <c r="K7" s="579"/>
      <c r="L7" s="579"/>
      <c r="M7" s="579"/>
      <c r="N7" s="579"/>
      <c r="O7" s="579"/>
      <c r="P7" s="580" t="s">
        <v>688</v>
      </c>
      <c r="Q7" s="581"/>
      <c r="R7" s="581"/>
      <c r="S7" s="581"/>
      <c r="T7" s="581"/>
      <c r="U7" s="581"/>
      <c r="V7" s="581"/>
      <c r="W7" s="581"/>
      <c r="X7" s="581"/>
      <c r="Y7" s="581"/>
      <c r="Z7" s="581"/>
      <c r="AA7" s="581"/>
      <c r="AB7" s="582"/>
    </row>
    <row r="8" spans="1:28" ht="20.25" customHeight="1">
      <c r="B8" s="296"/>
      <c r="C8" s="583">
        <v>2005</v>
      </c>
      <c r="D8" s="584">
        <v>2006</v>
      </c>
      <c r="E8" s="584">
        <v>2007</v>
      </c>
      <c r="F8" s="584">
        <v>2008</v>
      </c>
      <c r="G8" s="584">
        <v>2009</v>
      </c>
      <c r="H8" s="584">
        <v>2010</v>
      </c>
      <c r="I8" s="584">
        <v>2011</v>
      </c>
      <c r="J8" s="584">
        <v>2012</v>
      </c>
      <c r="K8" s="585">
        <v>2013</v>
      </c>
      <c r="L8" s="585">
        <v>2014</v>
      </c>
      <c r="M8" s="585">
        <v>2015</v>
      </c>
      <c r="N8" s="585">
        <v>2016</v>
      </c>
      <c r="O8" s="585">
        <v>2017</v>
      </c>
      <c r="P8" s="586">
        <v>2005</v>
      </c>
      <c r="Q8" s="276">
        <v>2006</v>
      </c>
      <c r="R8" s="276">
        <v>2007</v>
      </c>
      <c r="S8" s="276">
        <v>2008</v>
      </c>
      <c r="T8" s="276">
        <v>2009</v>
      </c>
      <c r="U8" s="276">
        <v>2010</v>
      </c>
      <c r="V8" s="276">
        <v>2011</v>
      </c>
      <c r="W8" s="276">
        <v>2012</v>
      </c>
      <c r="X8" s="276">
        <v>2013</v>
      </c>
      <c r="Y8" s="276">
        <v>2014</v>
      </c>
      <c r="Z8" s="276">
        <v>2015</v>
      </c>
      <c r="AA8" s="276">
        <v>2016</v>
      </c>
      <c r="AB8" s="587">
        <v>2017</v>
      </c>
    </row>
    <row r="9" spans="1:28">
      <c r="B9" s="588" t="s">
        <v>681</v>
      </c>
      <c r="C9" s="589">
        <v>6.1703999999999999</v>
      </c>
      <c r="D9" s="590">
        <v>6.1512000000000002</v>
      </c>
      <c r="E9" s="590">
        <v>6.1296999999999997</v>
      </c>
      <c r="F9" s="590">
        <v>6.0979999999999999</v>
      </c>
      <c r="G9" s="590">
        <v>6.2363999999999997</v>
      </c>
      <c r="H9" s="590">
        <v>6.1363000000000003</v>
      </c>
      <c r="I9" s="590">
        <v>6.0045000000000002</v>
      </c>
      <c r="J9" s="590">
        <v>5.9035000000000002</v>
      </c>
      <c r="K9" s="590">
        <v>5.6737000000000002</v>
      </c>
      <c r="L9" s="590">
        <v>5.6345000000000001</v>
      </c>
      <c r="M9" s="590">
        <v>5.4756999999999998</v>
      </c>
      <c r="N9" s="590">
        <v>5.48</v>
      </c>
      <c r="O9" s="590">
        <v>5.3830999999999998</v>
      </c>
      <c r="P9" s="586"/>
      <c r="Q9" s="591">
        <v>4.7032999999999996</v>
      </c>
      <c r="R9" s="591">
        <v>4.7980999999999998</v>
      </c>
      <c r="S9" s="591">
        <v>4.5217000000000001</v>
      </c>
      <c r="T9" s="591">
        <v>4.6401000000000003</v>
      </c>
      <c r="U9" s="591">
        <v>5.7403000000000004</v>
      </c>
      <c r="V9" s="581"/>
      <c r="W9" s="591">
        <v>4.1456</v>
      </c>
      <c r="X9" s="591">
        <v>4.1398000000000001</v>
      </c>
      <c r="Y9" s="591">
        <v>4.1497000000000002</v>
      </c>
      <c r="Z9" s="591">
        <v>4.1456</v>
      </c>
      <c r="AA9" s="591">
        <v>6.5956000000000001</v>
      </c>
      <c r="AB9" s="592"/>
    </row>
    <row r="10" spans="1:28">
      <c r="B10" s="588" t="s">
        <v>478</v>
      </c>
      <c r="C10" s="589">
        <v>6.5556999999999999</v>
      </c>
      <c r="D10" s="590">
        <v>6.6361999999999997</v>
      </c>
      <c r="E10" s="590">
        <v>6.6452</v>
      </c>
      <c r="F10" s="590">
        <v>6.5437000000000003</v>
      </c>
      <c r="G10" s="590">
        <v>6.6428000000000003</v>
      </c>
      <c r="H10" s="590">
        <v>6.5370999999999997</v>
      </c>
      <c r="I10" s="590">
        <v>6.4051</v>
      </c>
      <c r="J10" s="590">
        <v>6.3044000000000002</v>
      </c>
      <c r="K10" s="590">
        <v>6.2137000000000002</v>
      </c>
      <c r="L10" s="590">
        <v>6.1776</v>
      </c>
      <c r="M10" s="590">
        <v>6.0327999999999999</v>
      </c>
      <c r="N10" s="590">
        <v>6.0823</v>
      </c>
      <c r="O10" s="590">
        <v>6.1189999999999998</v>
      </c>
      <c r="P10" s="593">
        <v>4.7168999999999999</v>
      </c>
      <c r="Q10" s="591">
        <v>5.4884000000000004</v>
      </c>
      <c r="R10" s="591">
        <v>4.6566999999999998</v>
      </c>
      <c r="S10" s="591">
        <v>5.0701999999999998</v>
      </c>
      <c r="T10" s="591">
        <v>5.3094999999999999</v>
      </c>
      <c r="U10" s="591">
        <v>5.4619999999999997</v>
      </c>
      <c r="V10" s="591">
        <v>5.2428999999999997</v>
      </c>
      <c r="W10" s="591">
        <v>5.1120000000000001</v>
      </c>
      <c r="X10" s="591">
        <v>4.8914</v>
      </c>
      <c r="Y10" s="591">
        <v>5.0324</v>
      </c>
      <c r="Z10" s="591">
        <v>4.8156999999999996</v>
      </c>
      <c r="AA10" s="591">
        <v>4.5076000000000001</v>
      </c>
      <c r="AB10" s="592">
        <v>4.6534000000000004</v>
      </c>
    </row>
    <row r="11" spans="1:28">
      <c r="B11" s="588" t="s">
        <v>479</v>
      </c>
      <c r="C11" s="589">
        <v>8.3483000000000001</v>
      </c>
      <c r="D11" s="590">
        <v>8.3328000000000007</v>
      </c>
      <c r="E11" s="590">
        <v>8.2193000000000005</v>
      </c>
      <c r="F11" s="590">
        <v>8.1219000000000001</v>
      </c>
      <c r="G11" s="590">
        <v>7.9821</v>
      </c>
      <c r="H11" s="590">
        <v>7.8484999999999996</v>
      </c>
      <c r="I11" s="590">
        <v>7.6417999999999999</v>
      </c>
      <c r="J11" s="590">
        <v>7.3226000000000004</v>
      </c>
      <c r="K11" s="590">
        <v>7.1909999999999998</v>
      </c>
      <c r="L11" s="590">
        <v>7.0540000000000003</v>
      </c>
      <c r="M11" s="590">
        <v>6.9958</v>
      </c>
      <c r="N11" s="590">
        <v>6.9002999999999997</v>
      </c>
      <c r="O11" s="590">
        <v>6.8788</v>
      </c>
      <c r="P11" s="593">
        <v>6.7267000000000001</v>
      </c>
      <c r="Q11" s="591">
        <v>6.7287999999999997</v>
      </c>
      <c r="R11" s="591">
        <v>6.7511999999999999</v>
      </c>
      <c r="S11" s="591">
        <v>6.8019999999999996</v>
      </c>
      <c r="T11" s="591">
        <v>6.5799000000000003</v>
      </c>
      <c r="U11" s="591">
        <v>6.7946</v>
      </c>
      <c r="V11" s="591">
        <v>6.5876000000000001</v>
      </c>
      <c r="W11" s="591">
        <v>6.5690999999999997</v>
      </c>
      <c r="X11" s="591">
        <v>6.5796000000000001</v>
      </c>
      <c r="Y11" s="591">
        <v>6.5952000000000002</v>
      </c>
      <c r="Z11" s="591">
        <v>6.4757999999999996</v>
      </c>
      <c r="AA11" s="591">
        <v>6.3209</v>
      </c>
      <c r="AB11" s="592">
        <v>6.3532000000000002</v>
      </c>
    </row>
    <row r="12" spans="1:28">
      <c r="B12" s="588" t="s">
        <v>480</v>
      </c>
      <c r="C12" s="589">
        <v>9.8263999999999996</v>
      </c>
      <c r="D12" s="590">
        <v>9.6973000000000003</v>
      </c>
      <c r="E12" s="590">
        <v>9.6754999999999995</v>
      </c>
      <c r="F12" s="590">
        <v>9.5962999999999994</v>
      </c>
      <c r="G12" s="590">
        <v>9.4121000000000006</v>
      </c>
      <c r="H12" s="590">
        <v>9.2568000000000001</v>
      </c>
      <c r="I12" s="590">
        <v>9.2507999999999999</v>
      </c>
      <c r="J12" s="590">
        <v>9.1488999999999994</v>
      </c>
      <c r="K12" s="590">
        <v>8.6575000000000006</v>
      </c>
      <c r="L12" s="590">
        <v>8.4475999999999996</v>
      </c>
      <c r="M12" s="590">
        <v>8.2490000000000006</v>
      </c>
      <c r="N12" s="590">
        <v>8.2919999999999998</v>
      </c>
      <c r="O12" s="590">
        <v>8.1732999999999993</v>
      </c>
      <c r="P12" s="593">
        <v>9.3559999999999999</v>
      </c>
      <c r="Q12" s="591">
        <v>9.1965000000000003</v>
      </c>
      <c r="R12" s="591">
        <v>8.9082000000000008</v>
      </c>
      <c r="S12" s="591">
        <v>8.8523999999999994</v>
      </c>
      <c r="T12" s="591">
        <v>8.7878000000000007</v>
      </c>
      <c r="U12" s="591">
        <v>8.7431000000000001</v>
      </c>
      <c r="V12" s="591">
        <v>8.6525999999999996</v>
      </c>
      <c r="W12" s="591">
        <v>8.2737999999999996</v>
      </c>
      <c r="X12" s="591">
        <v>8.1363000000000003</v>
      </c>
      <c r="Y12" s="591">
        <v>8.1328999999999994</v>
      </c>
      <c r="Z12" s="591">
        <v>7.9736000000000002</v>
      </c>
      <c r="AA12" s="591">
        <v>7.7816000000000001</v>
      </c>
      <c r="AB12" s="592">
        <v>7.8171999999999997</v>
      </c>
    </row>
    <row r="13" spans="1:28">
      <c r="B13" s="588" t="s">
        <v>729</v>
      </c>
      <c r="C13" s="589">
        <v>11.8218</v>
      </c>
      <c r="D13" s="590">
        <v>11.567</v>
      </c>
      <c r="E13" s="590">
        <v>11.316000000000001</v>
      </c>
      <c r="F13" s="590">
        <v>11.115</v>
      </c>
      <c r="G13" s="590">
        <v>10.9566</v>
      </c>
      <c r="H13" s="590">
        <v>10.749499999999999</v>
      </c>
      <c r="I13" s="590">
        <v>10.591799999999999</v>
      </c>
      <c r="J13" s="590">
        <v>10.426399999999999</v>
      </c>
      <c r="K13" s="590">
        <v>10.2018</v>
      </c>
      <c r="L13" s="590">
        <v>10.090299999999999</v>
      </c>
      <c r="M13" s="590">
        <v>10.0265</v>
      </c>
      <c r="N13" s="590">
        <v>10.0215</v>
      </c>
      <c r="O13" s="590">
        <v>9.5555000000000003</v>
      </c>
      <c r="P13" s="593">
        <v>10.3019</v>
      </c>
      <c r="Q13" s="591">
        <v>9.6846999999999994</v>
      </c>
      <c r="R13" s="591">
        <v>9.5273000000000003</v>
      </c>
      <c r="S13" s="591">
        <v>9.6384000000000007</v>
      </c>
      <c r="T13" s="591">
        <v>9.4793000000000003</v>
      </c>
      <c r="U13" s="591">
        <v>9.5395000000000003</v>
      </c>
      <c r="V13" s="591">
        <v>9.0305</v>
      </c>
      <c r="W13" s="591">
        <v>8.9527000000000001</v>
      </c>
      <c r="X13" s="591">
        <v>8.9253999999999998</v>
      </c>
      <c r="Y13" s="591">
        <v>8.9835999999999991</v>
      </c>
      <c r="Z13" s="591">
        <v>8.8872999999999998</v>
      </c>
      <c r="AA13" s="591">
        <v>8.7335999999999991</v>
      </c>
      <c r="AB13" s="592">
        <v>8.6366999999999994</v>
      </c>
    </row>
    <row r="14" spans="1:28">
      <c r="B14" s="594" t="s">
        <v>730</v>
      </c>
      <c r="C14" s="595">
        <v>14.047499999999999</v>
      </c>
      <c r="D14" s="596">
        <v>14.0549</v>
      </c>
      <c r="E14" s="596">
        <v>13.9902</v>
      </c>
      <c r="F14" s="596">
        <v>14.0345</v>
      </c>
      <c r="G14" s="596">
        <v>13.5739</v>
      </c>
      <c r="H14" s="596">
        <v>13.325900000000001</v>
      </c>
      <c r="I14" s="596">
        <v>13.062900000000001</v>
      </c>
      <c r="J14" s="596">
        <v>12.7681</v>
      </c>
      <c r="K14" s="596">
        <v>12.4046</v>
      </c>
      <c r="L14" s="596">
        <v>12.412699999999999</v>
      </c>
      <c r="M14" s="596">
        <v>12.6493</v>
      </c>
      <c r="N14" s="596">
        <v>12.958500000000001</v>
      </c>
      <c r="O14" s="596">
        <v>13.020899999999999</v>
      </c>
      <c r="P14" s="597">
        <v>11.6134</v>
      </c>
      <c r="Q14" s="598">
        <v>11.835599999999999</v>
      </c>
      <c r="R14" s="598">
        <v>11.1243</v>
      </c>
      <c r="S14" s="598">
        <v>10.910500000000001</v>
      </c>
      <c r="T14" s="598">
        <v>11.1214</v>
      </c>
      <c r="U14" s="598">
        <v>10.826499999999999</v>
      </c>
      <c r="V14" s="598">
        <v>10.4039</v>
      </c>
      <c r="W14" s="598">
        <v>10.447900000000001</v>
      </c>
      <c r="X14" s="598">
        <v>10.3515</v>
      </c>
      <c r="Y14" s="598">
        <v>10.2384</v>
      </c>
      <c r="Z14" s="598">
        <v>10.1432</v>
      </c>
      <c r="AA14" s="598">
        <v>9.5944000000000003</v>
      </c>
      <c r="AB14" s="599">
        <v>9.7637</v>
      </c>
    </row>
    <row r="15" spans="1:28">
      <c r="B15" s="246"/>
      <c r="C15" s="246"/>
      <c r="D15" s="246"/>
      <c r="E15" s="246"/>
      <c r="F15" s="246"/>
      <c r="G15" s="246"/>
      <c r="H15" s="246"/>
      <c r="I15" s="246"/>
      <c r="J15" s="246"/>
      <c r="K15" s="246"/>
      <c r="L15" s="246"/>
      <c r="M15" s="246"/>
      <c r="N15" s="246"/>
      <c r="O15" s="246"/>
      <c r="P15" s="246"/>
      <c r="Q15" s="246"/>
      <c r="R15" s="246"/>
      <c r="S15" s="246"/>
      <c r="T15" s="246"/>
      <c r="U15" s="246"/>
      <c r="V15" s="246"/>
      <c r="W15" s="246"/>
      <c r="X15" s="246"/>
      <c r="Y15" s="246"/>
    </row>
    <row r="16" spans="1:28">
      <c r="B16" s="600" t="s">
        <v>690</v>
      </c>
      <c r="C16" s="601"/>
      <c r="D16" s="601"/>
      <c r="E16" s="601"/>
      <c r="F16" s="601"/>
      <c r="G16" s="601"/>
      <c r="H16" s="601"/>
      <c r="I16" s="601"/>
      <c r="J16" s="601"/>
      <c r="K16" s="601"/>
      <c r="L16" s="601"/>
      <c r="M16" s="601"/>
      <c r="N16" s="601"/>
      <c r="O16" s="602"/>
      <c r="P16" s="246"/>
      <c r="Q16" s="246"/>
      <c r="R16" s="246"/>
      <c r="S16" s="246"/>
      <c r="T16" s="246"/>
      <c r="U16" s="246"/>
      <c r="V16" s="246"/>
      <c r="W16" s="246"/>
      <c r="X16" s="246"/>
      <c r="Y16" s="246"/>
    </row>
    <row r="17" spans="2:25">
      <c r="B17" s="603"/>
      <c r="C17" s="707">
        <v>2005</v>
      </c>
      <c r="D17" s="706">
        <v>2006</v>
      </c>
      <c r="E17" s="706">
        <v>2007</v>
      </c>
      <c r="F17" s="706">
        <v>2008</v>
      </c>
      <c r="G17" s="706">
        <v>2009</v>
      </c>
      <c r="H17" s="706">
        <v>2010</v>
      </c>
      <c r="I17" s="705">
        <v>2011</v>
      </c>
      <c r="J17" s="705">
        <v>2012</v>
      </c>
      <c r="K17" s="705">
        <v>2013</v>
      </c>
      <c r="L17" s="705">
        <v>2014</v>
      </c>
      <c r="M17" s="705">
        <v>2015</v>
      </c>
      <c r="N17" s="705">
        <v>2016</v>
      </c>
      <c r="O17" s="768">
        <v>2017</v>
      </c>
      <c r="P17" s="246"/>
      <c r="Q17" s="246"/>
      <c r="R17" s="246"/>
      <c r="S17" s="246"/>
      <c r="T17" s="246"/>
      <c r="U17" s="246"/>
      <c r="V17" s="246"/>
      <c r="W17" s="246"/>
      <c r="X17" s="246"/>
      <c r="Y17" s="246"/>
    </row>
    <row r="18" spans="2:25">
      <c r="B18" s="604" t="s">
        <v>169</v>
      </c>
      <c r="C18" s="605"/>
      <c r="D18" s="606">
        <f t="shared" ref="D18:D23" si="0">Q9/D9</f>
        <v>0.76461503446481982</v>
      </c>
      <c r="E18" s="606">
        <f t="shared" ref="E18:N18" si="1">R9/E9</f>
        <v>0.7827626148098602</v>
      </c>
      <c r="F18" s="606">
        <f t="shared" si="1"/>
        <v>0.7415054116103641</v>
      </c>
      <c r="G18" s="606">
        <f t="shared" si="1"/>
        <v>0.74403502020396395</v>
      </c>
      <c r="H18" s="606">
        <f t="shared" si="1"/>
        <v>0.93546599742515846</v>
      </c>
      <c r="I18" s="606"/>
      <c r="J18" s="606">
        <f t="shared" si="1"/>
        <v>0.70222749216566438</v>
      </c>
      <c r="K18" s="606">
        <f t="shared" si="1"/>
        <v>0.72964732009094591</v>
      </c>
      <c r="L18" s="606">
        <f t="shared" si="1"/>
        <v>0.73648061052444758</v>
      </c>
      <c r="M18" s="606">
        <f t="shared" si="1"/>
        <v>0.75709041766349505</v>
      </c>
      <c r="N18" s="606">
        <f t="shared" si="1"/>
        <v>1.2035766423357663</v>
      </c>
      <c r="O18" s="607"/>
      <c r="P18" s="246"/>
      <c r="Q18" s="246"/>
      <c r="R18" s="246"/>
      <c r="S18" s="246"/>
      <c r="T18" s="246"/>
      <c r="U18" s="246"/>
      <c r="V18" s="246"/>
      <c r="W18" s="246"/>
      <c r="X18" s="246"/>
      <c r="Y18" s="246"/>
    </row>
    <row r="19" spans="2:25">
      <c r="B19" s="603" t="s">
        <v>408</v>
      </c>
      <c r="C19" s="605">
        <f>P10/C10</f>
        <v>0.71951126500602525</v>
      </c>
      <c r="D19" s="606">
        <f t="shared" si="0"/>
        <v>0.82703957083873314</v>
      </c>
      <c r="E19" s="606">
        <f t="shared" ref="E19:O19" si="2">R10/E10</f>
        <v>0.70076145187503758</v>
      </c>
      <c r="F19" s="606">
        <f t="shared" si="2"/>
        <v>0.77482158411907631</v>
      </c>
      <c r="G19" s="606">
        <f t="shared" si="2"/>
        <v>0.79928644547479977</v>
      </c>
      <c r="H19" s="606">
        <f t="shared" si="2"/>
        <v>0.83553869452815466</v>
      </c>
      <c r="I19" s="606">
        <f t="shared" si="2"/>
        <v>0.81855084229754405</v>
      </c>
      <c r="J19" s="606">
        <f t="shared" si="2"/>
        <v>0.81086225493306263</v>
      </c>
      <c r="K19" s="606">
        <f t="shared" si="2"/>
        <v>0.7871960345687754</v>
      </c>
      <c r="L19" s="606">
        <f t="shared" si="2"/>
        <v>0.81462056462056465</v>
      </c>
      <c r="M19" s="606">
        <f t="shared" si="2"/>
        <v>0.79825288423286034</v>
      </c>
      <c r="N19" s="606">
        <f t="shared" si="2"/>
        <v>0.7411012281538234</v>
      </c>
      <c r="O19" s="607">
        <f t="shared" si="2"/>
        <v>0.76048373917306755</v>
      </c>
      <c r="P19" s="246"/>
      <c r="Q19" s="246"/>
      <c r="R19" s="246"/>
      <c r="S19" s="246"/>
      <c r="T19" s="246"/>
      <c r="U19" s="246"/>
      <c r="V19" s="246"/>
      <c r="W19" s="246"/>
      <c r="X19" s="246"/>
      <c r="Y19" s="246"/>
    </row>
    <row r="20" spans="2:25">
      <c r="B20" s="603" t="s">
        <v>409</v>
      </c>
      <c r="C20" s="605">
        <f>P11/C11</f>
        <v>0.80575686067822194</v>
      </c>
      <c r="D20" s="606">
        <f t="shared" si="0"/>
        <v>0.80750768049155131</v>
      </c>
      <c r="E20" s="606">
        <f t="shared" ref="E20:O20" si="3">R11/E11</f>
        <v>0.82138381614006051</v>
      </c>
      <c r="F20" s="606">
        <f t="shared" si="3"/>
        <v>0.83748876494416324</v>
      </c>
      <c r="G20" s="606">
        <f t="shared" si="3"/>
        <v>0.82433194272184018</v>
      </c>
      <c r="H20" s="606">
        <f t="shared" si="3"/>
        <v>0.86571956424794549</v>
      </c>
      <c r="I20" s="606">
        <f t="shared" si="3"/>
        <v>0.86204820853725561</v>
      </c>
      <c r="J20" s="606">
        <f t="shared" si="3"/>
        <v>0.89709939092671998</v>
      </c>
      <c r="K20" s="606">
        <f t="shared" si="3"/>
        <v>0.91497705465164791</v>
      </c>
      <c r="L20" s="606">
        <f t="shared" si="3"/>
        <v>0.93495888857385878</v>
      </c>
      <c r="M20" s="606">
        <f t="shared" si="3"/>
        <v>0.92566968752680168</v>
      </c>
      <c r="N20" s="606">
        <f t="shared" si="3"/>
        <v>0.91603263626219156</v>
      </c>
      <c r="O20" s="607">
        <f t="shared" si="3"/>
        <v>0.92359132406815148</v>
      </c>
      <c r="P20" s="246"/>
      <c r="Q20" s="246"/>
      <c r="R20" s="246"/>
      <c r="S20" s="246"/>
      <c r="T20" s="246"/>
      <c r="U20" s="246"/>
      <c r="V20" s="246"/>
      <c r="W20" s="246"/>
      <c r="X20" s="246"/>
      <c r="Y20" s="246"/>
    </row>
    <row r="21" spans="2:25">
      <c r="B21" s="603" t="s">
        <v>410</v>
      </c>
      <c r="C21" s="605">
        <f>P12/C12</f>
        <v>0.95212895872343895</v>
      </c>
      <c r="D21" s="606">
        <f t="shared" si="0"/>
        <v>0.94835675909789319</v>
      </c>
      <c r="E21" s="606">
        <f t="shared" ref="E21:O21" si="4">R12/E12</f>
        <v>0.92069660482662408</v>
      </c>
      <c r="F21" s="606">
        <f t="shared" si="4"/>
        <v>0.92248053937455066</v>
      </c>
      <c r="G21" s="606">
        <f t="shared" si="4"/>
        <v>0.93367048798886543</v>
      </c>
      <c r="H21" s="606">
        <f t="shared" si="4"/>
        <v>0.94450566070348285</v>
      </c>
      <c r="I21" s="606">
        <f t="shared" si="4"/>
        <v>0.93533532235049943</v>
      </c>
      <c r="J21" s="606">
        <f t="shared" si="4"/>
        <v>0.90434915672922433</v>
      </c>
      <c r="K21" s="606">
        <f t="shared" si="4"/>
        <v>0.93979786312445857</v>
      </c>
      <c r="L21" s="606">
        <f t="shared" si="4"/>
        <v>0.96274681566362041</v>
      </c>
      <c r="M21" s="606">
        <f t="shared" si="4"/>
        <v>0.96661413504667226</v>
      </c>
      <c r="N21" s="606">
        <f t="shared" si="4"/>
        <v>0.93844669561022676</v>
      </c>
      <c r="O21" s="607">
        <f t="shared" si="4"/>
        <v>0.95643130681609634</v>
      </c>
      <c r="P21" s="246"/>
      <c r="Q21" s="246"/>
      <c r="R21" s="246"/>
      <c r="S21" s="246"/>
      <c r="T21" s="246"/>
      <c r="U21" s="246"/>
      <c r="V21" s="246"/>
      <c r="W21" s="246"/>
      <c r="X21" s="246"/>
      <c r="Y21" s="246"/>
    </row>
    <row r="22" spans="2:25">
      <c r="B22" s="603" t="s">
        <v>729</v>
      </c>
      <c r="C22" s="605">
        <f>P13/C13</f>
        <v>0.87143243837655859</v>
      </c>
      <c r="D22" s="606">
        <f t="shared" si="0"/>
        <v>0.83726981931356437</v>
      </c>
      <c r="E22" s="606">
        <f t="shared" ref="E22:O22" si="5">R13/E13</f>
        <v>0.84193177801343233</v>
      </c>
      <c r="F22" s="606">
        <f t="shared" si="5"/>
        <v>0.86715249662618088</v>
      </c>
      <c r="G22" s="606">
        <f t="shared" si="5"/>
        <v>0.86516802657758796</v>
      </c>
      <c r="H22" s="606">
        <f t="shared" si="5"/>
        <v>0.88743662495930054</v>
      </c>
      <c r="I22" s="606">
        <f t="shared" si="5"/>
        <v>0.85259351573859032</v>
      </c>
      <c r="J22" s="606">
        <f t="shared" si="5"/>
        <v>0.85865687101971921</v>
      </c>
      <c r="K22" s="606">
        <f t="shared" si="5"/>
        <v>0.87488482424670155</v>
      </c>
      <c r="L22" s="606">
        <f t="shared" si="5"/>
        <v>0.89032040672725288</v>
      </c>
      <c r="M22" s="606">
        <f t="shared" si="5"/>
        <v>0.88638109011120525</v>
      </c>
      <c r="N22" s="606">
        <f t="shared" si="5"/>
        <v>0.87148630444544228</v>
      </c>
      <c r="O22" s="607">
        <f t="shared" si="5"/>
        <v>0.90384595259274758</v>
      </c>
      <c r="P22" s="246"/>
      <c r="Q22" s="246"/>
      <c r="R22" s="246"/>
      <c r="S22" s="246"/>
      <c r="T22" s="246"/>
      <c r="U22" s="246"/>
      <c r="V22" s="246"/>
      <c r="W22" s="246"/>
      <c r="X22" s="246"/>
      <c r="Y22" s="246"/>
    </row>
    <row r="23" spans="2:25">
      <c r="B23" s="608" t="s">
        <v>412</v>
      </c>
      <c r="C23" s="609">
        <f>P14/C14</f>
        <v>0.82672361630183311</v>
      </c>
      <c r="D23" s="610">
        <f t="shared" si="0"/>
        <v>0.84209777373015815</v>
      </c>
      <c r="E23" s="610">
        <f t="shared" ref="E23:O23" si="6">R14/E14</f>
        <v>0.79514946176609336</v>
      </c>
      <c r="F23" s="610">
        <f t="shared" si="6"/>
        <v>0.77740567886280243</v>
      </c>
      <c r="G23" s="610">
        <f t="shared" si="6"/>
        <v>0.8193223760304702</v>
      </c>
      <c r="H23" s="610">
        <f t="shared" si="6"/>
        <v>0.81244043554281498</v>
      </c>
      <c r="I23" s="610">
        <f t="shared" si="6"/>
        <v>0.79644642460709336</v>
      </c>
      <c r="J23" s="610">
        <f t="shared" si="6"/>
        <v>0.81828149842184827</v>
      </c>
      <c r="K23" s="610">
        <f t="shared" si="6"/>
        <v>0.8344888186640439</v>
      </c>
      <c r="L23" s="610">
        <f t="shared" si="6"/>
        <v>0.82483263109557159</v>
      </c>
      <c r="M23" s="610">
        <f t="shared" si="6"/>
        <v>0.80187836481070096</v>
      </c>
      <c r="N23" s="610">
        <f t="shared" si="6"/>
        <v>0.74039433576417024</v>
      </c>
      <c r="O23" s="611">
        <f t="shared" si="6"/>
        <v>0.74984832077659769</v>
      </c>
      <c r="P23" s="246"/>
      <c r="Q23" s="246"/>
      <c r="R23" s="246"/>
      <c r="S23" s="246"/>
      <c r="T23" s="246"/>
      <c r="U23" s="246"/>
      <c r="V23" s="246"/>
      <c r="W23" s="246"/>
      <c r="X23" s="246"/>
      <c r="Y23" s="246"/>
    </row>
  </sheetData>
  <mergeCells count="1">
    <mergeCell ref="M1:O1"/>
  </mergeCells>
  <hyperlinks>
    <hyperlink ref="M1:O1" location="Contents!A1" display="Back to Contents"/>
  </hyperlink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BC38"/>
  <sheetViews>
    <sheetView workbookViewId="0">
      <selection activeCell="AJ37" sqref="AJ37"/>
    </sheetView>
  </sheetViews>
  <sheetFormatPr defaultRowHeight="12.75"/>
  <cols>
    <col min="1" max="1" width="20.5703125" customWidth="1"/>
    <col min="2" max="2" width="19.5703125" customWidth="1"/>
    <col min="4" max="4" width="3.85546875" customWidth="1"/>
    <col min="6" max="6" width="5.28515625" bestFit="1" customWidth="1"/>
    <col min="7" max="25" width="4.42578125" bestFit="1" customWidth="1"/>
    <col min="26" max="33" width="5.28515625" bestFit="1" customWidth="1"/>
    <col min="34" max="35" width="6.140625" bestFit="1" customWidth="1"/>
    <col min="36" max="50" width="5.28515625" bestFit="1" customWidth="1"/>
    <col min="51" max="52" width="5.5703125" customWidth="1"/>
    <col min="53" max="53" width="5.85546875" customWidth="1"/>
    <col min="54" max="54" width="6.5703125" customWidth="1"/>
    <col min="55" max="55" width="7" customWidth="1"/>
  </cols>
  <sheetData>
    <row r="1" spans="1:55" ht="20.25">
      <c r="A1" s="33" t="s">
        <v>851</v>
      </c>
      <c r="B1" s="29"/>
      <c r="C1" s="29"/>
      <c r="D1" s="29"/>
      <c r="E1" s="29"/>
      <c r="F1" s="29"/>
      <c r="G1" s="29"/>
      <c r="H1" s="29"/>
      <c r="I1" s="213"/>
      <c r="J1" s="29"/>
      <c r="K1" s="184"/>
      <c r="L1" s="808" t="s">
        <v>549</v>
      </c>
      <c r="M1" s="808"/>
      <c r="N1" s="184"/>
      <c r="O1" s="184"/>
      <c r="P1" s="184"/>
      <c r="Q1" s="184"/>
      <c r="R1" s="184"/>
      <c r="S1" s="184"/>
    </row>
    <row r="3" spans="1:55">
      <c r="A3" s="10" t="s">
        <v>760</v>
      </c>
    </row>
    <row r="5" spans="1:55">
      <c r="A5" s="246" t="s">
        <v>852</v>
      </c>
      <c r="B5" s="246" t="s">
        <v>853</v>
      </c>
      <c r="C5" s="246" t="s">
        <v>475</v>
      </c>
      <c r="E5" s="10" t="s">
        <v>881</v>
      </c>
      <c r="BB5" s="372"/>
    </row>
    <row r="6" spans="1:55">
      <c r="A6" s="246" t="s">
        <v>462</v>
      </c>
      <c r="B6" s="246" t="s">
        <v>854</v>
      </c>
      <c r="C6" s="246">
        <v>798</v>
      </c>
      <c r="E6" s="246" t="s">
        <v>424</v>
      </c>
      <c r="F6" s="246">
        <v>1968</v>
      </c>
      <c r="G6" s="246">
        <v>1969</v>
      </c>
      <c r="H6" s="246">
        <v>1970</v>
      </c>
      <c r="I6" s="246">
        <v>1971</v>
      </c>
      <c r="J6" s="246">
        <v>1972</v>
      </c>
      <c r="K6" s="246">
        <v>1973</v>
      </c>
      <c r="L6" s="246">
        <v>1974</v>
      </c>
      <c r="M6" s="246">
        <v>1975</v>
      </c>
      <c r="N6" s="246">
        <v>1976</v>
      </c>
      <c r="O6" s="246">
        <v>1977</v>
      </c>
      <c r="P6" s="246">
        <v>1978</v>
      </c>
      <c r="Q6" s="246">
        <v>1979</v>
      </c>
      <c r="R6" s="246">
        <v>1980</v>
      </c>
      <c r="S6" s="246">
        <v>1981</v>
      </c>
      <c r="T6" s="246">
        <v>1982</v>
      </c>
      <c r="U6" s="246">
        <v>1983</v>
      </c>
      <c r="V6" s="246">
        <v>1984</v>
      </c>
      <c r="W6" s="246">
        <v>1985</v>
      </c>
      <c r="X6" s="246">
        <v>1986</v>
      </c>
      <c r="Y6" s="246">
        <v>1987</v>
      </c>
      <c r="Z6" s="246">
        <v>1988</v>
      </c>
      <c r="AA6" s="246">
        <v>1989</v>
      </c>
      <c r="AB6" s="246">
        <v>1990</v>
      </c>
      <c r="AC6" s="246">
        <v>1991</v>
      </c>
      <c r="AD6" s="246">
        <v>1992</v>
      </c>
      <c r="AE6" s="246">
        <v>1993</v>
      </c>
      <c r="AF6" s="246">
        <v>1994</v>
      </c>
      <c r="AG6" s="246">
        <v>1995</v>
      </c>
      <c r="AH6" s="246">
        <v>1996</v>
      </c>
      <c r="AI6" s="246">
        <v>1997</v>
      </c>
      <c r="AJ6" s="246">
        <v>1998</v>
      </c>
      <c r="AK6" s="246">
        <v>1999</v>
      </c>
      <c r="AL6" s="246">
        <v>2000</v>
      </c>
      <c r="AM6" s="246">
        <v>2001</v>
      </c>
      <c r="AN6" s="246">
        <v>2002</v>
      </c>
      <c r="AO6" s="246">
        <v>2003</v>
      </c>
      <c r="AP6" s="246">
        <v>2004</v>
      </c>
      <c r="AQ6" s="246">
        <v>2005</v>
      </c>
      <c r="AR6" s="246">
        <v>2006</v>
      </c>
      <c r="AS6" s="246">
        <v>2007</v>
      </c>
      <c r="AT6" s="246">
        <v>2008</v>
      </c>
      <c r="AU6" s="246">
        <v>2009</v>
      </c>
      <c r="AV6" s="246">
        <v>2010</v>
      </c>
      <c r="AW6" s="246">
        <v>2011</v>
      </c>
      <c r="AX6" s="246">
        <v>2012</v>
      </c>
      <c r="AY6" s="246">
        <v>2013</v>
      </c>
      <c r="AZ6" s="246">
        <v>2014</v>
      </c>
      <c r="BA6" s="246">
        <v>2015</v>
      </c>
      <c r="BB6" s="767">
        <v>2016</v>
      </c>
      <c r="BC6" s="767" t="s">
        <v>1262</v>
      </c>
    </row>
    <row r="7" spans="1:55">
      <c r="A7" s="246"/>
      <c r="B7" s="246" t="s">
        <v>855</v>
      </c>
      <c r="C7" s="246">
        <v>56717</v>
      </c>
      <c r="E7" s="246" t="s">
        <v>879</v>
      </c>
      <c r="F7" s="246">
        <v>10769</v>
      </c>
      <c r="G7" s="246">
        <v>1008</v>
      </c>
      <c r="H7" s="246">
        <v>836</v>
      </c>
      <c r="I7" s="246">
        <v>548</v>
      </c>
      <c r="J7" s="246">
        <v>643</v>
      </c>
      <c r="K7" s="246">
        <v>635</v>
      </c>
      <c r="L7" s="246">
        <v>480</v>
      </c>
      <c r="M7" s="246">
        <v>367</v>
      </c>
      <c r="N7" s="246">
        <v>416</v>
      </c>
      <c r="O7" s="246">
        <v>507</v>
      </c>
      <c r="P7" s="246">
        <v>893</v>
      </c>
      <c r="Q7" s="246">
        <v>1355</v>
      </c>
      <c r="R7" s="246">
        <v>1141</v>
      </c>
      <c r="S7" s="246">
        <v>1049</v>
      </c>
      <c r="T7" s="246">
        <v>1284</v>
      </c>
      <c r="U7" s="246">
        <v>1521</v>
      </c>
      <c r="V7" s="246">
        <v>2042</v>
      </c>
      <c r="W7" s="246">
        <v>2380</v>
      </c>
      <c r="X7" s="246">
        <v>2728</v>
      </c>
      <c r="Y7" s="246">
        <v>3215</v>
      </c>
      <c r="Z7" s="246">
        <v>4837</v>
      </c>
      <c r="AA7" s="246">
        <v>9309</v>
      </c>
      <c r="AB7" s="246">
        <v>13579</v>
      </c>
      <c r="AC7" s="246">
        <v>16921</v>
      </c>
      <c r="AD7" s="246">
        <v>22959</v>
      </c>
      <c r="AE7" s="246">
        <v>23256</v>
      </c>
      <c r="AF7" s="246">
        <v>35528</v>
      </c>
      <c r="AG7" s="246">
        <v>52334</v>
      </c>
      <c r="AH7" s="246">
        <v>87648</v>
      </c>
      <c r="AI7" s="246">
        <v>79078</v>
      </c>
      <c r="AJ7" s="246">
        <v>65031</v>
      </c>
      <c r="AK7" s="246">
        <v>56067</v>
      </c>
      <c r="AL7" s="246">
        <v>64389</v>
      </c>
      <c r="AM7" s="246">
        <v>68783</v>
      </c>
      <c r="AN7" s="246">
        <v>65545</v>
      </c>
      <c r="AO7" s="246">
        <v>52423</v>
      </c>
      <c r="AP7" s="246">
        <v>140783</v>
      </c>
      <c r="AQ7" s="246">
        <v>230203</v>
      </c>
      <c r="AR7" s="246">
        <v>213788</v>
      </c>
      <c r="AS7" s="246">
        <v>180435</v>
      </c>
      <c r="AT7" s="246">
        <v>137162</v>
      </c>
      <c r="AU7" s="246">
        <v>79679</v>
      </c>
      <c r="AV7" s="246">
        <v>79408</v>
      </c>
      <c r="AW7" s="246">
        <v>72208</v>
      </c>
      <c r="AX7" s="246">
        <v>77908</v>
      </c>
      <c r="AY7" s="246">
        <v>73952</v>
      </c>
      <c r="AZ7" s="246">
        <v>77461</v>
      </c>
      <c r="BA7" s="246">
        <v>76457</v>
      </c>
      <c r="BB7" s="372">
        <v>80745</v>
      </c>
      <c r="BC7" s="372">
        <v>89032</v>
      </c>
    </row>
    <row r="8" spans="1:55">
      <c r="A8" s="246"/>
      <c r="B8" s="246" t="s">
        <v>856</v>
      </c>
      <c r="C8" s="246">
        <v>18772</v>
      </c>
      <c r="E8" s="246" t="s">
        <v>880</v>
      </c>
      <c r="F8" s="246">
        <v>43669</v>
      </c>
      <c r="G8" s="246">
        <v>3331</v>
      </c>
      <c r="H8" s="246">
        <v>4787</v>
      </c>
      <c r="I8" s="246">
        <v>5222</v>
      </c>
      <c r="J8" s="246">
        <v>5793</v>
      </c>
      <c r="K8" s="246">
        <v>5901</v>
      </c>
      <c r="L8" s="246">
        <v>6273</v>
      </c>
      <c r="M8" s="246">
        <v>4079</v>
      </c>
      <c r="N8" s="246">
        <v>3584</v>
      </c>
      <c r="O8" s="246">
        <v>3643</v>
      </c>
      <c r="P8" s="246">
        <v>4316</v>
      </c>
      <c r="Q8" s="246">
        <v>4092</v>
      </c>
      <c r="R8" s="246">
        <v>4056</v>
      </c>
      <c r="S8" s="246">
        <v>3481</v>
      </c>
      <c r="T8" s="246">
        <v>3516</v>
      </c>
      <c r="U8" s="246">
        <v>3261</v>
      </c>
      <c r="V8" s="246">
        <v>4070</v>
      </c>
      <c r="W8" s="246">
        <v>4861</v>
      </c>
      <c r="X8" s="246">
        <v>5521</v>
      </c>
      <c r="Y8" s="246">
        <v>6737</v>
      </c>
      <c r="Z8" s="246">
        <v>7608</v>
      </c>
      <c r="AA8" s="246">
        <v>11251</v>
      </c>
      <c r="AB8" s="246">
        <v>16363</v>
      </c>
      <c r="AC8" s="246">
        <v>13212</v>
      </c>
      <c r="AD8" s="246">
        <v>14641</v>
      </c>
      <c r="AE8" s="246">
        <v>17220</v>
      </c>
      <c r="AF8" s="246">
        <v>23739</v>
      </c>
      <c r="AG8" s="246">
        <v>20442</v>
      </c>
      <c r="AH8" s="246">
        <v>28987</v>
      </c>
      <c r="AI8" s="246">
        <v>28454</v>
      </c>
      <c r="AJ8" s="246">
        <v>33977</v>
      </c>
      <c r="AK8" s="246">
        <v>39482</v>
      </c>
      <c r="AL8" s="246">
        <v>42792</v>
      </c>
      <c r="AM8" s="246">
        <v>46331</v>
      </c>
      <c r="AN8" s="246">
        <v>54231</v>
      </c>
      <c r="AO8" s="246">
        <v>64299</v>
      </c>
      <c r="AP8" s="246">
        <v>69462</v>
      </c>
      <c r="AQ8" s="246">
        <v>16363</v>
      </c>
      <c r="AR8" s="246">
        <v>7455</v>
      </c>
      <c r="AS8" s="246">
        <v>5988</v>
      </c>
      <c r="AT8" s="246">
        <v>4259</v>
      </c>
      <c r="AU8" s="246">
        <v>3804</v>
      </c>
      <c r="AV8" s="246">
        <v>3106</v>
      </c>
      <c r="AW8" s="246">
        <v>2165</v>
      </c>
      <c r="AX8" s="246">
        <v>1898</v>
      </c>
      <c r="AY8" s="246">
        <v>2079</v>
      </c>
      <c r="AZ8" s="246">
        <v>4631</v>
      </c>
      <c r="BA8" s="246">
        <v>6451</v>
      </c>
      <c r="BB8" s="372">
        <v>6591</v>
      </c>
      <c r="BC8" s="372">
        <v>3675</v>
      </c>
    </row>
    <row r="9" spans="1:55">
      <c r="A9" s="246"/>
      <c r="B9" s="246" t="s">
        <v>857</v>
      </c>
      <c r="C9" s="246">
        <v>175474</v>
      </c>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246"/>
      <c r="AR9" s="246"/>
      <c r="AS9" s="246"/>
      <c r="AT9" s="246"/>
      <c r="AU9" s="246"/>
      <c r="AV9" s="246"/>
      <c r="AW9" s="246"/>
      <c r="AX9" s="246"/>
      <c r="AY9" s="246"/>
      <c r="AZ9" s="246"/>
      <c r="BA9" s="246"/>
      <c r="BB9" s="372"/>
    </row>
    <row r="10" spans="1:55">
      <c r="A10" s="246"/>
      <c r="B10" s="246" t="s">
        <v>858</v>
      </c>
      <c r="C10" s="246">
        <v>295550</v>
      </c>
      <c r="E10" s="285" t="s">
        <v>882</v>
      </c>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B10" s="372"/>
    </row>
    <row r="11" spans="1:55">
      <c r="A11" s="246"/>
      <c r="B11" s="246" t="s">
        <v>859</v>
      </c>
      <c r="C11" s="246">
        <v>239354</v>
      </c>
      <c r="E11" s="246" t="s">
        <v>424</v>
      </c>
      <c r="F11" s="246">
        <v>1968</v>
      </c>
      <c r="G11" s="246">
        <v>1969</v>
      </c>
      <c r="H11" s="246">
        <v>1970</v>
      </c>
      <c r="I11" s="246">
        <v>1971</v>
      </c>
      <c r="J11" s="246">
        <v>1972</v>
      </c>
      <c r="K11" s="246">
        <v>1973</v>
      </c>
      <c r="L11" s="246">
        <v>1974</v>
      </c>
      <c r="M11" s="246">
        <v>1975</v>
      </c>
      <c r="N11" s="246">
        <v>1976</v>
      </c>
      <c r="O11" s="246">
        <v>1977</v>
      </c>
      <c r="P11" s="246">
        <v>1978</v>
      </c>
      <c r="Q11" s="246">
        <v>1979</v>
      </c>
      <c r="R11" s="246">
        <v>1980</v>
      </c>
      <c r="S11" s="246">
        <v>1981</v>
      </c>
      <c r="T11" s="246">
        <v>1982</v>
      </c>
      <c r="U11" s="246">
        <v>1983</v>
      </c>
      <c r="V11" s="246">
        <v>1984</v>
      </c>
      <c r="W11" s="246">
        <v>1985</v>
      </c>
      <c r="X11" s="246">
        <v>1986</v>
      </c>
      <c r="Y11" s="246">
        <v>1987</v>
      </c>
      <c r="Z11" s="246">
        <v>1988</v>
      </c>
      <c r="AA11" s="246">
        <v>1989</v>
      </c>
      <c r="AB11" s="246">
        <v>1990</v>
      </c>
      <c r="AC11" s="246">
        <v>1991</v>
      </c>
      <c r="AD11" s="246">
        <v>1992</v>
      </c>
      <c r="AE11" s="246">
        <v>1993</v>
      </c>
      <c r="AF11" s="246">
        <v>1994</v>
      </c>
      <c r="AG11" s="246">
        <v>1995</v>
      </c>
      <c r="AH11" s="246">
        <v>1996</v>
      </c>
      <c r="AI11" s="246">
        <v>1997</v>
      </c>
      <c r="AJ11" s="246">
        <v>1998</v>
      </c>
      <c r="AK11" s="246">
        <v>1999</v>
      </c>
      <c r="AL11" s="246">
        <v>2000</v>
      </c>
      <c r="AM11" s="246">
        <v>2001</v>
      </c>
      <c r="AN11" s="246">
        <v>2002</v>
      </c>
      <c r="AO11" s="246">
        <v>2003</v>
      </c>
      <c r="AP11" s="246">
        <v>2004</v>
      </c>
      <c r="AQ11" s="246">
        <v>2005</v>
      </c>
      <c r="AR11" s="246">
        <v>2006</v>
      </c>
      <c r="AS11" s="246">
        <v>2007</v>
      </c>
      <c r="AT11" s="246">
        <v>2008</v>
      </c>
      <c r="AU11" s="246">
        <v>2009</v>
      </c>
      <c r="AV11" s="246">
        <v>2010</v>
      </c>
      <c r="AW11" s="246">
        <v>2011</v>
      </c>
      <c r="AX11" s="246">
        <v>2012</v>
      </c>
      <c r="AY11" s="246">
        <v>2013</v>
      </c>
      <c r="AZ11" s="246">
        <v>2014</v>
      </c>
      <c r="BA11" s="246">
        <v>2015</v>
      </c>
      <c r="BB11" s="767">
        <v>2016</v>
      </c>
      <c r="BC11" s="767" t="s">
        <v>1262</v>
      </c>
    </row>
    <row r="12" spans="1:55">
      <c r="A12" s="246"/>
      <c r="B12" s="246" t="s">
        <v>907</v>
      </c>
      <c r="C12" s="246">
        <v>36802</v>
      </c>
      <c r="E12" s="246" t="s">
        <v>879</v>
      </c>
      <c r="F12" s="246">
        <v>8</v>
      </c>
      <c r="G12" s="246">
        <v>3</v>
      </c>
      <c r="H12" s="246">
        <v>1</v>
      </c>
      <c r="I12" s="246">
        <v>2</v>
      </c>
      <c r="J12" s="246">
        <v>4</v>
      </c>
      <c r="K12" s="246">
        <v>6</v>
      </c>
      <c r="L12" s="246">
        <v>4</v>
      </c>
      <c r="M12" s="246">
        <v>3</v>
      </c>
      <c r="N12" s="246">
        <v>12</v>
      </c>
      <c r="O12" s="246">
        <v>22</v>
      </c>
      <c r="P12" s="246">
        <v>29</v>
      </c>
      <c r="Q12" s="246">
        <v>55</v>
      </c>
      <c r="R12" s="246">
        <v>62</v>
      </c>
      <c r="S12" s="246">
        <v>95</v>
      </c>
      <c r="T12" s="246">
        <v>196</v>
      </c>
      <c r="U12" s="246">
        <v>256</v>
      </c>
      <c r="V12" s="246">
        <v>494</v>
      </c>
      <c r="W12" s="246">
        <v>908</v>
      </c>
      <c r="X12" s="246">
        <v>1306</v>
      </c>
      <c r="Y12" s="246">
        <v>1767</v>
      </c>
      <c r="Z12" s="246">
        <v>3344</v>
      </c>
      <c r="AA12" s="246">
        <v>4496</v>
      </c>
      <c r="AB12" s="246">
        <v>6318</v>
      </c>
      <c r="AC12" s="246">
        <v>8124</v>
      </c>
      <c r="AD12" s="246">
        <v>9378</v>
      </c>
      <c r="AE12" s="246">
        <v>9816</v>
      </c>
      <c r="AF12" s="246">
        <v>13498</v>
      </c>
      <c r="AG12" s="246">
        <v>15969</v>
      </c>
      <c r="AH12" s="246">
        <v>24322</v>
      </c>
      <c r="AI12" s="246">
        <v>15018</v>
      </c>
      <c r="AJ12" s="246">
        <v>7627</v>
      </c>
      <c r="AK12" s="246">
        <v>4687</v>
      </c>
      <c r="AL12" s="246">
        <v>2901</v>
      </c>
      <c r="AM12" s="246">
        <v>1758</v>
      </c>
      <c r="AN12" s="246">
        <v>967</v>
      </c>
      <c r="AO12" s="246">
        <v>311</v>
      </c>
      <c r="AP12" s="246">
        <v>644</v>
      </c>
      <c r="AQ12" s="246">
        <v>14024</v>
      </c>
      <c r="AR12" s="246">
        <v>16386</v>
      </c>
      <c r="AS12" s="246">
        <v>21792</v>
      </c>
      <c r="AT12" s="246">
        <v>25399</v>
      </c>
      <c r="AU12" s="246">
        <v>18207</v>
      </c>
      <c r="AV12" s="246">
        <v>22019</v>
      </c>
      <c r="AW12" s="246">
        <v>25411</v>
      </c>
      <c r="AX12" s="246">
        <v>30696</v>
      </c>
      <c r="AY12" s="246">
        <v>36183</v>
      </c>
      <c r="AZ12" s="246">
        <v>39575</v>
      </c>
      <c r="BA12" s="246">
        <v>44049</v>
      </c>
      <c r="BB12" s="372">
        <v>51690</v>
      </c>
      <c r="BC12" s="372">
        <v>60186</v>
      </c>
    </row>
    <row r="13" spans="1:55">
      <c r="A13" s="246"/>
      <c r="B13" s="246" t="s">
        <v>860</v>
      </c>
      <c r="C13" s="246">
        <v>426124</v>
      </c>
      <c r="E13" s="246" t="s">
        <v>880</v>
      </c>
      <c r="F13" s="246">
        <v>428</v>
      </c>
      <c r="G13" s="246">
        <v>39</v>
      </c>
      <c r="H13" s="246">
        <v>68</v>
      </c>
      <c r="I13" s="246">
        <v>94</v>
      </c>
      <c r="J13" s="246">
        <v>86</v>
      </c>
      <c r="K13" s="246">
        <v>111</v>
      </c>
      <c r="L13" s="246">
        <v>118</v>
      </c>
      <c r="M13" s="246">
        <v>114</v>
      </c>
      <c r="N13" s="246">
        <v>119</v>
      </c>
      <c r="O13" s="246">
        <v>143</v>
      </c>
      <c r="P13" s="246">
        <v>166</v>
      </c>
      <c r="Q13" s="246">
        <v>195</v>
      </c>
      <c r="R13" s="246">
        <v>224</v>
      </c>
      <c r="S13" s="246">
        <v>267</v>
      </c>
      <c r="T13" s="246">
        <v>314</v>
      </c>
      <c r="U13" s="246">
        <v>349</v>
      </c>
      <c r="V13" s="246">
        <v>529</v>
      </c>
      <c r="W13" s="246">
        <v>509</v>
      </c>
      <c r="X13" s="246">
        <v>305</v>
      </c>
      <c r="Y13" s="246">
        <v>241</v>
      </c>
      <c r="Z13" s="246">
        <v>290</v>
      </c>
      <c r="AA13" s="246">
        <v>547</v>
      </c>
      <c r="AB13" s="246">
        <v>1436</v>
      </c>
      <c r="AC13" s="246">
        <v>1443</v>
      </c>
      <c r="AD13" s="246">
        <v>2347</v>
      </c>
      <c r="AE13" s="246">
        <v>2971</v>
      </c>
      <c r="AF13" s="246">
        <v>4214</v>
      </c>
      <c r="AG13" s="246">
        <v>3635</v>
      </c>
      <c r="AH13" s="246">
        <v>5231</v>
      </c>
      <c r="AI13" s="246">
        <v>6627</v>
      </c>
      <c r="AJ13" s="246">
        <v>6292</v>
      </c>
      <c r="AK13" s="246">
        <v>8374</v>
      </c>
      <c r="AL13" s="246">
        <v>10276</v>
      </c>
      <c r="AM13" s="246">
        <v>10873</v>
      </c>
      <c r="AN13" s="246">
        <v>11972</v>
      </c>
      <c r="AO13" s="246">
        <v>13048</v>
      </c>
      <c r="AP13" s="246">
        <v>15144</v>
      </c>
      <c r="AQ13" s="246">
        <v>4816</v>
      </c>
      <c r="AR13" s="246">
        <v>4670</v>
      </c>
      <c r="AS13" s="246">
        <v>4609</v>
      </c>
      <c r="AT13" s="246">
        <v>4061</v>
      </c>
      <c r="AU13" s="246">
        <v>3713</v>
      </c>
      <c r="AV13" s="246">
        <v>3783</v>
      </c>
      <c r="AW13" s="246">
        <v>3617</v>
      </c>
      <c r="AX13" s="246">
        <v>4641</v>
      </c>
      <c r="AY13" s="246">
        <v>5332</v>
      </c>
      <c r="AZ13" s="246">
        <v>5606</v>
      </c>
      <c r="BA13" s="246">
        <v>4447</v>
      </c>
      <c r="BB13" s="372">
        <v>3150</v>
      </c>
      <c r="BC13" s="372">
        <v>896</v>
      </c>
    </row>
    <row r="14" spans="1:55">
      <c r="A14" s="246"/>
      <c r="B14" s="246" t="s">
        <v>861</v>
      </c>
      <c r="C14" s="246">
        <v>279366</v>
      </c>
      <c r="BB14" s="372"/>
    </row>
    <row r="15" spans="1:55">
      <c r="A15" s="246"/>
      <c r="B15" s="246" t="s">
        <v>862</v>
      </c>
      <c r="C15" s="246">
        <v>113880</v>
      </c>
    </row>
    <row r="16" spans="1:55">
      <c r="A16" s="246"/>
      <c r="B16" s="246" t="s">
        <v>863</v>
      </c>
      <c r="C16" s="246">
        <v>715310</v>
      </c>
    </row>
    <row r="17" spans="1:3">
      <c r="A17" s="246"/>
      <c r="B17" s="246" t="s">
        <v>864</v>
      </c>
      <c r="C17" s="246">
        <v>565</v>
      </c>
    </row>
    <row r="18" spans="1:3">
      <c r="A18" s="246"/>
      <c r="B18" s="246" t="s">
        <v>865</v>
      </c>
      <c r="C18" s="246">
        <v>476</v>
      </c>
    </row>
    <row r="19" spans="1:3">
      <c r="A19" s="246"/>
      <c r="B19" s="246" t="s">
        <v>866</v>
      </c>
      <c r="C19" s="246">
        <v>1639</v>
      </c>
    </row>
    <row r="20" spans="1:3">
      <c r="A20" s="246"/>
      <c r="B20" s="246" t="s">
        <v>867</v>
      </c>
      <c r="C20" s="246">
        <v>731152</v>
      </c>
    </row>
    <row r="21" spans="1:3">
      <c r="C21" s="246">
        <f>SUM(C6:C20)</f>
        <v>3091979</v>
      </c>
    </row>
    <row r="23" spans="1:3">
      <c r="A23" s="246" t="s">
        <v>852</v>
      </c>
      <c r="B23" s="246" t="s">
        <v>853</v>
      </c>
      <c r="C23" s="246" t="s">
        <v>475</v>
      </c>
    </row>
    <row r="24" spans="1:3">
      <c r="A24" s="246" t="s">
        <v>437</v>
      </c>
      <c r="B24" s="246" t="s">
        <v>865</v>
      </c>
      <c r="C24" s="246">
        <v>1</v>
      </c>
    </row>
    <row r="25" spans="1:3">
      <c r="A25" s="246"/>
      <c r="B25" s="246" t="s">
        <v>868</v>
      </c>
      <c r="C25" s="246">
        <v>5</v>
      </c>
    </row>
    <row r="26" spans="1:3">
      <c r="A26" s="246"/>
      <c r="B26" s="246" t="s">
        <v>869</v>
      </c>
      <c r="C26" s="246">
        <v>32377</v>
      </c>
    </row>
    <row r="27" spans="1:3">
      <c r="A27" s="246"/>
      <c r="B27" s="246" t="s">
        <v>870</v>
      </c>
      <c r="C27" s="246">
        <v>34759</v>
      </c>
    </row>
    <row r="28" spans="1:3">
      <c r="A28" s="246"/>
      <c r="B28" s="246" t="s">
        <v>871</v>
      </c>
      <c r="C28" s="246">
        <v>197835</v>
      </c>
    </row>
    <row r="29" spans="1:3">
      <c r="A29" s="246"/>
      <c r="B29" s="246" t="s">
        <v>872</v>
      </c>
      <c r="C29" s="246">
        <v>114409</v>
      </c>
    </row>
    <row r="30" spans="1:3">
      <c r="A30" s="246"/>
      <c r="B30" s="246" t="s">
        <v>873</v>
      </c>
      <c r="C30" s="246">
        <v>14355</v>
      </c>
    </row>
    <row r="31" spans="1:3">
      <c r="A31" s="246"/>
      <c r="B31" s="246" t="s">
        <v>874</v>
      </c>
      <c r="C31" s="246">
        <v>121188</v>
      </c>
    </row>
    <row r="32" spans="1:3">
      <c r="A32" s="246"/>
      <c r="B32" s="246" t="s">
        <v>875</v>
      </c>
      <c r="C32" s="246">
        <v>12625</v>
      </c>
    </row>
    <row r="33" spans="1:3">
      <c r="A33" s="246"/>
      <c r="B33" s="246" t="s">
        <v>876</v>
      </c>
      <c r="C33" s="246">
        <v>1962</v>
      </c>
    </row>
    <row r="34" spans="1:3">
      <c r="A34" s="246"/>
      <c r="B34" s="246" t="s">
        <v>877</v>
      </c>
      <c r="C34" s="246">
        <v>9796</v>
      </c>
    </row>
    <row r="35" spans="1:3">
      <c r="A35" s="246"/>
      <c r="B35" s="246" t="s">
        <v>878</v>
      </c>
      <c r="C35" s="246">
        <v>782</v>
      </c>
    </row>
    <row r="36" spans="1:3">
      <c r="A36" s="246"/>
      <c r="B36" s="246" t="s">
        <v>1113</v>
      </c>
      <c r="C36" s="246">
        <v>11</v>
      </c>
    </row>
    <row r="37" spans="1:3">
      <c r="A37" s="246"/>
      <c r="B37" s="246" t="s">
        <v>867</v>
      </c>
      <c r="C37" s="246">
        <v>162480</v>
      </c>
    </row>
    <row r="38" spans="1:3">
      <c r="C38" s="246">
        <f>SUM(C24:C37)</f>
        <v>702585</v>
      </c>
    </row>
  </sheetData>
  <mergeCells count="1">
    <mergeCell ref="L1:M1"/>
  </mergeCells>
  <hyperlinks>
    <hyperlink ref="L1:M1" location="Contents!A1" display="Back to Contents"/>
  </hyperlinks>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V64"/>
  <sheetViews>
    <sheetView workbookViewId="0">
      <selection activeCell="O13" sqref="O13"/>
    </sheetView>
  </sheetViews>
  <sheetFormatPr defaultColWidth="8.85546875" defaultRowHeight="12.75"/>
  <cols>
    <col min="1" max="1" width="8.85546875" customWidth="1"/>
    <col min="2" max="2" width="13.5703125" customWidth="1"/>
    <col min="3" max="3" width="11.42578125" bestFit="1" customWidth="1"/>
    <col min="4" max="4" width="14.140625" customWidth="1"/>
    <col min="5" max="5" width="11.28515625" customWidth="1"/>
    <col min="6" max="6" width="12.85546875" bestFit="1" customWidth="1"/>
  </cols>
  <sheetData>
    <row r="1" spans="1:22" ht="27" customHeight="1">
      <c r="A1" s="33" t="s">
        <v>517</v>
      </c>
      <c r="B1" s="34"/>
      <c r="C1" s="34"/>
      <c r="D1" s="34"/>
      <c r="E1" s="34"/>
      <c r="F1" s="34"/>
      <c r="G1" s="34"/>
      <c r="H1" s="34"/>
      <c r="I1" s="34"/>
      <c r="J1" s="34"/>
      <c r="K1" s="34"/>
      <c r="L1" s="34"/>
      <c r="M1" s="793" t="s">
        <v>549</v>
      </c>
      <c r="N1" s="793"/>
      <c r="O1" s="34"/>
      <c r="P1" s="34"/>
      <c r="Q1" s="34"/>
      <c r="R1" s="34"/>
      <c r="S1" s="34"/>
      <c r="T1" s="34"/>
      <c r="U1" s="34"/>
      <c r="V1" s="34"/>
    </row>
    <row r="2" spans="1:22" ht="29.25" customHeight="1">
      <c r="A2" s="618" t="s">
        <v>440</v>
      </c>
      <c r="B2" s="618" t="s">
        <v>150</v>
      </c>
      <c r="C2" s="618" t="s">
        <v>151</v>
      </c>
      <c r="D2" s="618" t="s">
        <v>148</v>
      </c>
      <c r="E2" s="618" t="s">
        <v>149</v>
      </c>
      <c r="F2" s="618" t="s">
        <v>471</v>
      </c>
    </row>
    <row r="3" spans="1:22">
      <c r="A3" s="246">
        <v>2001</v>
      </c>
      <c r="B3" s="416">
        <v>2166.8391319000002</v>
      </c>
      <c r="C3" s="416">
        <v>2101.2984121999998</v>
      </c>
      <c r="D3" s="467">
        <v>10.422933711000001</v>
      </c>
      <c r="E3" s="467">
        <v>11.797724739</v>
      </c>
      <c r="F3" s="319">
        <v>2673671</v>
      </c>
    </row>
    <row r="4" spans="1:22">
      <c r="A4" s="246">
        <v>2002</v>
      </c>
      <c r="B4" s="416">
        <v>2195.2724374999998</v>
      </c>
      <c r="C4" s="416">
        <v>2128.8528964000002</v>
      </c>
      <c r="D4" s="467">
        <v>10.552775338</v>
      </c>
      <c r="E4" s="467">
        <v>11.932630676</v>
      </c>
      <c r="F4" s="319">
        <v>2772189</v>
      </c>
    </row>
    <row r="5" spans="1:22">
      <c r="A5" s="246">
        <v>2003</v>
      </c>
      <c r="B5" s="416">
        <v>2227.1960429000001</v>
      </c>
      <c r="C5" s="416">
        <v>2159.0817808000002</v>
      </c>
      <c r="D5" s="467">
        <v>10.629781377</v>
      </c>
      <c r="E5" s="467">
        <v>12.019359398000001</v>
      </c>
      <c r="F5" s="319">
        <v>2895777</v>
      </c>
    </row>
    <row r="6" spans="1:22">
      <c r="A6" s="246">
        <v>2004</v>
      </c>
      <c r="B6" s="416">
        <v>2263.6662505999998</v>
      </c>
      <c r="C6" s="416">
        <v>2189.5410775999999</v>
      </c>
      <c r="D6" s="467">
        <v>10.651351768</v>
      </c>
      <c r="E6" s="467">
        <v>12.123859451</v>
      </c>
      <c r="F6" s="319">
        <v>3018175</v>
      </c>
    </row>
    <row r="7" spans="1:22">
      <c r="A7" s="246">
        <v>2005</v>
      </c>
      <c r="B7" s="416">
        <v>2293.2836904999999</v>
      </c>
      <c r="C7" s="416">
        <v>2214.1338988000002</v>
      </c>
      <c r="D7" s="467">
        <v>10.695319616999999</v>
      </c>
      <c r="E7" s="467">
        <v>12.238184552</v>
      </c>
      <c r="F7" s="319">
        <v>3133948</v>
      </c>
    </row>
    <row r="8" spans="1:22">
      <c r="A8" s="246">
        <v>2006</v>
      </c>
      <c r="B8" s="416">
        <v>2313.4984743999998</v>
      </c>
      <c r="C8" s="416">
        <v>2232.9741890999999</v>
      </c>
      <c r="D8" s="467">
        <v>10.746214268999999</v>
      </c>
      <c r="E8" s="467">
        <v>12.418241627</v>
      </c>
      <c r="F8" s="319">
        <v>3207011</v>
      </c>
    </row>
    <row r="9" spans="1:22">
      <c r="A9" s="246">
        <v>2007</v>
      </c>
      <c r="B9" s="416">
        <v>2332.9637699999998</v>
      </c>
      <c r="C9" s="416">
        <v>2251.4323380000001</v>
      </c>
      <c r="D9" s="467">
        <v>10.878782787</v>
      </c>
      <c r="E9" s="467">
        <v>12.594076003</v>
      </c>
      <c r="F9" s="319">
        <v>3272301</v>
      </c>
    </row>
    <row r="10" spans="1:22">
      <c r="A10" s="246">
        <v>2008</v>
      </c>
      <c r="B10" s="416">
        <v>2342.3993872999999</v>
      </c>
      <c r="C10" s="416">
        <v>2265.2027429999998</v>
      </c>
      <c r="D10" s="467">
        <v>10.976540756</v>
      </c>
      <c r="E10" s="467">
        <v>12.827264074</v>
      </c>
      <c r="F10" s="319">
        <v>3296558</v>
      </c>
    </row>
    <row r="11" spans="1:22">
      <c r="A11" s="246">
        <v>2009</v>
      </c>
      <c r="B11" s="416">
        <v>2347.8534995999999</v>
      </c>
      <c r="C11" s="416">
        <v>2273.8050586999998</v>
      </c>
      <c r="D11" s="467">
        <v>11.247911558</v>
      </c>
      <c r="E11" s="467">
        <v>13.175177084</v>
      </c>
      <c r="F11" s="319">
        <v>3269209</v>
      </c>
    </row>
    <row r="12" spans="1:22">
      <c r="A12" s="246">
        <v>2010</v>
      </c>
      <c r="B12" s="416">
        <v>2344.8353707000001</v>
      </c>
      <c r="C12" s="416">
        <v>2279.6369223000002</v>
      </c>
      <c r="D12" s="467">
        <v>11.557906904999999</v>
      </c>
      <c r="E12" s="467">
        <v>13.472164960000001</v>
      </c>
      <c r="F12" s="319">
        <v>3292361</v>
      </c>
    </row>
    <row r="13" spans="1:22">
      <c r="A13" s="246">
        <v>2011</v>
      </c>
      <c r="B13" s="416">
        <v>2339.9358459</v>
      </c>
      <c r="C13" s="416">
        <v>2284.1230838000001</v>
      </c>
      <c r="D13" s="467">
        <v>11.741675237000001</v>
      </c>
      <c r="E13" s="467">
        <v>13.773602646000001</v>
      </c>
      <c r="F13" s="319">
        <v>3315571</v>
      </c>
    </row>
    <row r="14" spans="1:22">
      <c r="A14" s="246">
        <v>2012</v>
      </c>
      <c r="B14" s="416">
        <v>2336.8013774000001</v>
      </c>
      <c r="C14" s="416">
        <v>2286.5548296000002</v>
      </c>
      <c r="D14" s="467">
        <v>11.908771241</v>
      </c>
      <c r="E14" s="467">
        <v>13.946478519999999</v>
      </c>
      <c r="F14" s="319">
        <v>3329112</v>
      </c>
    </row>
    <row r="15" spans="1:22">
      <c r="A15" s="246">
        <v>2013</v>
      </c>
      <c r="B15" s="416">
        <v>2330.2480439999999</v>
      </c>
      <c r="C15" s="416">
        <v>2286.1662216999998</v>
      </c>
      <c r="D15" s="467">
        <v>11.968845754</v>
      </c>
      <c r="E15" s="467">
        <v>14.063151448999999</v>
      </c>
      <c r="F15" s="319">
        <v>3404910</v>
      </c>
    </row>
    <row r="16" spans="1:22">
      <c r="A16" s="246">
        <v>2014</v>
      </c>
      <c r="B16" s="416">
        <v>2324.7145925999998</v>
      </c>
      <c r="C16" s="416">
        <v>2284.7739668999998</v>
      </c>
      <c r="D16" s="467">
        <v>11.94334737</v>
      </c>
      <c r="E16" s="467">
        <v>14.091333007999999</v>
      </c>
      <c r="F16" s="319">
        <v>3522883</v>
      </c>
    </row>
    <row r="17" spans="1:9">
      <c r="A17" s="246">
        <v>2015</v>
      </c>
      <c r="B17" s="416">
        <v>2321.0914889999999</v>
      </c>
      <c r="C17" s="416">
        <v>2283.5757196999998</v>
      </c>
      <c r="D17" s="467">
        <v>11.871724346000001</v>
      </c>
      <c r="E17" s="467">
        <v>14.101303825</v>
      </c>
      <c r="F17" s="319">
        <v>3656012</v>
      </c>
    </row>
    <row r="18" spans="1:9">
      <c r="A18" s="246">
        <v>2016</v>
      </c>
      <c r="B18" s="416">
        <v>2317.4050035</v>
      </c>
      <c r="C18" s="416">
        <v>2282.5474958999998</v>
      </c>
      <c r="D18" s="467">
        <v>11.819511908999999</v>
      </c>
      <c r="E18" s="467">
        <v>14.086353731000001</v>
      </c>
      <c r="F18" s="319">
        <v>3799031</v>
      </c>
    </row>
    <row r="19" spans="1:9">
      <c r="A19" s="246">
        <v>2017</v>
      </c>
      <c r="B19" s="416">
        <v>2315.6133755000001</v>
      </c>
      <c r="C19" s="416">
        <v>2279.9582349000002</v>
      </c>
      <c r="D19" s="467">
        <v>11.499923904999999</v>
      </c>
      <c r="E19" s="467">
        <v>14.004896027999999</v>
      </c>
      <c r="F19" s="319">
        <v>3990582</v>
      </c>
    </row>
    <row r="21" spans="1:9">
      <c r="A21" s="10" t="s">
        <v>612</v>
      </c>
    </row>
    <row r="22" spans="1:9">
      <c r="A22" s="10" t="s">
        <v>472</v>
      </c>
    </row>
    <row r="23" spans="1:9">
      <c r="A23" s="10" t="s">
        <v>613</v>
      </c>
    </row>
    <row r="24" spans="1:9" ht="18.75" customHeight="1"/>
    <row r="25" spans="1:9">
      <c r="A25" s="204" t="s">
        <v>1263</v>
      </c>
    </row>
    <row r="26" spans="1:9">
      <c r="A26" t="s">
        <v>415</v>
      </c>
    </row>
    <row r="27" spans="1:9">
      <c r="A27" t="s">
        <v>416</v>
      </c>
      <c r="H27" s="8">
        <f>(1000*5000+2000*12000)/(5000+12000)</f>
        <v>1705.8823529411766</v>
      </c>
      <c r="I27" s="204" t="s">
        <v>417</v>
      </c>
    </row>
    <row r="30" spans="1:9">
      <c r="A30" t="s">
        <v>421</v>
      </c>
    </row>
    <row r="31" spans="1:9">
      <c r="A31" t="s">
        <v>418</v>
      </c>
    </row>
    <row r="32" spans="1:9">
      <c r="A32" t="s">
        <v>419</v>
      </c>
      <c r="H32" s="1">
        <f>(10*4000 + 4*10000) / (4000 + 10000)</f>
        <v>5.7142857142857144</v>
      </c>
      <c r="I32" t="s">
        <v>420</v>
      </c>
    </row>
    <row r="34" spans="1:7">
      <c r="A34" s="154" t="s">
        <v>423</v>
      </c>
      <c r="B34" s="154"/>
      <c r="C34" s="154"/>
      <c r="D34" s="154"/>
      <c r="E34" s="154"/>
      <c r="F34" s="154"/>
      <c r="G34" s="154"/>
    </row>
    <row r="35" spans="1:7">
      <c r="A35" s="154" t="s">
        <v>422</v>
      </c>
      <c r="B35" s="154"/>
      <c r="C35" s="154"/>
      <c r="D35" s="154"/>
      <c r="E35" s="154"/>
      <c r="F35" s="154"/>
      <c r="G35" s="154"/>
    </row>
    <row r="64" spans="14:14" ht="15">
      <c r="N64" s="145"/>
    </row>
  </sheetData>
  <mergeCells count="1">
    <mergeCell ref="M1:N1"/>
  </mergeCells>
  <phoneticPr fontId="0" type="noConversion"/>
  <hyperlinks>
    <hyperlink ref="M1:N1" location="Contents!A1" display="Back to Contents"/>
  </hyperlinks>
  <pageMargins left="0.75" right="0.75" top="1" bottom="1" header="0.5" footer="0.5"/>
  <pageSetup paperSize="9" scale="60" orientation="landscape" horizontalDpi="4294967292" verticalDpi="4294967292"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61"/>
  <sheetViews>
    <sheetView zoomScaleNormal="100" workbookViewId="0">
      <selection activeCell="P36" sqref="P36"/>
    </sheetView>
  </sheetViews>
  <sheetFormatPr defaultColWidth="8.85546875" defaultRowHeight="12.75"/>
  <cols>
    <col min="1" max="1" width="6.85546875" customWidth="1"/>
    <col min="2" max="2" width="11.42578125" customWidth="1"/>
    <col min="3" max="5" width="10.5703125" bestFit="1" customWidth="1"/>
  </cols>
  <sheetData>
    <row r="1" spans="1:20" ht="22.5" customHeight="1">
      <c r="A1" s="33" t="s">
        <v>951</v>
      </c>
      <c r="B1" s="34"/>
      <c r="C1" s="34"/>
      <c r="D1" s="34"/>
      <c r="E1" s="34"/>
      <c r="F1" s="34"/>
      <c r="G1" s="34"/>
      <c r="H1" s="34"/>
      <c r="I1" s="34"/>
      <c r="J1" s="34"/>
      <c r="K1" s="34"/>
      <c r="L1" s="327"/>
      <c r="M1" s="34"/>
      <c r="N1" s="793" t="s">
        <v>549</v>
      </c>
      <c r="O1" s="793"/>
      <c r="P1" s="34"/>
      <c r="Q1" s="34"/>
      <c r="R1" s="34"/>
      <c r="S1" s="34"/>
      <c r="T1" s="34"/>
    </row>
    <row r="2" spans="1:20" s="53" customFormat="1" ht="12.75" customHeight="1">
      <c r="A2" s="145"/>
      <c r="B2" s="290"/>
      <c r="C2" s="290"/>
      <c r="D2" s="290"/>
      <c r="E2" s="290"/>
      <c r="F2" s="290"/>
      <c r="G2" s="290"/>
      <c r="H2" s="290"/>
      <c r="I2" s="290"/>
      <c r="J2" s="290"/>
      <c r="K2" s="290"/>
      <c r="L2" s="240"/>
      <c r="M2" s="290"/>
      <c r="N2" s="290"/>
      <c r="O2" s="290"/>
      <c r="P2" s="290"/>
      <c r="Q2" s="290"/>
      <c r="R2" s="290"/>
      <c r="S2" s="290"/>
      <c r="T2" s="290"/>
    </row>
    <row r="3" spans="1:20" s="53" customFormat="1" ht="12.75" customHeight="1">
      <c r="A3" s="203" t="s">
        <v>1138</v>
      </c>
    </row>
    <row r="4" spans="1:20" s="53" customFormat="1" ht="12.75" customHeight="1">
      <c r="A4" s="53" t="s">
        <v>952</v>
      </c>
    </row>
    <row r="5" spans="1:20" s="53" customFormat="1" ht="12.75" customHeight="1">
      <c r="A5" s="53" t="s">
        <v>994</v>
      </c>
    </row>
    <row r="6" spans="1:20" s="53" customFormat="1" ht="12.75" customHeight="1"/>
    <row r="7" spans="1:20" ht="51">
      <c r="A7" s="4" t="s">
        <v>448</v>
      </c>
      <c r="B7" s="825" t="s">
        <v>953</v>
      </c>
      <c r="C7" s="826"/>
      <c r="D7" s="826"/>
      <c r="E7" s="826"/>
      <c r="F7" s="827"/>
      <c r="G7" s="4" t="s">
        <v>138</v>
      </c>
      <c r="H7" s="4" t="s">
        <v>139</v>
      </c>
      <c r="I7" s="4" t="s">
        <v>956</v>
      </c>
      <c r="J7" s="201" t="s">
        <v>957</v>
      </c>
    </row>
    <row r="8" spans="1:20" ht="36">
      <c r="B8" s="378" t="s">
        <v>1268</v>
      </c>
      <c r="C8" s="379" t="s">
        <v>1269</v>
      </c>
      <c r="D8" s="379" t="s">
        <v>954</v>
      </c>
      <c r="E8" s="379" t="s">
        <v>955</v>
      </c>
      <c r="F8" s="380" t="s">
        <v>1270</v>
      </c>
      <c r="G8" s="286"/>
      <c r="I8" s="6"/>
    </row>
    <row r="9" spans="1:20">
      <c r="A9" s="339">
        <v>2001</v>
      </c>
      <c r="B9" s="329">
        <v>18013.580000000002</v>
      </c>
      <c r="C9" s="330"/>
      <c r="D9" s="774">
        <v>2229.23</v>
      </c>
      <c r="E9" s="331">
        <v>988.49</v>
      </c>
      <c r="F9" s="332">
        <v>8.4716699999999996</v>
      </c>
      <c r="G9" s="619">
        <v>152986</v>
      </c>
      <c r="H9" s="484"/>
      <c r="I9" s="392">
        <f>B9/B$9</f>
        <v>1</v>
      </c>
      <c r="J9" s="392">
        <f t="shared" ref="J9:J22" si="0">D9/D$9</f>
        <v>1</v>
      </c>
    </row>
    <row r="10" spans="1:20">
      <c r="A10" s="339">
        <v>2002</v>
      </c>
      <c r="B10" s="329">
        <v>18178.5</v>
      </c>
      <c r="C10" s="333">
        <f>B10/B9-1</f>
        <v>9.1553150456487042E-3</v>
      </c>
      <c r="D10" s="775">
        <v>2353.4</v>
      </c>
      <c r="E10" s="334">
        <v>1042.26</v>
      </c>
      <c r="F10" s="332">
        <v>8.0898400000000006</v>
      </c>
      <c r="G10" s="619">
        <v>158266</v>
      </c>
      <c r="H10" s="484">
        <f t="shared" ref="H10:H25" si="1">(G10-G9)/G9</f>
        <v>3.4512961970376371E-2</v>
      </c>
      <c r="I10" s="392">
        <f t="shared" ref="I10:I23" si="2">B10/B$9</f>
        <v>1.0091553150456487</v>
      </c>
      <c r="J10" s="392">
        <f t="shared" si="0"/>
        <v>1.0557008473777942</v>
      </c>
    </row>
    <row r="11" spans="1:20">
      <c r="A11" s="339">
        <v>2003</v>
      </c>
      <c r="B11" s="329">
        <v>18632.78</v>
      </c>
      <c r="C11" s="333">
        <f t="shared" ref="C11:C25" si="3">B11/B10-1</f>
        <v>2.4989960667821887E-2</v>
      </c>
      <c r="D11" s="775">
        <v>2436.0500000000002</v>
      </c>
      <c r="E11" s="334">
        <v>1077.52</v>
      </c>
      <c r="F11" s="332">
        <v>7.9879100000000003</v>
      </c>
      <c r="G11" s="619">
        <v>165649</v>
      </c>
      <c r="H11" s="484">
        <f t="shared" si="1"/>
        <v>4.6649311917910351E-2</v>
      </c>
      <c r="I11" s="392">
        <f t="shared" si="2"/>
        <v>1.0343740666763628</v>
      </c>
      <c r="J11" s="392">
        <f t="shared" si="0"/>
        <v>1.0927764295294788</v>
      </c>
    </row>
    <row r="12" spans="1:20">
      <c r="A12" s="339">
        <v>2004</v>
      </c>
      <c r="B12" s="329">
        <v>20715.29</v>
      </c>
      <c r="C12" s="333">
        <f t="shared" si="3"/>
        <v>0.11176593079508268</v>
      </c>
      <c r="D12" s="775">
        <v>2600.88</v>
      </c>
      <c r="E12" s="334">
        <v>1148.23</v>
      </c>
      <c r="F12" s="332">
        <v>8.3594200000000001</v>
      </c>
      <c r="G12" s="619">
        <v>173178</v>
      </c>
      <c r="H12" s="484">
        <f t="shared" si="1"/>
        <v>4.5451527024008599E-2</v>
      </c>
      <c r="I12" s="392">
        <f t="shared" si="2"/>
        <v>1.1499818470287415</v>
      </c>
      <c r="J12" s="392">
        <f t="shared" si="0"/>
        <v>1.1667167587014351</v>
      </c>
    </row>
    <row r="13" spans="1:20">
      <c r="A13" s="339">
        <v>2005</v>
      </c>
      <c r="B13" s="329">
        <v>20531.36</v>
      </c>
      <c r="C13" s="333">
        <f t="shared" si="3"/>
        <v>-8.8789488344116485E-3</v>
      </c>
      <c r="D13" s="775">
        <v>2651.7</v>
      </c>
      <c r="E13" s="334">
        <v>1146.18</v>
      </c>
      <c r="F13" s="332">
        <v>8.183720000000001</v>
      </c>
      <c r="G13" s="507">
        <v>180003</v>
      </c>
      <c r="H13" s="484">
        <f t="shared" si="1"/>
        <v>3.9410317707791985E-2</v>
      </c>
      <c r="I13" s="392">
        <f t="shared" si="2"/>
        <v>1.1397712170484711</v>
      </c>
      <c r="J13" s="392">
        <f t="shared" si="0"/>
        <v>1.1895138680172077</v>
      </c>
    </row>
    <row r="14" spans="1:20">
      <c r="A14" s="339">
        <v>2006</v>
      </c>
      <c r="B14" s="329">
        <v>20368.46</v>
      </c>
      <c r="C14" s="333">
        <f t="shared" si="3"/>
        <v>-7.9342040663649138E-3</v>
      </c>
      <c r="D14" s="775">
        <v>2652.08</v>
      </c>
      <c r="E14" s="334">
        <v>1148.6400000000001</v>
      </c>
      <c r="F14" s="332">
        <v>8.1990200000000009</v>
      </c>
      <c r="G14" s="507">
        <v>185944</v>
      </c>
      <c r="H14" s="484">
        <f t="shared" si="1"/>
        <v>3.3005005472131019E-2</v>
      </c>
      <c r="I14" s="392">
        <f t="shared" si="2"/>
        <v>1.1307280396234396</v>
      </c>
      <c r="J14" s="392">
        <f t="shared" si="0"/>
        <v>1.189684330463882</v>
      </c>
    </row>
    <row r="15" spans="1:20">
      <c r="A15" s="339">
        <v>2007</v>
      </c>
      <c r="B15" s="329">
        <v>21005.91</v>
      </c>
      <c r="C15" s="333">
        <f t="shared" si="3"/>
        <v>3.1295934989685081E-2</v>
      </c>
      <c r="D15" s="775">
        <v>2753.38</v>
      </c>
      <c r="E15" s="334">
        <v>1184.8900000000001</v>
      </c>
      <c r="F15" s="332">
        <v>8.164060000000001</v>
      </c>
      <c r="G15" s="507">
        <v>191009</v>
      </c>
      <c r="H15" s="484">
        <f t="shared" si="1"/>
        <v>2.7239383900529192E-2</v>
      </c>
      <c r="I15" s="392">
        <f t="shared" si="2"/>
        <v>1.1661152308425087</v>
      </c>
      <c r="J15" s="392">
        <f t="shared" si="0"/>
        <v>1.2351260300641926</v>
      </c>
    </row>
    <row r="16" spans="1:20">
      <c r="A16" s="339">
        <v>2008</v>
      </c>
      <c r="B16" s="329">
        <v>22401.599999999999</v>
      </c>
      <c r="C16" s="333">
        <f t="shared" si="3"/>
        <v>6.644272968893028E-2</v>
      </c>
      <c r="D16" s="775">
        <v>2733.59</v>
      </c>
      <c r="E16" s="334">
        <v>1193.9100000000001</v>
      </c>
      <c r="F16" s="332">
        <v>8.825940000000001</v>
      </c>
      <c r="G16" s="507">
        <v>196783</v>
      </c>
      <c r="H16" s="484">
        <f t="shared" si="1"/>
        <v>3.0228942091733896E-2</v>
      </c>
      <c r="I16" s="392">
        <f t="shared" si="2"/>
        <v>1.2435951099115221</v>
      </c>
      <c r="J16" s="392">
        <f t="shared" si="0"/>
        <v>1.2262485252755437</v>
      </c>
    </row>
    <row r="17" spans="1:11">
      <c r="A17" s="339">
        <v>2009</v>
      </c>
      <c r="B17" s="329">
        <v>18994.11</v>
      </c>
      <c r="C17" s="333">
        <f t="shared" si="3"/>
        <v>-0.1521092243411184</v>
      </c>
      <c r="D17" s="775">
        <v>2591.27</v>
      </c>
      <c r="E17" s="334">
        <v>1098.1300000000001</v>
      </c>
      <c r="F17" s="332">
        <v>7.9392899999999997</v>
      </c>
      <c r="G17" s="507">
        <v>194801</v>
      </c>
      <c r="H17" s="484">
        <f t="shared" si="1"/>
        <v>-1.007200825274541E-2</v>
      </c>
      <c r="I17" s="392">
        <f t="shared" si="2"/>
        <v>1.0544328223484727</v>
      </c>
      <c r="J17" s="392">
        <f t="shared" si="0"/>
        <v>1.1624058531421164</v>
      </c>
    </row>
    <row r="18" spans="1:11">
      <c r="A18" s="339">
        <v>2010</v>
      </c>
      <c r="B18" s="329">
        <v>21452.17</v>
      </c>
      <c r="C18" s="333">
        <f t="shared" si="3"/>
        <v>0.12941169657330609</v>
      </c>
      <c r="D18" s="775">
        <v>2653.39</v>
      </c>
      <c r="E18" s="334">
        <v>1174.8699999999999</v>
      </c>
      <c r="F18" s="332">
        <v>8.807030000000001</v>
      </c>
      <c r="G18" s="507">
        <v>194251</v>
      </c>
      <c r="H18" s="484">
        <f t="shared" si="1"/>
        <v>-2.8233941304202752E-3</v>
      </c>
      <c r="I18" s="392">
        <f t="shared" si="2"/>
        <v>1.1908887628111677</v>
      </c>
      <c r="J18" s="392">
        <f t="shared" si="0"/>
        <v>1.1902719773195227</v>
      </c>
    </row>
    <row r="19" spans="1:11">
      <c r="A19" s="339">
        <v>2011</v>
      </c>
      <c r="B19" s="329">
        <v>21770.51</v>
      </c>
      <c r="C19" s="333">
        <f t="shared" si="3"/>
        <v>1.4839524393103432E-2</v>
      </c>
      <c r="D19" s="775">
        <v>2674.86</v>
      </c>
      <c r="E19" s="334">
        <v>1222.1400000000001</v>
      </c>
      <c r="F19" s="332">
        <v>8.8667800000000003</v>
      </c>
      <c r="G19" s="507">
        <v>197271</v>
      </c>
      <c r="H19" s="484">
        <f t="shared" si="1"/>
        <v>1.5546895511477419E-2</v>
      </c>
      <c r="I19" s="392">
        <f t="shared" si="2"/>
        <v>1.2085609856563768</v>
      </c>
      <c r="J19" s="392">
        <f t="shared" si="0"/>
        <v>1.1999031055566272</v>
      </c>
    </row>
    <row r="20" spans="1:11">
      <c r="A20" s="339">
        <v>2012</v>
      </c>
      <c r="B20" s="329">
        <v>21968.98</v>
      </c>
      <c r="C20" s="333">
        <f t="shared" si="3"/>
        <v>9.1164607535607622E-3</v>
      </c>
      <c r="D20" s="775">
        <v>2738.1</v>
      </c>
      <c r="E20" s="334">
        <v>1246.98</v>
      </c>
      <c r="F20" s="332">
        <v>8.7135899999999999</v>
      </c>
      <c r="G20" s="507">
        <v>201894</v>
      </c>
      <c r="H20" s="484">
        <f t="shared" si="1"/>
        <v>2.3434767401189226E-2</v>
      </c>
      <c r="I20" s="392">
        <f t="shared" si="2"/>
        <v>1.2195787844503978</v>
      </c>
      <c r="J20" s="392">
        <f t="shared" si="0"/>
        <v>1.2282716453663372</v>
      </c>
    </row>
    <row r="21" spans="1:11">
      <c r="A21" s="339">
        <v>2013</v>
      </c>
      <c r="B21" s="329">
        <v>22040.400000000001</v>
      </c>
      <c r="C21" s="333">
        <f t="shared" si="3"/>
        <v>3.2509474722997034E-3</v>
      </c>
      <c r="D21" s="775">
        <v>2664.82</v>
      </c>
      <c r="E21" s="334">
        <v>1237.67</v>
      </c>
      <c r="F21" s="332">
        <v>8.9558300000000006</v>
      </c>
      <c r="G21" s="507">
        <v>206434</v>
      </c>
      <c r="H21" s="484">
        <f t="shared" si="1"/>
        <v>2.2487047658672373E-2</v>
      </c>
      <c r="I21" s="392">
        <f t="shared" si="2"/>
        <v>1.2235435710169771</v>
      </c>
      <c r="J21" s="392">
        <f t="shared" si="0"/>
        <v>1.1953993082813348</v>
      </c>
    </row>
    <row r="22" spans="1:11">
      <c r="A22" s="339">
        <v>2014</v>
      </c>
      <c r="B22" s="329">
        <v>24082.01</v>
      </c>
      <c r="C22" s="333">
        <f t="shared" si="3"/>
        <v>9.2630351536269639E-2</v>
      </c>
      <c r="D22" s="775">
        <v>2831.38</v>
      </c>
      <c r="E22" s="334">
        <v>1308.55</v>
      </c>
      <c r="F22" s="332">
        <v>9.2811299999999992</v>
      </c>
      <c r="G22" s="507">
        <v>211740</v>
      </c>
      <c r="H22" s="484">
        <f t="shared" si="1"/>
        <v>2.5703130298303574E-2</v>
      </c>
      <c r="I22" s="392">
        <f t="shared" si="2"/>
        <v>1.3368808421202225</v>
      </c>
      <c r="J22" s="392">
        <f t="shared" si="0"/>
        <v>1.2701156901710458</v>
      </c>
      <c r="K22" s="169"/>
    </row>
    <row r="23" spans="1:11">
      <c r="A23" s="339">
        <v>2015</v>
      </c>
      <c r="B23" s="329">
        <v>23294.95</v>
      </c>
      <c r="C23" s="333">
        <f t="shared" si="3"/>
        <v>-3.2682487882032984E-2</v>
      </c>
      <c r="D23" s="775">
        <v>2786.98</v>
      </c>
      <c r="E23" s="334">
        <v>1274.9100000000001</v>
      </c>
      <c r="F23" s="332">
        <v>9.3551299999999991</v>
      </c>
      <c r="G23" s="507">
        <v>219536</v>
      </c>
      <c r="H23" s="484">
        <f t="shared" si="1"/>
        <v>3.6818739964106922E-2</v>
      </c>
      <c r="I23" s="392">
        <f t="shared" si="2"/>
        <v>1.2931882501979062</v>
      </c>
      <c r="J23" s="392">
        <f t="shared" ref="J23" si="4">D23/D$9</f>
        <v>1.2501984990332984</v>
      </c>
      <c r="K23" s="169"/>
    </row>
    <row r="24" spans="1:11">
      <c r="A24" s="339">
        <v>2016</v>
      </c>
      <c r="B24" s="329">
        <v>23577.15</v>
      </c>
      <c r="C24" s="333">
        <f t="shared" si="3"/>
        <v>1.211421359565068E-2</v>
      </c>
      <c r="D24" s="775">
        <v>2808.61</v>
      </c>
      <c r="E24" s="334">
        <v>1283.69</v>
      </c>
      <c r="F24" s="332">
        <v>9.4866200000000003</v>
      </c>
      <c r="G24" s="619">
        <v>227487</v>
      </c>
      <c r="H24" s="484">
        <f t="shared" si="1"/>
        <v>3.6217294657823772E-2</v>
      </c>
      <c r="I24" s="392">
        <f t="shared" ref="I24" si="5">B24/B$9</f>
        <v>1.3088542088801893</v>
      </c>
      <c r="J24" s="392">
        <f t="shared" ref="J24" si="6">D24/D$9</f>
        <v>1.2599014009321605</v>
      </c>
      <c r="K24" s="169"/>
    </row>
    <row r="25" spans="1:11">
      <c r="A25" s="339">
        <v>2017</v>
      </c>
      <c r="B25" s="335">
        <v>25292.68</v>
      </c>
      <c r="C25" s="336">
        <f t="shared" si="3"/>
        <v>7.2762399187348725E-2</v>
      </c>
      <c r="D25" s="776">
        <v>2981.97</v>
      </c>
      <c r="E25" s="337">
        <v>1382.76</v>
      </c>
      <c r="F25" s="338">
        <v>9.6122900000000016</v>
      </c>
      <c r="G25" s="619">
        <v>236005</v>
      </c>
      <c r="H25" s="484">
        <f t="shared" si="1"/>
        <v>3.7443897893066416E-2</v>
      </c>
      <c r="I25" s="392">
        <f t="shared" ref="I25" si="7">B25/B$9</f>
        <v>1.4040895813047711</v>
      </c>
      <c r="J25" s="392">
        <f t="shared" ref="J25" si="8">D25/D$9</f>
        <v>1.3376681634465712</v>
      </c>
      <c r="K25" s="169"/>
    </row>
    <row r="26" spans="1:11">
      <c r="K26" s="169"/>
    </row>
    <row r="27" spans="1:11">
      <c r="B27" s="204" t="s">
        <v>1271</v>
      </c>
      <c r="C27" s="5"/>
      <c r="D27" s="5"/>
      <c r="E27" s="5"/>
      <c r="F27" s="5"/>
      <c r="G27" s="169"/>
      <c r="H27" s="286"/>
      <c r="I27" s="129"/>
      <c r="J27" s="6"/>
      <c r="K27" s="169"/>
    </row>
    <row r="28" spans="1:11">
      <c r="B28" s="204" t="s">
        <v>1054</v>
      </c>
      <c r="C28" s="5"/>
      <c r="D28" s="5"/>
      <c r="E28" s="5"/>
      <c r="F28" s="5"/>
      <c r="G28" s="193"/>
      <c r="H28" s="286"/>
      <c r="I28" s="129"/>
      <c r="J28" s="6"/>
      <c r="K28" s="169"/>
    </row>
    <row r="29" spans="1:11" ht="42" customHeight="1">
      <c r="B29" s="5"/>
      <c r="C29" s="5"/>
      <c r="D29" s="5"/>
      <c r="E29" s="5"/>
      <c r="F29" s="5"/>
      <c r="G29" s="193"/>
      <c r="H29" s="286"/>
      <c r="I29" s="104"/>
      <c r="J29" s="6"/>
      <c r="K29" s="169"/>
    </row>
    <row r="30" spans="1:11" ht="63.75">
      <c r="B30" s="365" t="s">
        <v>448</v>
      </c>
      <c r="C30" s="364" t="s">
        <v>792</v>
      </c>
      <c r="D30" s="364"/>
      <c r="E30" s="365" t="s">
        <v>793</v>
      </c>
      <c r="F30" s="365"/>
      <c r="G30" s="10"/>
      <c r="H30" s="286"/>
      <c r="I30" s="104"/>
      <c r="J30" s="6"/>
      <c r="K30" s="169"/>
    </row>
    <row r="31" spans="1:11">
      <c r="C31" s="363"/>
      <c r="D31" s="363"/>
      <c r="E31" s="365"/>
      <c r="G31" s="150"/>
      <c r="H31" s="286"/>
      <c r="I31" s="104"/>
      <c r="J31" s="6"/>
    </row>
    <row r="32" spans="1:11">
      <c r="B32" s="620" t="s">
        <v>998</v>
      </c>
      <c r="C32" s="621">
        <f t="shared" ref="C32:C43" si="9">(B14/B9)^0.2-1</f>
        <v>2.4876729671668985E-2</v>
      </c>
      <c r="D32" s="246"/>
      <c r="E32" s="621">
        <f t="shared" ref="E32:E43" si="10">(G14/G9)^0.2-1</f>
        <v>3.9791100251999723E-2</v>
      </c>
      <c r="G32" s="150"/>
    </row>
    <row r="33" spans="1:10">
      <c r="B33" s="620" t="s">
        <v>999</v>
      </c>
      <c r="C33" s="621">
        <f t="shared" si="9"/>
        <v>2.9334883949953428E-2</v>
      </c>
      <c r="D33" s="246"/>
      <c r="E33" s="621">
        <f t="shared" si="10"/>
        <v>3.8324833102174161E-2</v>
      </c>
      <c r="G33" s="150"/>
      <c r="I33" s="53"/>
      <c r="J33" s="53"/>
    </row>
    <row r="34" spans="1:10">
      <c r="B34" s="620" t="s">
        <v>1000</v>
      </c>
      <c r="C34" s="621">
        <f t="shared" si="9"/>
        <v>3.7529076158473895E-2</v>
      </c>
      <c r="D34" s="246"/>
      <c r="E34" s="621">
        <f t="shared" si="10"/>
        <v>3.5046239302532589E-2</v>
      </c>
      <c r="G34" s="150"/>
    </row>
    <row r="35" spans="1:10">
      <c r="B35" s="620" t="s">
        <v>1001</v>
      </c>
      <c r="C35" s="621">
        <f t="shared" si="9"/>
        <v>-1.7199007797357835E-2</v>
      </c>
      <c r="D35" s="246"/>
      <c r="E35" s="621">
        <f t="shared" si="10"/>
        <v>2.3810766784499782E-2</v>
      </c>
      <c r="G35" s="150"/>
    </row>
    <row r="36" spans="1:10">
      <c r="B36" s="620" t="s">
        <v>1002</v>
      </c>
      <c r="C36" s="621">
        <f t="shared" si="9"/>
        <v>8.8130749515653584E-3</v>
      </c>
      <c r="D36" s="246"/>
      <c r="E36" s="621">
        <f t="shared" si="10"/>
        <v>1.5352176226095304E-2</v>
      </c>
      <c r="G36" s="150"/>
    </row>
    <row r="37" spans="1:10">
      <c r="B37" s="620" t="s">
        <v>1003</v>
      </c>
      <c r="C37" s="621">
        <f t="shared" si="9"/>
        <v>1.3402757546530752E-2</v>
      </c>
      <c r="D37" s="246"/>
      <c r="E37" s="621">
        <f t="shared" si="10"/>
        <v>1.1896783389013565E-2</v>
      </c>
      <c r="G37" s="150"/>
    </row>
    <row r="38" spans="1:10">
      <c r="B38" s="620" t="s">
        <v>1004</v>
      </c>
      <c r="C38" s="621">
        <f t="shared" si="9"/>
        <v>9.0058370444094926E-3</v>
      </c>
      <c r="D38" s="246"/>
      <c r="E38" s="621">
        <f t="shared" si="10"/>
        <v>1.1146112118078699E-2</v>
      </c>
      <c r="G38" s="150"/>
    </row>
    <row r="39" spans="1:10" ht="12.75" customHeight="1">
      <c r="A39" s="48"/>
      <c r="B39" s="620" t="s">
        <v>1005</v>
      </c>
      <c r="C39" s="621">
        <f t="shared" si="9"/>
        <v>-3.2457714461725518E-3</v>
      </c>
      <c r="D39" s="246"/>
      <c r="E39" s="621">
        <f t="shared" si="10"/>
        <v>9.6218249460857663E-3</v>
      </c>
      <c r="G39" s="150"/>
    </row>
    <row r="40" spans="1:10" ht="12.75" customHeight="1">
      <c r="A40" s="2"/>
      <c r="B40" s="410" t="s">
        <v>1055</v>
      </c>
      <c r="C40" s="621">
        <f t="shared" si="9"/>
        <v>4.8611839144591995E-2</v>
      </c>
      <c r="D40" s="246"/>
      <c r="E40" s="621">
        <f t="shared" si="10"/>
        <v>1.6815939031123772E-2</v>
      </c>
    </row>
    <row r="41" spans="1:10" ht="12.75" customHeight="1">
      <c r="A41" s="2"/>
      <c r="B41" s="620" t="s">
        <v>1118</v>
      </c>
      <c r="C41" s="621">
        <f t="shared" si="9"/>
        <v>1.6618738748062745E-2</v>
      </c>
      <c r="D41" s="246"/>
      <c r="E41" s="621">
        <f t="shared" si="10"/>
        <v>2.4774940449211247E-2</v>
      </c>
    </row>
    <row r="42" spans="1:10" ht="12.75" customHeight="1">
      <c r="A42" s="2"/>
      <c r="B42" s="620" t="s">
        <v>1191</v>
      </c>
      <c r="C42" s="621">
        <f t="shared" si="9"/>
        <v>1.6072133516487508E-2</v>
      </c>
      <c r="D42" s="246"/>
      <c r="E42" s="621">
        <f t="shared" si="10"/>
        <v>2.8913030888152669E-2</v>
      </c>
    </row>
    <row r="43" spans="1:10" ht="12.75" customHeight="1">
      <c r="A43" s="2"/>
      <c r="B43" s="620" t="s">
        <v>1223</v>
      </c>
      <c r="C43" s="621">
        <f t="shared" si="9"/>
        <v>2.8577431866742886E-2</v>
      </c>
      <c r="E43" s="621">
        <f t="shared" si="10"/>
        <v>3.1714557064856708E-2</v>
      </c>
    </row>
    <row r="44" spans="1:10" ht="12.75" customHeight="1">
      <c r="A44" s="2"/>
    </row>
    <row r="45" spans="1:10" ht="12.75" customHeight="1">
      <c r="A45" s="2"/>
    </row>
    <row r="46" spans="1:10" ht="12.75" customHeight="1">
      <c r="A46" s="2"/>
    </row>
    <row r="47" spans="1:10" ht="12.75" customHeight="1">
      <c r="A47" s="2"/>
    </row>
    <row r="48" spans="1:10" ht="12.75" customHeight="1">
      <c r="A48" s="2"/>
    </row>
    <row r="49" spans="1:6" ht="12.75" customHeight="1">
      <c r="A49" s="2"/>
    </row>
    <row r="50" spans="1:6" ht="12.75" customHeight="1">
      <c r="A50" s="2"/>
    </row>
    <row r="51" spans="1:6" ht="12.75" customHeight="1">
      <c r="A51" s="2"/>
    </row>
    <row r="52" spans="1:6" ht="12.75" customHeight="1">
      <c r="A52" s="2"/>
    </row>
    <row r="53" spans="1:6" ht="38.25" customHeight="1">
      <c r="A53" s="2"/>
    </row>
    <row r="54" spans="1:6" ht="12.75" customHeight="1">
      <c r="A54" s="2"/>
      <c r="F54" s="170"/>
    </row>
    <row r="55" spans="1:6" ht="39" customHeight="1">
      <c r="A55" s="2"/>
    </row>
    <row r="56" spans="1:6" ht="12.75" customHeight="1">
      <c r="A56" s="2"/>
    </row>
    <row r="57" spans="1:6" ht="12.75" customHeight="1">
      <c r="A57" s="2"/>
    </row>
    <row r="58" spans="1:6" ht="12.75" customHeight="1">
      <c r="A58" s="2"/>
    </row>
    <row r="59" spans="1:6" ht="12.75" customHeight="1"/>
    <row r="60" spans="1:6" ht="12.75" customHeight="1"/>
    <row r="61" spans="1:6" ht="12.75" customHeight="1"/>
  </sheetData>
  <mergeCells count="2">
    <mergeCell ref="B7:F7"/>
    <mergeCell ref="N1:O1"/>
  </mergeCells>
  <phoneticPr fontId="6" type="noConversion"/>
  <hyperlinks>
    <hyperlink ref="L1" location="Contents!A1" display="Back to Contents"/>
    <hyperlink ref="N1:O1" location="Contents!A1" display="Back to Contents"/>
  </hyperlinks>
  <pageMargins left="0.7" right="0.7" top="0.75" bottom="0.75" header="0.3" footer="0.3"/>
  <pageSetup paperSize="8" scale="80"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V48"/>
  <sheetViews>
    <sheetView workbookViewId="0">
      <selection activeCell="Q25" sqref="Q25"/>
    </sheetView>
  </sheetViews>
  <sheetFormatPr defaultColWidth="8.85546875" defaultRowHeight="12.75"/>
  <cols>
    <col min="1" max="1" width="0.7109375" customWidth="1"/>
    <col min="2" max="2" width="23.85546875" customWidth="1"/>
    <col min="3" max="3" width="11.7109375" customWidth="1"/>
    <col min="4" max="5" width="8.85546875" customWidth="1"/>
    <col min="6" max="6" width="9" customWidth="1"/>
    <col min="7" max="7" width="8.85546875" customWidth="1"/>
    <col min="8" max="8" width="9.7109375" customWidth="1"/>
    <col min="9" max="12" width="8.85546875" customWidth="1"/>
    <col min="13" max="13" width="11.42578125" customWidth="1"/>
    <col min="14" max="14" width="9.7109375" style="53" customWidth="1"/>
  </cols>
  <sheetData>
    <row r="1" spans="1:22" ht="26.25" customHeight="1">
      <c r="A1" s="70" t="s">
        <v>548</v>
      </c>
      <c r="B1" s="29"/>
      <c r="C1" s="29"/>
      <c r="D1" s="29"/>
      <c r="E1" s="29"/>
      <c r="F1" s="29"/>
      <c r="G1" s="29"/>
      <c r="H1" s="29"/>
      <c r="I1" s="29"/>
      <c r="J1" s="29"/>
      <c r="K1" s="29"/>
      <c r="L1" s="29"/>
      <c r="M1" s="792" t="s">
        <v>549</v>
      </c>
      <c r="N1" s="792"/>
      <c r="O1" s="29"/>
      <c r="P1" s="29"/>
      <c r="Q1" s="29"/>
      <c r="R1" s="29"/>
      <c r="S1" s="29"/>
      <c r="T1" s="29"/>
      <c r="U1" s="29"/>
      <c r="V1" s="29"/>
    </row>
    <row r="2" spans="1:22" ht="5.25" customHeight="1">
      <c r="B2" s="54"/>
      <c r="C2" s="53"/>
      <c r="D2" s="53"/>
      <c r="E2" s="53"/>
      <c r="F2" s="53"/>
      <c r="G2" s="53"/>
      <c r="H2" s="53"/>
      <c r="I2" s="53"/>
      <c r="J2" s="53"/>
      <c r="K2" s="53"/>
      <c r="L2" s="53"/>
      <c r="M2" s="53"/>
    </row>
    <row r="3" spans="1:22" ht="18">
      <c r="B3" s="71" t="s">
        <v>543</v>
      </c>
      <c r="C3" s="72"/>
      <c r="D3" s="73"/>
      <c r="E3" s="73"/>
      <c r="F3" s="55"/>
      <c r="G3" s="55"/>
      <c r="H3" s="55"/>
      <c r="I3" s="55"/>
      <c r="J3" s="55"/>
      <c r="K3" s="55"/>
      <c r="L3" s="55"/>
      <c r="M3" s="56"/>
    </row>
    <row r="4" spans="1:22" ht="24.75" customHeight="1">
      <c r="B4" s="12"/>
      <c r="C4" s="58" t="s">
        <v>475</v>
      </c>
      <c r="D4" s="58" t="s">
        <v>522</v>
      </c>
      <c r="E4" s="58" t="s">
        <v>523</v>
      </c>
      <c r="F4" s="58" t="s">
        <v>499</v>
      </c>
      <c r="G4" s="58" t="s">
        <v>498</v>
      </c>
      <c r="H4" s="58" t="s">
        <v>524</v>
      </c>
      <c r="I4" s="75" t="s">
        <v>500</v>
      </c>
      <c r="J4" s="49"/>
      <c r="K4" s="49"/>
      <c r="L4" s="49"/>
      <c r="M4" s="16"/>
    </row>
    <row r="5" spans="1:22">
      <c r="B5" s="12" t="s">
        <v>525</v>
      </c>
      <c r="C5" s="95">
        <f>6*100*0.8</f>
        <v>480</v>
      </c>
      <c r="D5" s="59">
        <v>90</v>
      </c>
      <c r="E5" s="57">
        <v>20</v>
      </c>
      <c r="F5" s="59"/>
      <c r="G5" s="97">
        <f>C5*D5*E5/1000000</f>
        <v>0.86399999999999999</v>
      </c>
      <c r="H5" s="49" t="s">
        <v>526</v>
      </c>
      <c r="I5" s="60" t="s">
        <v>527</v>
      </c>
      <c r="J5" s="49"/>
      <c r="K5" s="49"/>
      <c r="L5" s="49"/>
      <c r="M5" s="16"/>
      <c r="N5" s="135"/>
    </row>
    <row r="6" spans="1:22">
      <c r="B6" s="61" t="s">
        <v>528</v>
      </c>
      <c r="C6" s="95">
        <f>31*60</f>
        <v>1860</v>
      </c>
      <c r="D6" s="62">
        <v>30</v>
      </c>
      <c r="E6" s="63">
        <v>25</v>
      </c>
      <c r="F6" s="62"/>
      <c r="G6" s="97">
        <f>C6*D6*E6/1000000</f>
        <v>1.395</v>
      </c>
      <c r="H6" s="49" t="s">
        <v>494</v>
      </c>
      <c r="I6" s="60" t="s">
        <v>538</v>
      </c>
      <c r="J6" s="49"/>
      <c r="K6" s="49"/>
      <c r="L6" s="49"/>
      <c r="M6" s="16"/>
    </row>
    <row r="7" spans="1:22">
      <c r="B7" s="61" t="s">
        <v>529</v>
      </c>
      <c r="C7" s="95">
        <v>500</v>
      </c>
      <c r="D7" s="62">
        <v>10</v>
      </c>
      <c r="E7" s="63">
        <v>60</v>
      </c>
      <c r="F7" s="62"/>
      <c r="G7" s="97">
        <f>C7*D7*E7/1000000</f>
        <v>0.3</v>
      </c>
      <c r="H7" s="49" t="s">
        <v>530</v>
      </c>
      <c r="I7" s="64" t="s">
        <v>540</v>
      </c>
      <c r="J7" s="49"/>
      <c r="K7" s="49"/>
      <c r="L7" s="49"/>
      <c r="M7" s="16"/>
    </row>
    <row r="8" spans="1:22">
      <c r="B8" s="61" t="s">
        <v>531</v>
      </c>
      <c r="C8" s="95">
        <v>30000</v>
      </c>
      <c r="D8" s="62">
        <v>20</v>
      </c>
      <c r="E8" s="63">
        <v>10</v>
      </c>
      <c r="F8" s="62"/>
      <c r="G8" s="97">
        <f>C8*D8*E8/1000000</f>
        <v>6</v>
      </c>
      <c r="H8" s="49" t="s">
        <v>530</v>
      </c>
      <c r="I8" s="49"/>
      <c r="J8" s="49"/>
      <c r="K8" s="49"/>
      <c r="L8" s="49"/>
      <c r="M8" s="16"/>
    </row>
    <row r="9" spans="1:22">
      <c r="B9" s="61" t="s">
        <v>532</v>
      </c>
      <c r="C9" s="95">
        <v>30000</v>
      </c>
      <c r="D9" s="62">
        <v>200</v>
      </c>
      <c r="E9" s="63">
        <v>6</v>
      </c>
      <c r="F9" s="62"/>
      <c r="G9" s="97">
        <f>C9*D9*E9/1000000</f>
        <v>36</v>
      </c>
      <c r="H9" s="49" t="s">
        <v>544</v>
      </c>
      <c r="I9" s="60" t="s">
        <v>493</v>
      </c>
      <c r="J9" s="49"/>
      <c r="K9" s="49"/>
      <c r="L9" s="49"/>
      <c r="M9" s="16"/>
    </row>
    <row r="10" spans="1:22">
      <c r="B10" s="61" t="s">
        <v>541</v>
      </c>
      <c r="C10" s="95">
        <v>1000000</v>
      </c>
      <c r="D10" s="62"/>
      <c r="E10" s="63"/>
      <c r="F10" s="62">
        <v>10</v>
      </c>
      <c r="G10" s="97">
        <f>C10*F10/1000000</f>
        <v>10</v>
      </c>
      <c r="H10" s="49" t="s">
        <v>494</v>
      </c>
      <c r="I10" s="76" t="s">
        <v>542</v>
      </c>
      <c r="J10" s="49"/>
      <c r="K10" s="49"/>
      <c r="L10" s="49"/>
      <c r="M10" s="16"/>
    </row>
    <row r="11" spans="1:22">
      <c r="B11" s="61" t="s">
        <v>539</v>
      </c>
      <c r="C11" s="95">
        <v>175000</v>
      </c>
      <c r="D11" s="65"/>
      <c r="E11" s="65"/>
      <c r="F11" s="65">
        <v>375</v>
      </c>
      <c r="G11" s="97">
        <f>C11*F11/1000000</f>
        <v>65.625</v>
      </c>
      <c r="H11" s="49" t="s">
        <v>526</v>
      </c>
      <c r="I11" s="60" t="s">
        <v>514</v>
      </c>
      <c r="J11" s="49"/>
      <c r="K11" s="49"/>
      <c r="L11" s="49"/>
      <c r="M11" s="16"/>
      <c r="P11" s="13"/>
    </row>
    <row r="12" spans="1:22" ht="12" customHeight="1">
      <c r="B12" s="61"/>
      <c r="C12" s="17"/>
      <c r="D12" s="17"/>
      <c r="E12" s="17"/>
      <c r="F12" s="17"/>
      <c r="G12" s="91"/>
      <c r="H12" s="49"/>
      <c r="I12" s="60" t="s">
        <v>551</v>
      </c>
      <c r="J12" s="49"/>
      <c r="K12" s="49"/>
      <c r="L12" s="49"/>
      <c r="M12" s="16"/>
    </row>
    <row r="13" spans="1:22" ht="12" customHeight="1">
      <c r="B13" s="61"/>
      <c r="C13" s="17"/>
      <c r="D13" s="17"/>
      <c r="E13" s="17"/>
      <c r="F13" s="17"/>
      <c r="G13" s="91"/>
      <c r="H13" s="49"/>
      <c r="I13" s="60" t="s">
        <v>735</v>
      </c>
      <c r="J13" s="49"/>
      <c r="K13" s="49"/>
      <c r="L13" s="49"/>
      <c r="M13" s="16"/>
    </row>
    <row r="14" spans="1:22">
      <c r="B14" s="78" t="s">
        <v>495</v>
      </c>
      <c r="C14" s="79"/>
      <c r="D14" s="17"/>
      <c r="E14" s="17"/>
      <c r="F14" s="17"/>
      <c r="G14" s="92"/>
      <c r="H14" s="49"/>
      <c r="I14" s="49"/>
      <c r="J14" s="49"/>
      <c r="K14" s="49"/>
      <c r="L14" s="49"/>
      <c r="M14" s="16"/>
    </row>
    <row r="15" spans="1:22">
      <c r="B15" s="61" t="s">
        <v>534</v>
      </c>
      <c r="C15" s="17"/>
      <c r="D15" s="66" t="s">
        <v>535</v>
      </c>
      <c r="E15" s="17"/>
      <c r="F15" s="17"/>
      <c r="G15" s="98">
        <f>6*(36.8+258)/100*1000000/1000000</f>
        <v>17.688000000000002</v>
      </c>
      <c r="H15" s="49" t="s">
        <v>526</v>
      </c>
      <c r="I15" s="67" t="s">
        <v>501</v>
      </c>
      <c r="J15" s="49"/>
      <c r="K15" s="49"/>
      <c r="L15" s="49"/>
      <c r="M15" s="16"/>
      <c r="N15" s="136"/>
      <c r="P15" s="773"/>
    </row>
    <row r="16" spans="1:22">
      <c r="B16" s="61" t="s">
        <v>536</v>
      </c>
      <c r="C16" s="17"/>
      <c r="D16" s="17"/>
      <c r="E16" s="17"/>
      <c r="F16" s="17"/>
      <c r="G16" s="98">
        <f>6300000/1000000</f>
        <v>6.3</v>
      </c>
      <c r="H16" s="49" t="s">
        <v>526</v>
      </c>
      <c r="I16" s="67" t="s">
        <v>501</v>
      </c>
      <c r="J16" s="49"/>
      <c r="K16" s="49"/>
      <c r="L16" s="49"/>
      <c r="M16" s="16"/>
      <c r="P16" s="773"/>
    </row>
    <row r="17" spans="2:16">
      <c r="B17" s="61" t="s">
        <v>537</v>
      </c>
      <c r="C17" s="17"/>
      <c r="D17" s="138">
        <f>SUM(G15:G17)/G42</f>
        <v>9.6917339962709764E-3</v>
      </c>
      <c r="E17" s="17"/>
      <c r="F17" s="17"/>
      <c r="G17" s="98">
        <f>7200000/1000000</f>
        <v>7.2</v>
      </c>
      <c r="H17" s="49" t="s">
        <v>526</v>
      </c>
      <c r="I17" s="67" t="s">
        <v>501</v>
      </c>
      <c r="J17" s="49"/>
      <c r="K17" s="49"/>
      <c r="L17" s="49"/>
      <c r="M17" s="16"/>
    </row>
    <row r="18" spans="2:16" ht="6" customHeight="1">
      <c r="B18" s="12"/>
      <c r="C18" s="49"/>
      <c r="D18" s="49"/>
      <c r="E18" s="49"/>
      <c r="F18" s="49"/>
      <c r="G18" s="68"/>
      <c r="H18" s="49"/>
      <c r="I18" s="49"/>
      <c r="J18" s="49"/>
      <c r="K18" s="49"/>
      <c r="L18" s="49"/>
      <c r="M18" s="16"/>
    </row>
    <row r="19" spans="2:16" s="80" customFormat="1" ht="15.75" customHeight="1">
      <c r="B19" s="85" t="s">
        <v>460</v>
      </c>
      <c r="C19" s="86"/>
      <c r="D19" s="86"/>
      <c r="E19" s="86"/>
      <c r="F19" s="86"/>
      <c r="G19" s="94">
        <f>SUM(G5:G18)</f>
        <v>151.37200000000001</v>
      </c>
      <c r="H19" s="87">
        <f>G19/G$42</f>
        <v>4.7039154754505909E-2</v>
      </c>
      <c r="I19" s="88" t="s">
        <v>8</v>
      </c>
      <c r="J19" s="86"/>
      <c r="K19" s="86"/>
      <c r="L19" s="86"/>
      <c r="M19" s="89"/>
      <c r="N19" s="137"/>
    </row>
    <row r="20" spans="2:16" ht="12.75" customHeight="1">
      <c r="B20" s="130"/>
      <c r="C20" s="69"/>
      <c r="D20" s="69"/>
      <c r="E20" s="69"/>
      <c r="F20" s="69"/>
      <c r="G20" s="131"/>
      <c r="H20" s="132">
        <f>(G19-SUM(G15:G17))/G$42</f>
        <v>3.7347420758234932E-2</v>
      </c>
      <c r="I20" s="90" t="s">
        <v>9</v>
      </c>
      <c r="J20" s="69"/>
      <c r="K20" s="69"/>
      <c r="L20" s="69"/>
      <c r="M20" s="133"/>
    </row>
    <row r="22" spans="2:16">
      <c r="C22" s="69"/>
    </row>
    <row r="23" spans="2:16" ht="18">
      <c r="B23" s="71" t="s">
        <v>533</v>
      </c>
      <c r="C23" s="74"/>
      <c r="D23" s="77"/>
      <c r="E23" s="73"/>
      <c r="F23" s="55"/>
      <c r="G23" s="55"/>
      <c r="H23" s="55"/>
      <c r="I23" s="55"/>
      <c r="J23" s="55"/>
      <c r="K23" s="55"/>
      <c r="L23" s="55"/>
      <c r="M23" s="56"/>
    </row>
    <row r="24" spans="2:16" ht="25.5">
      <c r="B24" s="12"/>
      <c r="C24" s="58" t="s">
        <v>475</v>
      </c>
      <c r="D24" s="58" t="s">
        <v>522</v>
      </c>
      <c r="E24" s="58" t="s">
        <v>523</v>
      </c>
      <c r="F24" s="58" t="s">
        <v>499</v>
      </c>
      <c r="G24" s="58" t="s">
        <v>498</v>
      </c>
      <c r="H24" s="58" t="s">
        <v>524</v>
      </c>
      <c r="I24" s="75" t="s">
        <v>500</v>
      </c>
      <c r="J24" s="49"/>
      <c r="K24" s="49"/>
      <c r="L24" s="49"/>
      <c r="M24" s="16"/>
    </row>
    <row r="25" spans="2:16">
      <c r="B25" s="12" t="s">
        <v>525</v>
      </c>
      <c r="C25" s="95">
        <f>6*100*0.8</f>
        <v>480</v>
      </c>
      <c r="D25" s="59">
        <v>90</v>
      </c>
      <c r="E25" s="57">
        <v>20</v>
      </c>
      <c r="F25" s="59"/>
      <c r="G25" s="97">
        <f>C25*D25*E25/1000000</f>
        <v>0.86399999999999999</v>
      </c>
      <c r="H25" s="49" t="s">
        <v>526</v>
      </c>
      <c r="I25" s="60" t="s">
        <v>527</v>
      </c>
      <c r="J25" s="49"/>
      <c r="K25" s="49"/>
      <c r="L25" s="49"/>
      <c r="M25" s="16"/>
      <c r="N25" s="135"/>
    </row>
    <row r="26" spans="2:16">
      <c r="B26" s="61" t="s">
        <v>528</v>
      </c>
      <c r="C26" s="95">
        <f>31*60</f>
        <v>1860</v>
      </c>
      <c r="D26" s="62">
        <v>30</v>
      </c>
      <c r="E26" s="63">
        <v>25</v>
      </c>
      <c r="F26" s="62"/>
      <c r="G26" s="97">
        <f>C26*D26*E26/1000000</f>
        <v>1.395</v>
      </c>
      <c r="H26" s="49" t="s">
        <v>494</v>
      </c>
      <c r="I26" s="60" t="s">
        <v>538</v>
      </c>
      <c r="J26" s="49"/>
      <c r="K26" s="49"/>
      <c r="L26" s="49"/>
      <c r="M26" s="16"/>
    </row>
    <row r="27" spans="2:16">
      <c r="B27" s="61" t="s">
        <v>529</v>
      </c>
      <c r="C27" s="95">
        <v>650</v>
      </c>
      <c r="D27" s="62">
        <v>10</v>
      </c>
      <c r="E27" s="63">
        <v>60</v>
      </c>
      <c r="F27" s="62"/>
      <c r="G27" s="97">
        <f>C27*D27*E27/1000000</f>
        <v>0.39</v>
      </c>
      <c r="H27" s="49" t="s">
        <v>530</v>
      </c>
      <c r="I27" s="64" t="s">
        <v>540</v>
      </c>
      <c r="J27" s="49"/>
      <c r="K27" s="49"/>
      <c r="L27" s="49"/>
      <c r="M27" s="16"/>
    </row>
    <row r="28" spans="2:16">
      <c r="B28" s="61" t="s">
        <v>531</v>
      </c>
      <c r="C28" s="95">
        <v>50000</v>
      </c>
      <c r="D28" s="62">
        <v>20</v>
      </c>
      <c r="E28" s="63">
        <v>15</v>
      </c>
      <c r="F28" s="62"/>
      <c r="G28" s="97">
        <f>C28*D28*E28/1000000</f>
        <v>15</v>
      </c>
      <c r="H28" s="49" t="s">
        <v>530</v>
      </c>
      <c r="J28" s="49"/>
      <c r="K28" s="49"/>
      <c r="L28" s="49"/>
      <c r="M28" s="16"/>
    </row>
    <row r="29" spans="2:16">
      <c r="B29" s="61" t="s">
        <v>532</v>
      </c>
      <c r="C29" s="95">
        <v>40000</v>
      </c>
      <c r="D29" s="62">
        <v>200</v>
      </c>
      <c r="E29" s="63">
        <v>7</v>
      </c>
      <c r="F29" s="62"/>
      <c r="G29" s="97">
        <f>C29*D29*E29/1000000</f>
        <v>56</v>
      </c>
      <c r="H29" s="49" t="s">
        <v>545</v>
      </c>
      <c r="I29" s="60" t="s">
        <v>493</v>
      </c>
      <c r="J29" s="49"/>
      <c r="K29" s="49"/>
      <c r="L29" s="49"/>
      <c r="M29" s="16"/>
    </row>
    <row r="30" spans="2:16">
      <c r="B30" s="61" t="s">
        <v>541</v>
      </c>
      <c r="C30" s="95">
        <v>1100000</v>
      </c>
      <c r="D30" s="62"/>
      <c r="E30" s="63"/>
      <c r="F30" s="62">
        <v>12</v>
      </c>
      <c r="G30" s="97">
        <f>C30*F30/1000000</f>
        <v>13.2</v>
      </c>
      <c r="H30" s="49" t="s">
        <v>494</v>
      </c>
      <c r="I30" s="76" t="s">
        <v>542</v>
      </c>
      <c r="J30" s="49"/>
      <c r="K30" s="49"/>
      <c r="L30" s="49"/>
      <c r="M30" s="16"/>
    </row>
    <row r="31" spans="2:16">
      <c r="B31" s="61" t="s">
        <v>539</v>
      </c>
      <c r="C31" s="95">
        <v>175000</v>
      </c>
      <c r="D31" s="65"/>
      <c r="E31" s="65"/>
      <c r="F31" s="65">
        <v>375</v>
      </c>
      <c r="G31" s="97">
        <f>C31*F31/1000000</f>
        <v>65.625</v>
      </c>
      <c r="H31" s="49" t="s">
        <v>526</v>
      </c>
      <c r="I31" s="60" t="s">
        <v>514</v>
      </c>
      <c r="J31" s="49"/>
      <c r="K31" s="49"/>
      <c r="L31" s="49"/>
      <c r="M31" s="16"/>
      <c r="P31" s="13"/>
    </row>
    <row r="32" spans="2:16">
      <c r="B32" s="61"/>
      <c r="C32" s="106"/>
      <c r="D32" s="65"/>
      <c r="E32" s="65"/>
      <c r="F32" s="65"/>
      <c r="G32" s="91"/>
      <c r="H32" s="49"/>
      <c r="I32" s="60" t="s">
        <v>551</v>
      </c>
      <c r="J32" s="49"/>
      <c r="K32" s="49"/>
      <c r="L32" s="49"/>
      <c r="M32" s="16"/>
    </row>
    <row r="33" spans="2:15">
      <c r="B33" s="61"/>
      <c r="C33" s="106"/>
      <c r="D33" s="65"/>
      <c r="E33" s="65"/>
      <c r="F33" s="65"/>
      <c r="G33" s="91"/>
      <c r="H33" s="49"/>
      <c r="I33" s="60" t="s">
        <v>735</v>
      </c>
      <c r="J33" s="49"/>
      <c r="K33" s="49"/>
      <c r="L33" s="49"/>
      <c r="M33" s="16"/>
    </row>
    <row r="34" spans="2:15" ht="6" customHeight="1">
      <c r="B34" s="61"/>
      <c r="C34" s="17"/>
      <c r="D34" s="17"/>
      <c r="E34" s="17"/>
      <c r="F34" s="17"/>
      <c r="G34" s="91"/>
      <c r="H34" s="49"/>
      <c r="I34" s="49"/>
      <c r="J34" s="49"/>
      <c r="K34" s="49"/>
      <c r="L34" s="49"/>
      <c r="M34" s="16"/>
    </row>
    <row r="35" spans="2:15">
      <c r="B35" s="78" t="s">
        <v>495</v>
      </c>
      <c r="C35" s="17"/>
      <c r="D35" s="17"/>
      <c r="E35" s="17"/>
      <c r="F35" s="49"/>
      <c r="G35" s="92"/>
      <c r="H35" s="49"/>
      <c r="I35" s="49"/>
      <c r="J35" s="49"/>
      <c r="K35" s="49"/>
      <c r="L35" s="49"/>
      <c r="M35" s="16"/>
    </row>
    <row r="36" spans="2:15">
      <c r="B36" s="61" t="s">
        <v>534</v>
      </c>
      <c r="C36" s="17"/>
      <c r="D36" s="66" t="s">
        <v>535</v>
      </c>
      <c r="E36" s="17"/>
      <c r="F36" s="17"/>
      <c r="G36" s="93">
        <f>6*(36.8+258)/100*1000000/1000000</f>
        <v>17.688000000000002</v>
      </c>
      <c r="H36" s="49" t="s">
        <v>526</v>
      </c>
      <c r="I36" s="67" t="s">
        <v>501</v>
      </c>
      <c r="J36" s="17"/>
      <c r="K36" s="49"/>
      <c r="L36" s="49"/>
      <c r="M36" s="16"/>
    </row>
    <row r="37" spans="2:15">
      <c r="B37" s="61" t="s">
        <v>536</v>
      </c>
      <c r="C37" s="17"/>
      <c r="D37" s="17"/>
      <c r="E37" s="17"/>
      <c r="F37" s="17"/>
      <c r="G37" s="93">
        <f>6300000/1000000</f>
        <v>6.3</v>
      </c>
      <c r="H37" s="49" t="s">
        <v>526</v>
      </c>
      <c r="I37" s="67" t="s">
        <v>501</v>
      </c>
      <c r="J37" s="49"/>
      <c r="K37" s="49"/>
      <c r="L37" s="49"/>
      <c r="M37" s="16"/>
    </row>
    <row r="38" spans="2:15">
      <c r="B38" s="61" t="s">
        <v>537</v>
      </c>
      <c r="C38" s="17"/>
      <c r="D38" s="17"/>
      <c r="E38" s="17"/>
      <c r="F38" s="17"/>
      <c r="G38" s="93">
        <f>7200000/1000000</f>
        <v>7.2</v>
      </c>
      <c r="H38" s="49" t="s">
        <v>526</v>
      </c>
      <c r="I38" s="67" t="s">
        <v>501</v>
      </c>
      <c r="J38" s="49"/>
      <c r="K38" s="49"/>
      <c r="L38" s="49"/>
      <c r="M38" s="16"/>
    </row>
    <row r="39" spans="2:15" ht="6.75" customHeight="1">
      <c r="B39" s="12"/>
      <c r="C39" s="49"/>
      <c r="D39" s="49"/>
      <c r="E39" s="49"/>
      <c r="F39" s="49"/>
      <c r="G39" s="49"/>
      <c r="H39" s="49"/>
      <c r="I39" s="49"/>
      <c r="J39" s="49"/>
      <c r="K39" s="49"/>
      <c r="L39" s="49"/>
      <c r="M39" s="16"/>
    </row>
    <row r="40" spans="2:15" ht="15" customHeight="1">
      <c r="B40" s="85" t="s">
        <v>460</v>
      </c>
      <c r="C40" s="86"/>
      <c r="D40" s="86"/>
      <c r="E40" s="86"/>
      <c r="F40" s="86"/>
      <c r="G40" s="94">
        <f>SUM(G25:G39)</f>
        <v>183.66199999999998</v>
      </c>
      <c r="H40" s="87">
        <f>G40/G$42</f>
        <v>5.7073337476693589E-2</v>
      </c>
      <c r="I40" s="88" t="s">
        <v>8</v>
      </c>
      <c r="J40" s="86"/>
      <c r="K40" s="86"/>
      <c r="L40" s="49"/>
      <c r="M40" s="16"/>
    </row>
    <row r="41" spans="2:15" s="80" customFormat="1" ht="12" customHeight="1">
      <c r="H41" s="134">
        <f>(G40-SUM(G36:G38))/G$42</f>
        <v>4.738160348042262E-2</v>
      </c>
      <c r="I41" s="90" t="s">
        <v>9</v>
      </c>
      <c r="L41" s="86"/>
      <c r="M41" s="89"/>
      <c r="N41" s="137"/>
    </row>
    <row r="42" spans="2:15" s="80" customFormat="1" ht="21.75" customHeight="1">
      <c r="B42" s="81" t="s">
        <v>497</v>
      </c>
      <c r="C42" s="82"/>
      <c r="D42" s="82"/>
      <c r="E42" s="82"/>
      <c r="F42" s="82"/>
      <c r="G42" s="83">
        <v>3218</v>
      </c>
      <c r="H42" s="82"/>
      <c r="I42" s="828" t="s">
        <v>547</v>
      </c>
      <c r="J42" s="829"/>
      <c r="K42" s="829"/>
      <c r="L42" s="829"/>
      <c r="M42" s="84"/>
      <c r="N42" s="137"/>
    </row>
    <row r="43" spans="2:15" ht="5.25" customHeight="1"/>
    <row r="44" spans="2:15">
      <c r="B44" s="772" t="s">
        <v>1308</v>
      </c>
      <c r="C44" s="757"/>
      <c r="D44" s="757"/>
      <c r="E44" s="757"/>
      <c r="F44" s="757"/>
      <c r="G44" s="757"/>
      <c r="H44" s="757"/>
      <c r="I44" s="757"/>
      <c r="J44" s="757"/>
      <c r="K44" s="757"/>
      <c r="L44" s="757"/>
      <c r="M44" s="757"/>
      <c r="N44" s="757"/>
      <c r="O44" s="757"/>
    </row>
    <row r="45" spans="2:15">
      <c r="B45" s="772" t="s">
        <v>1273</v>
      </c>
      <c r="C45" s="757"/>
      <c r="D45" s="757"/>
      <c r="E45" s="757"/>
      <c r="F45" s="757"/>
      <c r="G45" s="757"/>
      <c r="H45" s="757"/>
      <c r="I45" s="757"/>
      <c r="J45" s="757"/>
      <c r="K45" s="757"/>
      <c r="L45" s="757"/>
      <c r="M45" s="757"/>
      <c r="N45" s="757"/>
      <c r="O45" s="757"/>
    </row>
    <row r="46" spans="2:15">
      <c r="B46" s="772" t="s">
        <v>1272</v>
      </c>
      <c r="C46" s="757"/>
      <c r="D46" s="757"/>
      <c r="E46" s="757"/>
      <c r="F46" s="757"/>
      <c r="G46" s="757"/>
      <c r="H46" s="757"/>
      <c r="I46" s="757"/>
      <c r="J46" s="757"/>
      <c r="K46" s="757"/>
      <c r="L46" s="757"/>
      <c r="M46" s="757"/>
      <c r="N46" s="757"/>
      <c r="O46" s="757"/>
    </row>
    <row r="48" spans="2:15">
      <c r="G48" s="13"/>
    </row>
  </sheetData>
  <mergeCells count="2">
    <mergeCell ref="I42:L42"/>
    <mergeCell ref="M1:N1"/>
  </mergeCells>
  <phoneticPr fontId="6" type="noConversion"/>
  <hyperlinks>
    <hyperlink ref="I42" location="'1.9'!A1" display="Light petrol fleet economy estimates"/>
    <hyperlink ref="M1:N1" location="Contents!A1" display="Back to Contents"/>
  </hyperlinks>
  <pageMargins left="0.39370078740157483" right="0.59055118110236227" top="0.31496062992125984" bottom="0.15748031496062992" header="0.31496062992125984" footer="0.15748031496062992"/>
  <pageSetup paperSize="9" orientation="landscape" horizont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K84"/>
  <sheetViews>
    <sheetView workbookViewId="0">
      <selection activeCell="T3" sqref="T3"/>
    </sheetView>
  </sheetViews>
  <sheetFormatPr defaultRowHeight="12.75"/>
  <cols>
    <col min="1" max="1" width="12.7109375" customWidth="1"/>
  </cols>
  <sheetData>
    <row r="1" spans="1:20" ht="21.75" customHeight="1">
      <c r="A1" s="33" t="s">
        <v>960</v>
      </c>
      <c r="B1" s="34"/>
      <c r="C1" s="34"/>
      <c r="D1" s="34"/>
      <c r="E1" s="34"/>
      <c r="F1" s="34"/>
      <c r="G1" s="34"/>
      <c r="H1" s="33"/>
      <c r="I1" s="34"/>
      <c r="J1" s="34"/>
      <c r="K1" s="29"/>
      <c r="L1" s="792" t="s">
        <v>549</v>
      </c>
      <c r="M1" s="792"/>
      <c r="N1" s="283"/>
      <c r="O1" s="283"/>
      <c r="P1" s="283"/>
      <c r="Q1" s="283"/>
      <c r="R1" s="283"/>
      <c r="S1" s="283"/>
      <c r="T1" s="283"/>
    </row>
    <row r="3" spans="1:20">
      <c r="A3" s="285" t="s">
        <v>760</v>
      </c>
      <c r="B3" s="246"/>
      <c r="C3" s="246"/>
      <c r="D3" s="246"/>
      <c r="E3" s="246"/>
      <c r="F3" s="246"/>
      <c r="G3" s="246"/>
      <c r="H3" s="246"/>
      <c r="I3" s="246"/>
      <c r="J3" s="246"/>
      <c r="K3" s="246"/>
      <c r="L3" s="246"/>
      <c r="M3" s="246"/>
      <c r="N3" s="246"/>
      <c r="O3" s="246"/>
      <c r="P3" s="246"/>
    </row>
    <row r="4" spans="1:20">
      <c r="A4" s="246"/>
      <c r="B4" s="246" t="s">
        <v>763</v>
      </c>
      <c r="C4" s="246" t="s">
        <v>961</v>
      </c>
      <c r="D4" s="246" t="s">
        <v>962</v>
      </c>
      <c r="E4" s="246" t="s">
        <v>963</v>
      </c>
      <c r="F4" s="246" t="s">
        <v>964</v>
      </c>
      <c r="G4" s="246" t="s">
        <v>965</v>
      </c>
      <c r="H4" s="246" t="s">
        <v>966</v>
      </c>
      <c r="I4" s="246" t="s">
        <v>967</v>
      </c>
      <c r="J4" s="246" t="s">
        <v>968</v>
      </c>
      <c r="K4" s="246" t="s">
        <v>969</v>
      </c>
      <c r="L4" s="246" t="s">
        <v>970</v>
      </c>
      <c r="M4" s="246" t="s">
        <v>971</v>
      </c>
      <c r="N4" s="246" t="s">
        <v>972</v>
      </c>
      <c r="O4" s="246" t="s">
        <v>973</v>
      </c>
      <c r="P4" s="246" t="s">
        <v>974</v>
      </c>
      <c r="Q4" s="246" t="s">
        <v>984</v>
      </c>
      <c r="R4" s="246" t="s">
        <v>975</v>
      </c>
    </row>
    <row r="5" spans="1:20">
      <c r="A5" s="319">
        <v>2001</v>
      </c>
      <c r="B5" s="246">
        <v>73453</v>
      </c>
      <c r="C5" s="246">
        <v>89352</v>
      </c>
      <c r="D5" s="246">
        <v>768949</v>
      </c>
      <c r="E5" s="246">
        <v>231626</v>
      </c>
      <c r="F5" s="246">
        <v>176007</v>
      </c>
      <c r="G5" s="246">
        <v>24629</v>
      </c>
      <c r="H5" s="246">
        <v>93223</v>
      </c>
      <c r="I5" s="246">
        <v>64736</v>
      </c>
      <c r="J5" s="246">
        <v>141507</v>
      </c>
      <c r="K5" s="246">
        <v>250773</v>
      </c>
      <c r="L5" s="246">
        <v>90847</v>
      </c>
      <c r="M5" s="246">
        <v>364450</v>
      </c>
      <c r="N5" s="246">
        <v>17877</v>
      </c>
      <c r="O5" s="246">
        <v>109656</v>
      </c>
      <c r="P5" s="246">
        <v>65572</v>
      </c>
      <c r="Q5" s="246">
        <v>156</v>
      </c>
      <c r="R5" s="246">
        <v>2562813</v>
      </c>
    </row>
    <row r="6" spans="1:20">
      <c r="A6" s="319">
        <v>2002</v>
      </c>
      <c r="B6" s="246">
        <v>48293</v>
      </c>
      <c r="C6" s="246">
        <v>90713</v>
      </c>
      <c r="D6" s="246">
        <v>795393</v>
      </c>
      <c r="E6" s="246">
        <v>245557</v>
      </c>
      <c r="F6" s="246">
        <v>184152</v>
      </c>
      <c r="G6" s="246">
        <v>25298</v>
      </c>
      <c r="H6" s="246">
        <v>97099</v>
      </c>
      <c r="I6" s="246">
        <v>67418</v>
      </c>
      <c r="J6" s="246">
        <v>146085</v>
      </c>
      <c r="K6" s="246">
        <v>261390</v>
      </c>
      <c r="L6" s="246">
        <v>95283</v>
      </c>
      <c r="M6" s="246">
        <v>387198</v>
      </c>
      <c r="N6" s="246">
        <v>19101</v>
      </c>
      <c r="O6" s="246">
        <v>115328</v>
      </c>
      <c r="P6" s="246">
        <v>68694</v>
      </c>
      <c r="Q6" s="246">
        <v>159</v>
      </c>
      <c r="R6" s="246">
        <v>2647161</v>
      </c>
    </row>
    <row r="7" spans="1:20">
      <c r="A7" s="319">
        <v>2003</v>
      </c>
      <c r="B7" s="246">
        <v>38546</v>
      </c>
      <c r="C7" s="246">
        <v>90169</v>
      </c>
      <c r="D7" s="246">
        <v>845244</v>
      </c>
      <c r="E7" s="246">
        <v>258067</v>
      </c>
      <c r="F7" s="246">
        <v>191904</v>
      </c>
      <c r="G7" s="246">
        <v>26200</v>
      </c>
      <c r="H7" s="246">
        <v>100517</v>
      </c>
      <c r="I7" s="246">
        <v>70093</v>
      </c>
      <c r="J7" s="246">
        <v>149529</v>
      </c>
      <c r="K7" s="246">
        <v>268640</v>
      </c>
      <c r="L7" s="246">
        <v>100575</v>
      </c>
      <c r="M7" s="246">
        <v>407153</v>
      </c>
      <c r="N7" s="246">
        <v>19788</v>
      </c>
      <c r="O7" s="246">
        <v>121282</v>
      </c>
      <c r="P7" s="246">
        <v>70738</v>
      </c>
      <c r="Q7" s="246">
        <v>159</v>
      </c>
      <c r="R7" s="246">
        <v>2758604</v>
      </c>
    </row>
    <row r="8" spans="1:20">
      <c r="A8" s="319">
        <v>2004</v>
      </c>
      <c r="B8" s="246">
        <v>33080</v>
      </c>
      <c r="C8" s="246">
        <v>94507</v>
      </c>
      <c r="D8" s="246">
        <v>881566</v>
      </c>
      <c r="E8" s="246">
        <v>267477</v>
      </c>
      <c r="F8" s="246">
        <v>200429</v>
      </c>
      <c r="G8" s="246">
        <v>27149</v>
      </c>
      <c r="H8" s="246">
        <v>103966</v>
      </c>
      <c r="I8" s="246">
        <v>71810</v>
      </c>
      <c r="J8" s="246">
        <v>154302</v>
      </c>
      <c r="K8" s="246">
        <v>277076</v>
      </c>
      <c r="L8" s="246">
        <v>108284</v>
      </c>
      <c r="M8" s="246">
        <v>425878</v>
      </c>
      <c r="N8" s="246">
        <v>20884</v>
      </c>
      <c r="O8" s="246">
        <v>126875</v>
      </c>
      <c r="P8" s="246">
        <v>72703</v>
      </c>
      <c r="Q8" s="246">
        <v>154</v>
      </c>
      <c r="R8" s="246">
        <v>2866140</v>
      </c>
    </row>
    <row r="9" spans="1:20">
      <c r="A9" s="319">
        <v>2005</v>
      </c>
      <c r="B9" s="246">
        <v>29609</v>
      </c>
      <c r="C9" s="246">
        <v>98738</v>
      </c>
      <c r="D9" s="246">
        <v>915398</v>
      </c>
      <c r="E9" s="246">
        <v>277457</v>
      </c>
      <c r="F9" s="246">
        <v>208704</v>
      </c>
      <c r="G9" s="246">
        <v>28077</v>
      </c>
      <c r="H9" s="246">
        <v>107611</v>
      </c>
      <c r="I9" s="246">
        <v>74650</v>
      </c>
      <c r="J9" s="246">
        <v>158497</v>
      </c>
      <c r="K9" s="246">
        <v>286479</v>
      </c>
      <c r="L9" s="246">
        <v>112154</v>
      </c>
      <c r="M9" s="246">
        <v>440894</v>
      </c>
      <c r="N9" s="246">
        <v>21745</v>
      </c>
      <c r="O9" s="246">
        <v>131729</v>
      </c>
      <c r="P9" s="246">
        <v>74370</v>
      </c>
      <c r="Q9" s="246">
        <v>155</v>
      </c>
      <c r="R9" s="246">
        <v>2966267</v>
      </c>
    </row>
    <row r="10" spans="1:20">
      <c r="A10" s="319">
        <v>2006</v>
      </c>
      <c r="B10" s="246">
        <v>27153</v>
      </c>
      <c r="C10" s="246">
        <v>105665</v>
      </c>
      <c r="D10" s="246">
        <v>923462</v>
      </c>
      <c r="E10" s="246">
        <v>283617</v>
      </c>
      <c r="F10" s="246">
        <v>215724</v>
      </c>
      <c r="G10" s="246">
        <v>29117</v>
      </c>
      <c r="H10" s="246">
        <v>110085</v>
      </c>
      <c r="I10" s="246">
        <v>76806</v>
      </c>
      <c r="J10" s="246">
        <v>163159</v>
      </c>
      <c r="K10" s="246">
        <v>294382</v>
      </c>
      <c r="L10" s="246">
        <v>115186</v>
      </c>
      <c r="M10" s="246">
        <v>450892</v>
      </c>
      <c r="N10" s="246">
        <v>22718</v>
      </c>
      <c r="O10" s="246">
        <v>135012</v>
      </c>
      <c r="P10" s="246">
        <v>75757</v>
      </c>
      <c r="Q10" s="246">
        <v>158</v>
      </c>
      <c r="R10" s="246">
        <v>3028893</v>
      </c>
    </row>
    <row r="11" spans="1:20">
      <c r="A11" s="319">
        <v>2007</v>
      </c>
      <c r="B11" s="246">
        <v>25215</v>
      </c>
      <c r="C11" s="246">
        <v>107274</v>
      </c>
      <c r="D11" s="246">
        <v>942606</v>
      </c>
      <c r="E11" s="246">
        <v>290144</v>
      </c>
      <c r="F11" s="246">
        <v>221121</v>
      </c>
      <c r="G11" s="246">
        <v>29565</v>
      </c>
      <c r="H11" s="246">
        <v>112410</v>
      </c>
      <c r="I11" s="246">
        <v>78972</v>
      </c>
      <c r="J11" s="246">
        <v>165894</v>
      </c>
      <c r="K11" s="246">
        <v>298431</v>
      </c>
      <c r="L11" s="246">
        <v>118330</v>
      </c>
      <c r="M11" s="246">
        <v>459353</v>
      </c>
      <c r="N11" s="246">
        <v>23443</v>
      </c>
      <c r="O11" s="246">
        <v>137811</v>
      </c>
      <c r="P11" s="246">
        <v>77179</v>
      </c>
      <c r="Q11" s="246">
        <v>155</v>
      </c>
      <c r="R11" s="246">
        <v>3087903</v>
      </c>
    </row>
    <row r="12" spans="1:20">
      <c r="A12" s="319">
        <v>2008</v>
      </c>
      <c r="B12" s="246">
        <v>23771</v>
      </c>
      <c r="C12" s="246">
        <v>107500</v>
      </c>
      <c r="D12" s="246">
        <v>943622</v>
      </c>
      <c r="E12" s="246">
        <v>292258</v>
      </c>
      <c r="F12" s="246">
        <v>223444</v>
      </c>
      <c r="G12" s="246">
        <v>29776</v>
      </c>
      <c r="H12" s="246">
        <v>112911</v>
      </c>
      <c r="I12" s="246">
        <v>80670</v>
      </c>
      <c r="J12" s="246">
        <v>166822</v>
      </c>
      <c r="K12" s="246">
        <v>299432</v>
      </c>
      <c r="L12" s="246">
        <v>120243</v>
      </c>
      <c r="M12" s="246">
        <v>463423</v>
      </c>
      <c r="N12" s="246">
        <v>24123</v>
      </c>
      <c r="O12" s="246">
        <v>140960</v>
      </c>
      <c r="P12" s="246">
        <v>78785</v>
      </c>
      <c r="Q12" s="246">
        <v>157</v>
      </c>
      <c r="R12" s="246">
        <v>3107897</v>
      </c>
    </row>
    <row r="13" spans="1:20">
      <c r="A13" s="319">
        <v>2009</v>
      </c>
      <c r="B13" s="246">
        <v>22518</v>
      </c>
      <c r="C13" s="246">
        <v>107817</v>
      </c>
      <c r="D13" s="246">
        <v>941299</v>
      </c>
      <c r="E13" s="246">
        <v>291915</v>
      </c>
      <c r="F13" s="246">
        <v>222789</v>
      </c>
      <c r="G13" s="246">
        <v>29656</v>
      </c>
      <c r="H13" s="246">
        <v>112088</v>
      </c>
      <c r="I13" s="246">
        <v>81685</v>
      </c>
      <c r="J13" s="246">
        <v>165084</v>
      </c>
      <c r="K13" s="246">
        <v>297973</v>
      </c>
      <c r="L13" s="246">
        <v>117818</v>
      </c>
      <c r="M13" s="246">
        <v>463225</v>
      </c>
      <c r="N13" s="246">
        <v>24896</v>
      </c>
      <c r="O13" s="246">
        <v>140334</v>
      </c>
      <c r="P13" s="246">
        <v>79941</v>
      </c>
      <c r="Q13" s="246">
        <v>158</v>
      </c>
      <c r="R13" s="246">
        <v>3099196</v>
      </c>
    </row>
    <row r="14" spans="1:20">
      <c r="A14" s="319">
        <v>2010</v>
      </c>
      <c r="B14" s="246">
        <v>21510</v>
      </c>
      <c r="C14" s="246">
        <v>107522</v>
      </c>
      <c r="D14" s="246">
        <v>958537</v>
      </c>
      <c r="E14" s="246">
        <v>293751</v>
      </c>
      <c r="F14" s="246">
        <v>222371</v>
      </c>
      <c r="G14" s="246">
        <v>29400</v>
      </c>
      <c r="H14" s="246">
        <v>111771</v>
      </c>
      <c r="I14" s="246">
        <v>81444</v>
      </c>
      <c r="J14" s="246">
        <v>164126</v>
      </c>
      <c r="K14" s="246">
        <v>299550</v>
      </c>
      <c r="L14" s="246">
        <v>117743</v>
      </c>
      <c r="M14" s="246">
        <v>467325</v>
      </c>
      <c r="N14" s="246">
        <v>25073</v>
      </c>
      <c r="O14" s="246">
        <v>141411</v>
      </c>
      <c r="P14" s="246">
        <v>80081</v>
      </c>
      <c r="Q14" s="246">
        <v>149</v>
      </c>
      <c r="R14" s="246">
        <v>3121764</v>
      </c>
    </row>
    <row r="15" spans="1:20">
      <c r="A15" s="319">
        <v>2011</v>
      </c>
      <c r="B15" s="246">
        <v>20751</v>
      </c>
      <c r="C15" s="246">
        <v>106883</v>
      </c>
      <c r="D15" s="246">
        <v>960291</v>
      </c>
      <c r="E15" s="246">
        <v>294636</v>
      </c>
      <c r="F15" s="246">
        <v>221705</v>
      </c>
      <c r="G15" s="246">
        <v>29172</v>
      </c>
      <c r="H15" s="246">
        <v>110619</v>
      </c>
      <c r="I15" s="246">
        <v>81619</v>
      </c>
      <c r="J15" s="246">
        <v>162888</v>
      </c>
      <c r="K15" s="246">
        <v>297969</v>
      </c>
      <c r="L15" s="246">
        <v>118259</v>
      </c>
      <c r="M15" s="246">
        <v>464131</v>
      </c>
      <c r="N15" s="246">
        <v>25326</v>
      </c>
      <c r="O15" s="246">
        <v>142640</v>
      </c>
      <c r="P15" s="246">
        <v>79888</v>
      </c>
      <c r="Q15" s="246">
        <v>140</v>
      </c>
      <c r="R15" s="246">
        <v>3116917</v>
      </c>
    </row>
    <row r="16" spans="1:20">
      <c r="A16" s="319">
        <v>2012</v>
      </c>
      <c r="B16" s="246">
        <v>20169</v>
      </c>
      <c r="C16" s="246">
        <v>107806</v>
      </c>
      <c r="D16" s="246">
        <v>985870</v>
      </c>
      <c r="E16" s="246">
        <v>295382</v>
      </c>
      <c r="F16" s="246">
        <v>224811</v>
      </c>
      <c r="G16" s="246">
        <v>29400</v>
      </c>
      <c r="H16" s="246">
        <v>111510</v>
      </c>
      <c r="I16" s="246">
        <v>82701</v>
      </c>
      <c r="J16" s="246">
        <v>164052</v>
      </c>
      <c r="K16" s="246">
        <v>300365</v>
      </c>
      <c r="L16" s="246">
        <v>119655</v>
      </c>
      <c r="M16" s="246">
        <v>472336</v>
      </c>
      <c r="N16" s="246">
        <v>25771</v>
      </c>
      <c r="O16" s="246">
        <v>144253</v>
      </c>
      <c r="P16" s="246">
        <v>80884</v>
      </c>
      <c r="Q16" s="246">
        <v>147</v>
      </c>
      <c r="R16" s="246">
        <v>3165112</v>
      </c>
    </row>
    <row r="17" spans="1:37">
      <c r="A17" s="319">
        <v>2013</v>
      </c>
      <c r="B17" s="246">
        <v>19748</v>
      </c>
      <c r="C17" s="246">
        <v>109304</v>
      </c>
      <c r="D17" s="246">
        <v>1021384</v>
      </c>
      <c r="E17" s="246">
        <v>301719</v>
      </c>
      <c r="F17" s="246">
        <v>227746</v>
      </c>
      <c r="G17" s="246">
        <v>29367</v>
      </c>
      <c r="H17" s="246">
        <v>112783</v>
      </c>
      <c r="I17" s="246">
        <v>84209</v>
      </c>
      <c r="J17" s="246">
        <v>165998</v>
      </c>
      <c r="K17" s="246">
        <v>305187</v>
      </c>
      <c r="L17" s="246">
        <v>122009</v>
      </c>
      <c r="M17" s="246">
        <v>488507</v>
      </c>
      <c r="N17" s="246">
        <v>26032</v>
      </c>
      <c r="O17" s="246">
        <v>146947</v>
      </c>
      <c r="P17" s="246">
        <v>81707</v>
      </c>
      <c r="Q17" s="246">
        <v>164</v>
      </c>
      <c r="R17" s="246">
        <v>3242811</v>
      </c>
    </row>
    <row r="18" spans="1:37">
      <c r="A18" s="319">
        <v>2014</v>
      </c>
      <c r="B18" s="246">
        <v>19384</v>
      </c>
      <c r="C18" s="246">
        <v>112851</v>
      </c>
      <c r="D18" s="246">
        <v>1068546</v>
      </c>
      <c r="E18" s="246">
        <v>314417</v>
      </c>
      <c r="F18" s="246">
        <v>234556</v>
      </c>
      <c r="G18" s="246">
        <v>29848</v>
      </c>
      <c r="H18" s="246">
        <v>114989</v>
      </c>
      <c r="I18" s="246">
        <v>86564</v>
      </c>
      <c r="J18" s="246">
        <v>169777</v>
      </c>
      <c r="K18" s="246">
        <v>311364</v>
      </c>
      <c r="L18" s="246">
        <v>126280</v>
      </c>
      <c r="M18" s="246">
        <v>508203</v>
      </c>
      <c r="N18" s="246">
        <v>26019</v>
      </c>
      <c r="O18" s="246">
        <v>151950</v>
      </c>
      <c r="P18" s="246">
        <v>83566</v>
      </c>
      <c r="Q18" s="246">
        <v>162</v>
      </c>
      <c r="R18" s="246">
        <v>3358476</v>
      </c>
    </row>
    <row r="19" spans="1:37">
      <c r="A19" s="319">
        <v>2015</v>
      </c>
      <c r="B19" s="246">
        <v>19286</v>
      </c>
      <c r="C19" s="246">
        <v>117012</v>
      </c>
      <c r="D19" s="246">
        <v>1119675</v>
      </c>
      <c r="E19" s="246">
        <v>326757</v>
      </c>
      <c r="F19" s="246">
        <v>243293</v>
      </c>
      <c r="G19" s="246">
        <v>30662</v>
      </c>
      <c r="H19" s="246">
        <v>117840</v>
      </c>
      <c r="I19" s="246">
        <v>87974</v>
      </c>
      <c r="J19" s="246">
        <v>174584</v>
      </c>
      <c r="K19" s="246">
        <v>317404</v>
      </c>
      <c r="L19" s="246">
        <v>132075</v>
      </c>
      <c r="M19" s="246">
        <v>527229</v>
      </c>
      <c r="N19" s="246">
        <v>26067</v>
      </c>
      <c r="O19" s="246">
        <v>156976</v>
      </c>
      <c r="P19" s="246">
        <v>85449</v>
      </c>
      <c r="Q19" s="246">
        <v>163</v>
      </c>
      <c r="R19" s="246">
        <v>3482446</v>
      </c>
      <c r="T19" s="53"/>
      <c r="U19" s="53"/>
      <c r="V19" s="53"/>
      <c r="W19" s="53"/>
      <c r="X19" s="53"/>
      <c r="Y19" s="53"/>
      <c r="Z19" s="53"/>
      <c r="AA19" s="53"/>
      <c r="AB19" s="53"/>
      <c r="AC19" s="53"/>
      <c r="AD19" s="53"/>
      <c r="AE19" s="53"/>
      <c r="AF19" s="53"/>
      <c r="AG19" s="53"/>
      <c r="AH19" s="53"/>
    </row>
    <row r="20" spans="1:37" ht="15">
      <c r="A20" s="654">
        <v>2016</v>
      </c>
      <c r="B20" s="246">
        <v>21658</v>
      </c>
      <c r="C20" s="246">
        <v>122877</v>
      </c>
      <c r="D20" s="246">
        <v>1175278</v>
      </c>
      <c r="E20" s="246">
        <v>340712</v>
      </c>
      <c r="F20" s="246">
        <v>257110</v>
      </c>
      <c r="G20" s="246">
        <v>31174</v>
      </c>
      <c r="H20" s="246">
        <v>122733</v>
      </c>
      <c r="I20" s="246">
        <v>89893</v>
      </c>
      <c r="J20" s="246">
        <v>180589</v>
      </c>
      <c r="K20" s="246">
        <v>328719</v>
      </c>
      <c r="L20" s="246">
        <v>141560</v>
      </c>
      <c r="M20" s="246">
        <v>545312</v>
      </c>
      <c r="N20" s="246">
        <v>25915</v>
      </c>
      <c r="O20" s="246">
        <v>164898</v>
      </c>
      <c r="P20" s="246">
        <v>88177</v>
      </c>
      <c r="Q20" s="246">
        <v>172</v>
      </c>
      <c r="R20" s="246">
        <v>3636777</v>
      </c>
      <c r="T20" s="740"/>
      <c r="U20" s="741"/>
      <c r="V20" s="741"/>
      <c r="W20" s="741"/>
      <c r="X20" s="741"/>
      <c r="Y20" s="741"/>
      <c r="Z20" s="741"/>
      <c r="AA20" s="741"/>
      <c r="AB20" s="741"/>
      <c r="AC20" s="741"/>
      <c r="AD20" s="741"/>
      <c r="AE20" s="741"/>
      <c r="AF20" s="741"/>
      <c r="AG20" s="741"/>
      <c r="AH20" s="741"/>
    </row>
    <row r="21" spans="1:37">
      <c r="A21" s="654">
        <v>2017</v>
      </c>
      <c r="B21" s="246">
        <v>29608</v>
      </c>
      <c r="C21" s="246">
        <v>130177</v>
      </c>
      <c r="D21" s="246">
        <v>1220834</v>
      </c>
      <c r="E21" s="246">
        <v>350186</v>
      </c>
      <c r="F21" s="246">
        <v>268135</v>
      </c>
      <c r="G21" s="246">
        <v>31959</v>
      </c>
      <c r="H21" s="246">
        <v>126675</v>
      </c>
      <c r="I21" s="246">
        <v>91853</v>
      </c>
      <c r="J21" s="246">
        <v>185494</v>
      </c>
      <c r="K21" s="246">
        <v>339689</v>
      </c>
      <c r="L21" s="246">
        <v>149808</v>
      </c>
      <c r="M21" s="246">
        <v>558611</v>
      </c>
      <c r="N21" s="246">
        <v>26202</v>
      </c>
      <c r="O21" s="246">
        <v>199400</v>
      </c>
      <c r="P21" s="246">
        <v>89990</v>
      </c>
      <c r="Q21" s="246">
        <v>186</v>
      </c>
      <c r="R21" s="246">
        <v>3798807</v>
      </c>
      <c r="T21" s="740"/>
      <c r="U21" s="742"/>
      <c r="V21" s="742"/>
      <c r="W21" s="742"/>
      <c r="X21" s="742"/>
      <c r="Y21" s="742"/>
      <c r="Z21" s="742"/>
      <c r="AA21" s="742"/>
      <c r="AB21" s="742"/>
      <c r="AC21" s="742"/>
      <c r="AD21" s="742"/>
      <c r="AE21" s="742"/>
      <c r="AF21" s="742"/>
      <c r="AG21" s="742"/>
      <c r="AH21" s="742"/>
    </row>
    <row r="22" spans="1:37">
      <c r="A22" s="612" t="s">
        <v>985</v>
      </c>
      <c r="B22" s="246"/>
      <c r="C22" s="246"/>
      <c r="D22" s="246"/>
      <c r="E22" s="246"/>
      <c r="F22" s="246"/>
      <c r="G22" s="246"/>
      <c r="H22" s="246"/>
      <c r="I22" s="246"/>
      <c r="J22" s="246"/>
      <c r="K22" s="246"/>
      <c r="L22" s="246"/>
      <c r="M22" s="246"/>
      <c r="N22" s="246"/>
      <c r="O22" s="246"/>
      <c r="P22" s="246"/>
      <c r="R22" s="246"/>
      <c r="T22" s="740"/>
      <c r="U22" s="742"/>
      <c r="V22" s="742"/>
      <c r="W22" s="742"/>
      <c r="X22" s="742"/>
      <c r="Y22" s="742"/>
      <c r="Z22" s="742"/>
      <c r="AA22" s="742"/>
      <c r="AB22" s="742"/>
      <c r="AC22" s="742"/>
      <c r="AD22" s="742"/>
      <c r="AE22" s="742"/>
      <c r="AF22" s="742"/>
      <c r="AG22" s="742"/>
      <c r="AH22" s="742"/>
      <c r="AK22" s="739"/>
    </row>
    <row r="23" spans="1:37">
      <c r="A23" s="246"/>
      <c r="B23" s="246"/>
      <c r="C23" s="246"/>
      <c r="D23" s="246"/>
      <c r="E23" s="246"/>
      <c r="F23" s="246"/>
      <c r="G23" s="246"/>
      <c r="H23" s="246"/>
      <c r="I23" s="246"/>
      <c r="J23" s="246"/>
      <c r="K23" s="246"/>
      <c r="L23" s="246"/>
      <c r="M23" s="246"/>
      <c r="N23" s="246"/>
      <c r="O23" s="246"/>
      <c r="P23" s="246"/>
      <c r="T23" s="740"/>
      <c r="U23" s="742"/>
      <c r="V23" s="742"/>
      <c r="W23" s="742"/>
      <c r="X23" s="742"/>
      <c r="Y23" s="742"/>
      <c r="Z23" s="742"/>
      <c r="AA23" s="742"/>
      <c r="AB23" s="742"/>
      <c r="AC23" s="742"/>
      <c r="AD23" s="742"/>
      <c r="AE23" s="742"/>
      <c r="AF23" s="742"/>
      <c r="AG23" s="742"/>
      <c r="AH23" s="742"/>
    </row>
    <row r="24" spans="1:37">
      <c r="A24" s="285" t="s">
        <v>976</v>
      </c>
      <c r="B24" s="246"/>
      <c r="C24" s="246"/>
      <c r="D24" s="246"/>
      <c r="E24" s="246"/>
      <c r="F24" s="246"/>
      <c r="G24" s="246"/>
      <c r="H24" s="246"/>
      <c r="I24" s="246"/>
      <c r="J24" s="246"/>
      <c r="K24" s="246"/>
      <c r="L24" s="246"/>
      <c r="M24" s="246"/>
      <c r="N24" s="246"/>
      <c r="O24" s="246"/>
      <c r="P24" s="246"/>
      <c r="T24" s="740"/>
      <c r="U24" s="742"/>
      <c r="V24" s="742"/>
      <c r="W24" s="742"/>
      <c r="X24" s="742"/>
      <c r="Y24" s="742"/>
      <c r="Z24" s="742"/>
      <c r="AA24" s="742"/>
      <c r="AB24" s="742"/>
      <c r="AC24" s="742"/>
      <c r="AD24" s="742"/>
      <c r="AE24" s="742"/>
      <c r="AF24" s="742"/>
      <c r="AG24" s="742"/>
      <c r="AH24" s="742"/>
    </row>
    <row r="25" spans="1:37">
      <c r="A25" s="246"/>
      <c r="C25" s="246" t="s">
        <v>961</v>
      </c>
      <c r="D25" s="246" t="s">
        <v>962</v>
      </c>
      <c r="E25" s="246" t="s">
        <v>963</v>
      </c>
      <c r="F25" s="246" t="s">
        <v>964</v>
      </c>
      <c r="G25" s="246" t="s">
        <v>965</v>
      </c>
      <c r="H25" s="246" t="s">
        <v>977</v>
      </c>
      <c r="I25" s="246" t="s">
        <v>967</v>
      </c>
      <c r="J25" s="246" t="s">
        <v>978</v>
      </c>
      <c r="K25" s="246" t="s">
        <v>969</v>
      </c>
      <c r="L25" s="246" t="s">
        <v>979</v>
      </c>
      <c r="M25" s="246" t="s">
        <v>971</v>
      </c>
      <c r="N25" s="246" t="s">
        <v>972</v>
      </c>
      <c r="O25" s="246" t="s">
        <v>973</v>
      </c>
      <c r="P25" s="246" t="s">
        <v>974</v>
      </c>
      <c r="R25" s="246" t="s">
        <v>975</v>
      </c>
      <c r="T25" s="740"/>
      <c r="U25" s="743"/>
      <c r="V25" s="743"/>
      <c r="W25" s="743"/>
      <c r="X25" s="743"/>
      <c r="Y25" s="743"/>
      <c r="Z25" s="743"/>
      <c r="AA25" s="743"/>
      <c r="AB25" s="743"/>
      <c r="AC25" s="743"/>
      <c r="AD25" s="743"/>
      <c r="AE25" s="743"/>
      <c r="AF25" s="743"/>
      <c r="AG25" s="743"/>
      <c r="AH25" s="743"/>
    </row>
    <row r="26" spans="1:37">
      <c r="A26" s="246">
        <v>2001</v>
      </c>
      <c r="C26" s="246">
        <v>144400</v>
      </c>
      <c r="D26" s="246">
        <v>1216900</v>
      </c>
      <c r="E26" s="246">
        <v>369800</v>
      </c>
      <c r="F26" s="246">
        <v>246900</v>
      </c>
      <c r="G26" s="246">
        <v>45500</v>
      </c>
      <c r="H26" s="246">
        <v>147300</v>
      </c>
      <c r="I26" s="246">
        <v>105700</v>
      </c>
      <c r="J26" s="246">
        <v>227500</v>
      </c>
      <c r="K26" s="246">
        <v>440200</v>
      </c>
      <c r="L26" s="246">
        <v>126000</v>
      </c>
      <c r="M26" s="246">
        <v>496700</v>
      </c>
      <c r="N26" s="246">
        <v>31100</v>
      </c>
      <c r="O26" s="246">
        <v>188300</v>
      </c>
      <c r="P26" s="246">
        <v>93300</v>
      </c>
      <c r="R26" s="246">
        <f>SUM(C26:P26)</f>
        <v>3879600</v>
      </c>
      <c r="T26" s="740"/>
      <c r="U26" s="743"/>
      <c r="V26" s="743"/>
      <c r="W26" s="743"/>
      <c r="X26" s="743"/>
      <c r="Y26" s="743"/>
      <c r="Z26" s="743"/>
      <c r="AA26" s="743"/>
      <c r="AB26" s="743"/>
      <c r="AC26" s="246"/>
      <c r="AD26" s="246"/>
      <c r="AE26" s="743"/>
      <c r="AF26" s="743"/>
      <c r="AG26" s="743"/>
      <c r="AH26" s="743"/>
    </row>
    <row r="27" spans="1:37">
      <c r="A27" s="246">
        <v>2002</v>
      </c>
      <c r="C27" s="246">
        <v>146100</v>
      </c>
      <c r="D27" s="246">
        <v>1254400</v>
      </c>
      <c r="E27" s="246">
        <v>374900</v>
      </c>
      <c r="F27" s="246">
        <v>250700</v>
      </c>
      <c r="G27" s="246">
        <v>45500</v>
      </c>
      <c r="H27" s="246">
        <v>148500</v>
      </c>
      <c r="I27" s="246">
        <v>105900</v>
      </c>
      <c r="J27" s="246">
        <v>227800</v>
      </c>
      <c r="K27" s="246">
        <v>445800</v>
      </c>
      <c r="L27" s="246">
        <v>127500</v>
      </c>
      <c r="M27" s="246">
        <v>505100</v>
      </c>
      <c r="N27" s="246">
        <v>31100</v>
      </c>
      <c r="O27" s="246">
        <v>191000</v>
      </c>
      <c r="P27" s="246">
        <v>93500</v>
      </c>
      <c r="R27" s="246">
        <f t="shared" ref="R27:R41" si="0">SUM(C27:P27)</f>
        <v>3947800</v>
      </c>
      <c r="T27" s="740"/>
      <c r="U27" s="743"/>
      <c r="V27" s="743"/>
      <c r="W27" s="743"/>
      <c r="X27" s="743"/>
      <c r="Y27" s="743"/>
      <c r="Z27" s="743"/>
      <c r="AA27" s="743"/>
      <c r="AB27" s="743"/>
      <c r="AC27" s="246"/>
      <c r="AD27" s="246"/>
      <c r="AE27" s="743"/>
      <c r="AF27" s="743"/>
      <c r="AG27" s="743"/>
      <c r="AH27" s="743"/>
    </row>
    <row r="28" spans="1:37">
      <c r="A28" s="246">
        <v>2003</v>
      </c>
      <c r="C28" s="246">
        <v>147900</v>
      </c>
      <c r="D28" s="246">
        <v>1296000</v>
      </c>
      <c r="E28" s="246">
        <v>380900</v>
      </c>
      <c r="F28" s="246">
        <v>255000</v>
      </c>
      <c r="G28" s="246">
        <v>45800</v>
      </c>
      <c r="H28" s="246">
        <v>149400</v>
      </c>
      <c r="I28" s="246">
        <v>106600</v>
      </c>
      <c r="J28" s="246">
        <v>228700</v>
      </c>
      <c r="K28" s="246">
        <v>452300</v>
      </c>
      <c r="L28" s="246">
        <v>129500</v>
      </c>
      <c r="M28" s="246">
        <v>515400</v>
      </c>
      <c r="N28" s="246">
        <v>31400</v>
      </c>
      <c r="O28" s="246">
        <v>193500</v>
      </c>
      <c r="P28" s="246">
        <v>94100</v>
      </c>
      <c r="R28" s="246">
        <f t="shared" si="0"/>
        <v>4026500</v>
      </c>
      <c r="T28" s="740"/>
      <c r="U28" s="743"/>
      <c r="V28" s="743"/>
      <c r="W28" s="743"/>
      <c r="X28" s="743"/>
      <c r="Y28" s="743"/>
      <c r="Z28" s="743"/>
      <c r="AA28" s="743"/>
      <c r="AB28" s="743"/>
      <c r="AC28" s="246"/>
      <c r="AD28" s="246"/>
      <c r="AE28" s="743"/>
      <c r="AF28" s="743"/>
      <c r="AG28" s="743"/>
      <c r="AH28" s="743"/>
    </row>
    <row r="29" spans="1:37">
      <c r="A29" s="246">
        <v>2004</v>
      </c>
      <c r="C29" s="246">
        <v>149500</v>
      </c>
      <c r="D29" s="246">
        <v>1324300</v>
      </c>
      <c r="E29" s="246">
        <v>386300</v>
      </c>
      <c r="F29" s="246">
        <v>259000</v>
      </c>
      <c r="G29" s="246">
        <v>45800</v>
      </c>
      <c r="H29" s="246">
        <v>150400</v>
      </c>
      <c r="I29" s="246">
        <v>106800</v>
      </c>
      <c r="J29" s="246">
        <v>229200</v>
      </c>
      <c r="K29" s="246">
        <v>457800</v>
      </c>
      <c r="L29" s="246">
        <v>131500</v>
      </c>
      <c r="M29" s="246">
        <v>524700</v>
      </c>
      <c r="N29" s="246">
        <v>31500</v>
      </c>
      <c r="O29" s="246">
        <v>195900</v>
      </c>
      <c r="P29" s="246">
        <v>94100</v>
      </c>
      <c r="R29" s="246">
        <f t="shared" si="0"/>
        <v>4086800</v>
      </c>
      <c r="T29" s="740"/>
      <c r="U29" s="743"/>
      <c r="V29" s="743"/>
      <c r="W29" s="743"/>
      <c r="X29" s="743"/>
      <c r="Y29" s="743"/>
      <c r="Z29" s="743"/>
      <c r="AA29" s="743"/>
      <c r="AB29" s="743"/>
      <c r="AC29" s="246"/>
      <c r="AD29" s="246"/>
      <c r="AE29" s="743"/>
      <c r="AF29" s="743"/>
      <c r="AG29" s="743"/>
      <c r="AH29" s="743"/>
    </row>
    <row r="30" spans="1:37">
      <c r="A30" s="246">
        <v>2005</v>
      </c>
      <c r="C30" s="246">
        <v>151000</v>
      </c>
      <c r="D30" s="246">
        <v>1348900</v>
      </c>
      <c r="E30" s="246">
        <v>388700</v>
      </c>
      <c r="F30" s="246">
        <v>262200</v>
      </c>
      <c r="G30" s="246">
        <v>45900</v>
      </c>
      <c r="H30" s="246">
        <v>151200</v>
      </c>
      <c r="I30" s="246">
        <v>106800</v>
      </c>
      <c r="J30" s="246">
        <v>228900</v>
      </c>
      <c r="K30" s="246">
        <v>461600</v>
      </c>
      <c r="L30" s="246">
        <v>132600</v>
      </c>
      <c r="M30" s="246">
        <v>531900</v>
      </c>
      <c r="N30" s="246">
        <v>31800</v>
      </c>
      <c r="O30" s="246">
        <v>197900</v>
      </c>
      <c r="P30" s="246">
        <v>93700</v>
      </c>
      <c r="R30" s="246">
        <f t="shared" si="0"/>
        <v>4133100</v>
      </c>
      <c r="T30" s="740"/>
      <c r="U30" s="743"/>
      <c r="V30" s="743"/>
      <c r="W30" s="743"/>
      <c r="X30" s="743"/>
      <c r="Y30" s="743"/>
      <c r="Z30" s="743"/>
      <c r="AA30" s="743"/>
      <c r="AB30" s="743"/>
      <c r="AC30" s="246"/>
      <c r="AD30" s="246"/>
      <c r="AE30" s="743"/>
      <c r="AF30" s="743"/>
      <c r="AG30" s="743"/>
      <c r="AH30" s="743"/>
    </row>
    <row r="31" spans="1:37">
      <c r="A31" s="246">
        <v>2006</v>
      </c>
      <c r="C31" s="246">
        <v>152700</v>
      </c>
      <c r="D31" s="246">
        <v>1373000</v>
      </c>
      <c r="E31" s="246">
        <v>393200</v>
      </c>
      <c r="F31" s="246">
        <v>265300</v>
      </c>
      <c r="G31" s="246">
        <v>46000</v>
      </c>
      <c r="H31" s="246">
        <v>152100</v>
      </c>
      <c r="I31" s="246">
        <v>107300</v>
      </c>
      <c r="J31" s="246">
        <v>229400</v>
      </c>
      <c r="K31" s="246">
        <v>466300</v>
      </c>
      <c r="L31" s="246">
        <v>133700</v>
      </c>
      <c r="M31" s="246">
        <v>540000</v>
      </c>
      <c r="N31" s="246">
        <v>32100</v>
      </c>
      <c r="O31" s="246">
        <v>199800</v>
      </c>
      <c r="P31" s="246">
        <v>93200</v>
      </c>
      <c r="R31" s="246">
        <f t="shared" si="0"/>
        <v>4184100</v>
      </c>
      <c r="T31" s="740"/>
      <c r="U31" s="743"/>
      <c r="V31" s="743"/>
      <c r="W31" s="743"/>
      <c r="X31" s="743"/>
      <c r="Y31" s="743"/>
      <c r="Z31" s="743"/>
      <c r="AA31" s="743"/>
      <c r="AB31" s="743"/>
      <c r="AC31" s="246"/>
      <c r="AD31" s="246"/>
      <c r="AE31" s="743"/>
      <c r="AF31" s="743"/>
      <c r="AG31" s="743"/>
      <c r="AH31" s="743"/>
    </row>
    <row r="32" spans="1:37">
      <c r="A32" s="246">
        <v>2007</v>
      </c>
      <c r="C32" s="246">
        <v>154700</v>
      </c>
      <c r="D32" s="246">
        <v>1390400</v>
      </c>
      <c r="E32" s="246">
        <v>397300</v>
      </c>
      <c r="F32" s="246">
        <v>267900</v>
      </c>
      <c r="G32" s="246">
        <v>46000</v>
      </c>
      <c r="H32" s="246">
        <v>152900</v>
      </c>
      <c r="I32" s="246">
        <v>107600</v>
      </c>
      <c r="J32" s="246">
        <v>228700</v>
      </c>
      <c r="K32" s="246">
        <v>469300</v>
      </c>
      <c r="L32" s="246">
        <v>134700</v>
      </c>
      <c r="M32" s="246">
        <v>547400</v>
      </c>
      <c r="N32" s="246">
        <v>32300</v>
      </c>
      <c r="O32" s="246">
        <v>201000</v>
      </c>
      <c r="P32" s="246">
        <v>93100</v>
      </c>
      <c r="R32" s="246">
        <f t="shared" si="0"/>
        <v>4223300</v>
      </c>
      <c r="T32" s="740"/>
      <c r="U32" s="743"/>
      <c r="V32" s="743"/>
      <c r="W32" s="743"/>
      <c r="X32" s="743"/>
      <c r="Y32" s="743"/>
      <c r="Z32" s="743"/>
      <c r="AA32" s="743"/>
      <c r="AB32" s="743"/>
      <c r="AC32" s="246"/>
      <c r="AD32" s="246"/>
      <c r="AE32" s="743"/>
      <c r="AF32" s="743"/>
      <c r="AG32" s="743"/>
      <c r="AH32" s="743"/>
    </row>
    <row r="33" spans="1:34">
      <c r="A33" s="246">
        <v>2008</v>
      </c>
      <c r="C33" s="246">
        <v>156300</v>
      </c>
      <c r="D33" s="246">
        <v>1405500</v>
      </c>
      <c r="E33" s="246">
        <v>401600</v>
      </c>
      <c r="F33" s="246">
        <v>270200</v>
      </c>
      <c r="G33" s="246">
        <v>46000</v>
      </c>
      <c r="H33" s="246">
        <v>153500</v>
      </c>
      <c r="I33" s="246">
        <v>108300</v>
      </c>
      <c r="J33" s="246">
        <v>228600</v>
      </c>
      <c r="K33" s="246">
        <v>471800</v>
      </c>
      <c r="L33" s="246">
        <v>135900</v>
      </c>
      <c r="M33" s="246">
        <v>553800</v>
      </c>
      <c r="N33" s="246">
        <v>32400</v>
      </c>
      <c r="O33" s="246">
        <v>202100</v>
      </c>
      <c r="P33" s="246">
        <v>93300</v>
      </c>
      <c r="R33" s="246">
        <f t="shared" si="0"/>
        <v>4259300</v>
      </c>
      <c r="T33" s="744"/>
      <c r="U33" s="745"/>
      <c r="V33" s="745"/>
      <c r="W33" s="745"/>
      <c r="X33" s="745"/>
      <c r="Y33" s="745"/>
      <c r="Z33" s="745"/>
      <c r="AA33" s="745"/>
      <c r="AB33" s="745"/>
      <c r="AC33" s="246"/>
      <c r="AD33" s="246"/>
      <c r="AE33" s="745"/>
      <c r="AF33" s="745"/>
      <c r="AG33" s="745"/>
      <c r="AH33" s="745"/>
    </row>
    <row r="34" spans="1:34">
      <c r="A34" s="246">
        <v>2009</v>
      </c>
      <c r="C34" s="246">
        <v>158200</v>
      </c>
      <c r="D34" s="246">
        <v>1421700</v>
      </c>
      <c r="E34" s="246">
        <v>406600</v>
      </c>
      <c r="F34" s="246">
        <v>272700</v>
      </c>
      <c r="G34" s="246">
        <v>46300</v>
      </c>
      <c r="H34" s="246">
        <v>154500</v>
      </c>
      <c r="I34" s="246">
        <v>109300</v>
      </c>
      <c r="J34" s="246">
        <v>229300</v>
      </c>
      <c r="K34" s="246">
        <v>475600</v>
      </c>
      <c r="L34" s="246">
        <v>137100</v>
      </c>
      <c r="M34" s="246">
        <v>560600</v>
      </c>
      <c r="N34" s="246">
        <v>32700</v>
      </c>
      <c r="O34" s="246">
        <v>203300</v>
      </c>
      <c r="P34" s="246">
        <v>93900</v>
      </c>
      <c r="R34" s="246">
        <f t="shared" si="0"/>
        <v>4301800</v>
      </c>
      <c r="T34" s="744"/>
      <c r="U34" s="745"/>
      <c r="V34" s="745"/>
      <c r="W34" s="745"/>
      <c r="X34" s="745"/>
      <c r="Y34" s="745"/>
      <c r="Z34" s="745"/>
      <c r="AA34" s="745"/>
      <c r="AB34" s="745"/>
      <c r="AC34" s="246"/>
      <c r="AD34" s="246"/>
      <c r="AE34" s="745"/>
      <c r="AF34" s="745"/>
      <c r="AG34" s="745"/>
      <c r="AH34" s="745"/>
    </row>
    <row r="35" spans="1:34">
      <c r="A35" s="246">
        <v>2010</v>
      </c>
      <c r="C35" s="246">
        <v>160600</v>
      </c>
      <c r="D35" s="246">
        <v>1439600</v>
      </c>
      <c r="E35" s="246">
        <v>412400</v>
      </c>
      <c r="F35" s="246">
        <v>275700</v>
      </c>
      <c r="G35" s="246">
        <v>46700</v>
      </c>
      <c r="H35" s="246">
        <v>156300</v>
      </c>
      <c r="I35" s="246">
        <v>110700</v>
      </c>
      <c r="J35" s="246">
        <v>230400</v>
      </c>
      <c r="K35" s="246">
        <v>479400</v>
      </c>
      <c r="L35" s="246">
        <v>138500</v>
      </c>
      <c r="M35" s="246">
        <v>567700</v>
      </c>
      <c r="N35" s="246">
        <v>32800</v>
      </c>
      <c r="O35" s="246">
        <v>204600</v>
      </c>
      <c r="P35" s="246">
        <v>94700</v>
      </c>
      <c r="R35" s="246">
        <f t="shared" si="0"/>
        <v>4350100</v>
      </c>
      <c r="T35" s="744"/>
      <c r="U35" s="745"/>
      <c r="V35" s="745"/>
      <c r="W35" s="745"/>
      <c r="X35" s="745"/>
      <c r="Y35" s="745"/>
      <c r="Z35" s="745"/>
      <c r="AA35" s="745"/>
      <c r="AB35" s="745"/>
      <c r="AC35" s="246"/>
      <c r="AD35" s="246"/>
      <c r="AE35" s="745"/>
      <c r="AF35" s="745"/>
      <c r="AG35" s="745"/>
      <c r="AH35" s="745"/>
    </row>
    <row r="36" spans="1:34">
      <c r="A36" s="246">
        <v>2011</v>
      </c>
      <c r="C36" s="246">
        <v>162500</v>
      </c>
      <c r="D36" s="246">
        <v>1459600</v>
      </c>
      <c r="E36" s="246">
        <v>417300</v>
      </c>
      <c r="F36" s="246">
        <v>278200</v>
      </c>
      <c r="G36" s="246">
        <v>46800</v>
      </c>
      <c r="H36" s="246">
        <v>157300</v>
      </c>
      <c r="I36" s="246">
        <v>111800</v>
      </c>
      <c r="J36" s="246">
        <v>231300</v>
      </c>
      <c r="K36" s="246">
        <v>483400</v>
      </c>
      <c r="L36" s="246">
        <v>140400</v>
      </c>
      <c r="M36" s="246">
        <v>559300</v>
      </c>
      <c r="N36" s="246">
        <v>33100</v>
      </c>
      <c r="O36" s="246">
        <v>206600</v>
      </c>
      <c r="P36" s="246">
        <v>95700</v>
      </c>
      <c r="R36" s="246">
        <f t="shared" si="0"/>
        <v>4383300</v>
      </c>
      <c r="T36" s="744"/>
      <c r="U36" s="745"/>
      <c r="V36" s="745"/>
      <c r="W36" s="745"/>
      <c r="X36" s="745"/>
      <c r="Y36" s="745"/>
      <c r="Z36" s="745"/>
      <c r="AA36" s="745"/>
      <c r="AB36" s="745"/>
      <c r="AC36" s="246"/>
      <c r="AD36" s="246"/>
      <c r="AE36" s="745"/>
      <c r="AF36" s="745"/>
      <c r="AG36" s="745"/>
      <c r="AH36" s="745"/>
    </row>
    <row r="37" spans="1:34">
      <c r="A37" s="246">
        <v>2012</v>
      </c>
      <c r="C37" s="246">
        <v>163500</v>
      </c>
      <c r="D37" s="246">
        <v>1476500</v>
      </c>
      <c r="E37" s="246">
        <v>421500</v>
      </c>
      <c r="F37" s="246">
        <v>278800</v>
      </c>
      <c r="G37" s="246">
        <v>47000</v>
      </c>
      <c r="H37" s="246">
        <v>157500</v>
      </c>
      <c r="I37" s="246">
        <v>112700</v>
      </c>
      <c r="J37" s="246">
        <v>231200</v>
      </c>
      <c r="K37" s="246">
        <v>485100</v>
      </c>
      <c r="L37" s="246">
        <v>141400</v>
      </c>
      <c r="M37" s="246">
        <v>556000</v>
      </c>
      <c r="N37" s="246">
        <v>33100</v>
      </c>
      <c r="O37" s="246">
        <v>207400</v>
      </c>
      <c r="P37" s="246">
        <v>95900</v>
      </c>
      <c r="R37" s="246">
        <f t="shared" si="0"/>
        <v>4407600</v>
      </c>
      <c r="T37" s="744"/>
      <c r="U37" s="746"/>
      <c r="V37" s="746"/>
      <c r="W37" s="746"/>
      <c r="X37" s="746"/>
      <c r="Y37" s="746"/>
      <c r="Z37" s="746"/>
      <c r="AA37" s="746"/>
      <c r="AB37" s="746"/>
      <c r="AC37" s="246"/>
      <c r="AD37" s="246"/>
      <c r="AE37" s="746"/>
      <c r="AF37" s="746"/>
      <c r="AG37" s="746"/>
      <c r="AH37" s="746"/>
    </row>
    <row r="38" spans="1:34" ht="12.75" customHeight="1">
      <c r="A38" s="246">
        <v>2013</v>
      </c>
      <c r="C38" s="246">
        <v>164700</v>
      </c>
      <c r="D38" s="246">
        <v>1493200</v>
      </c>
      <c r="E38" s="246">
        <v>424600</v>
      </c>
      <c r="F38" s="246">
        <v>279700</v>
      </c>
      <c r="G38" s="246">
        <v>47000</v>
      </c>
      <c r="H38" s="246">
        <v>158000</v>
      </c>
      <c r="I38" s="246">
        <v>113600</v>
      </c>
      <c r="J38" s="246">
        <v>231200</v>
      </c>
      <c r="K38" s="246">
        <v>486700</v>
      </c>
      <c r="L38" s="246">
        <v>142200</v>
      </c>
      <c r="M38" s="246">
        <v>562900</v>
      </c>
      <c r="N38" s="246">
        <v>33000</v>
      </c>
      <c r="O38" s="246">
        <v>208800</v>
      </c>
      <c r="P38" s="246">
        <v>96000</v>
      </c>
      <c r="R38" s="246">
        <f t="shared" si="0"/>
        <v>4441600</v>
      </c>
      <c r="T38" s="53"/>
      <c r="U38" s="53"/>
      <c r="V38" s="53"/>
      <c r="W38" s="53"/>
      <c r="X38" s="53"/>
      <c r="Y38" s="53"/>
      <c r="Z38" s="53"/>
      <c r="AA38" s="53"/>
      <c r="AB38" s="53"/>
      <c r="AC38" s="246"/>
      <c r="AD38" s="246"/>
      <c r="AE38" s="53"/>
      <c r="AF38" s="53"/>
      <c r="AG38" s="53"/>
      <c r="AH38" s="53"/>
    </row>
    <row r="39" spans="1:34" ht="12.75" customHeight="1">
      <c r="A39" s="246">
        <v>2014</v>
      </c>
      <c r="C39" s="246">
        <v>166000</v>
      </c>
      <c r="D39" s="246">
        <v>1526900</v>
      </c>
      <c r="E39" s="246">
        <v>430800</v>
      </c>
      <c r="F39" s="246">
        <v>282300</v>
      </c>
      <c r="G39" s="246">
        <v>47100</v>
      </c>
      <c r="H39" s="246">
        <v>158900</v>
      </c>
      <c r="I39" s="246">
        <v>114800</v>
      </c>
      <c r="J39" s="246">
        <v>232500</v>
      </c>
      <c r="K39" s="246">
        <v>491400</v>
      </c>
      <c r="L39" s="246">
        <v>143200</v>
      </c>
      <c r="M39" s="246">
        <v>574300</v>
      </c>
      <c r="N39" s="246">
        <v>32800</v>
      </c>
      <c r="O39" s="246">
        <v>211600</v>
      </c>
      <c r="P39" s="246">
        <v>96500</v>
      </c>
      <c r="R39" s="246">
        <f t="shared" si="0"/>
        <v>4509100</v>
      </c>
      <c r="AC39" s="246"/>
      <c r="AD39" s="246"/>
    </row>
    <row r="40" spans="1:34" ht="12.75" customHeight="1">
      <c r="A40" s="246">
        <v>2015</v>
      </c>
      <c r="C40" s="246">
        <v>168300</v>
      </c>
      <c r="D40" s="246">
        <v>1569900</v>
      </c>
      <c r="E40" s="246">
        <v>439100</v>
      </c>
      <c r="F40" s="246">
        <v>287100</v>
      </c>
      <c r="G40" s="246">
        <v>47400</v>
      </c>
      <c r="H40" s="246">
        <v>160000</v>
      </c>
      <c r="I40" s="246">
        <v>115700</v>
      </c>
      <c r="J40" s="246">
        <v>234500</v>
      </c>
      <c r="K40" s="246">
        <v>496900</v>
      </c>
      <c r="L40" s="246">
        <v>144700</v>
      </c>
      <c r="M40" s="246">
        <v>586400</v>
      </c>
      <c r="N40" s="246">
        <v>32700</v>
      </c>
      <c r="O40" s="246">
        <v>215000</v>
      </c>
      <c r="P40" s="246">
        <v>97300</v>
      </c>
      <c r="R40" s="246">
        <f t="shared" si="0"/>
        <v>4595000</v>
      </c>
      <c r="AC40" s="246"/>
      <c r="AD40" s="246"/>
    </row>
    <row r="41" spans="1:34" ht="12.75" customHeight="1">
      <c r="A41" s="246">
        <v>2016</v>
      </c>
      <c r="C41" s="246">
        <v>171400</v>
      </c>
      <c r="D41" s="246">
        <v>1614300</v>
      </c>
      <c r="E41" s="246">
        <v>449200</v>
      </c>
      <c r="F41" s="246">
        <v>293500</v>
      </c>
      <c r="G41" s="246">
        <v>47900</v>
      </c>
      <c r="H41" s="246">
        <v>161500</v>
      </c>
      <c r="I41" s="246">
        <v>116600</v>
      </c>
      <c r="J41" s="246">
        <v>236900</v>
      </c>
      <c r="K41" s="246">
        <v>504900</v>
      </c>
      <c r="L41" s="246">
        <v>146400</v>
      </c>
      <c r="M41" s="246">
        <v>600100</v>
      </c>
      <c r="N41" s="246">
        <v>32600</v>
      </c>
      <c r="O41" s="246">
        <v>219200</v>
      </c>
      <c r="P41" s="246">
        <v>98000</v>
      </c>
      <c r="Q41" s="246"/>
      <c r="R41" s="246">
        <f t="shared" si="0"/>
        <v>4692500</v>
      </c>
      <c r="AC41" s="246"/>
      <c r="AD41" s="246"/>
    </row>
    <row r="42" spans="1:34" ht="12.75" customHeight="1">
      <c r="A42" s="246">
        <v>2017</v>
      </c>
      <c r="C42" s="246">
        <v>175400</v>
      </c>
      <c r="D42" s="246">
        <v>1657200</v>
      </c>
      <c r="E42" s="246">
        <v>460100</v>
      </c>
      <c r="F42" s="246">
        <v>299900</v>
      </c>
      <c r="G42" s="246">
        <v>48500</v>
      </c>
      <c r="H42" s="246">
        <v>164000</v>
      </c>
      <c r="I42" s="246">
        <v>118000</v>
      </c>
      <c r="J42" s="246">
        <v>240300</v>
      </c>
      <c r="K42" s="246">
        <v>513900</v>
      </c>
      <c r="L42" s="246">
        <v>148800</v>
      </c>
      <c r="M42" s="246">
        <v>612000</v>
      </c>
      <c r="N42" s="246">
        <v>32500</v>
      </c>
      <c r="O42" s="246">
        <v>224200</v>
      </c>
      <c r="P42" s="246">
        <v>98400</v>
      </c>
      <c r="Q42" s="246"/>
      <c r="R42" s="246">
        <f t="shared" ref="R42" si="1">SUM(C42:P42)</f>
        <v>4793200</v>
      </c>
      <c r="AC42" s="246"/>
      <c r="AD42" s="246"/>
    </row>
    <row r="43" spans="1:34">
      <c r="A43" s="613" t="s">
        <v>982</v>
      </c>
      <c r="B43" s="414"/>
      <c r="C43" s="414"/>
      <c r="D43" s="414"/>
      <c r="E43" s="414"/>
      <c r="F43" s="414"/>
      <c r="G43" s="414"/>
      <c r="H43" s="414"/>
      <c r="I43" s="414"/>
      <c r="J43" s="414"/>
      <c r="K43" s="414"/>
      <c r="L43" s="414"/>
      <c r="M43" s="414"/>
      <c r="N43" s="414"/>
      <c r="O43" s="414"/>
      <c r="P43" s="414"/>
      <c r="Q43" s="328"/>
      <c r="R43" s="328"/>
    </row>
    <row r="44" spans="1:34">
      <c r="A44" s="614"/>
      <c r="B44" s="414"/>
      <c r="C44" s="414"/>
      <c r="D44" s="414"/>
      <c r="E44" s="414"/>
      <c r="F44" s="414"/>
      <c r="G44" s="414"/>
      <c r="H44" s="414"/>
      <c r="I44" s="414"/>
      <c r="J44" s="414"/>
      <c r="K44" s="414"/>
      <c r="L44" s="414"/>
      <c r="M44" s="414"/>
      <c r="N44" s="414"/>
      <c r="O44" s="414"/>
      <c r="P44" s="414"/>
    </row>
    <row r="45" spans="1:34" ht="24" customHeight="1">
      <c r="A45" s="285" t="s">
        <v>980</v>
      </c>
      <c r="B45" s="246"/>
      <c r="C45" s="246"/>
      <c r="D45" s="246"/>
      <c r="E45" s="246"/>
      <c r="F45" s="246"/>
      <c r="G45" s="246"/>
      <c r="H45" s="246"/>
      <c r="I45" s="246"/>
      <c r="J45" s="246"/>
      <c r="K45" s="246"/>
      <c r="L45" s="246"/>
      <c r="M45" s="246"/>
      <c r="N45" s="246"/>
      <c r="O45" s="246"/>
      <c r="P45" s="246"/>
      <c r="T45" s="53"/>
      <c r="U45" s="53"/>
      <c r="V45" s="53"/>
      <c r="W45" s="53"/>
      <c r="X45" s="53"/>
      <c r="Y45" s="53"/>
      <c r="Z45" s="53"/>
      <c r="AA45" s="53"/>
      <c r="AB45" s="53"/>
      <c r="AC45" s="53"/>
      <c r="AD45" s="53"/>
      <c r="AE45" s="53"/>
      <c r="AF45" s="53"/>
      <c r="AG45" s="53"/>
      <c r="AH45" s="53"/>
    </row>
    <row r="46" spans="1:34" ht="23.25">
      <c r="A46" s="246"/>
      <c r="C46" s="569" t="s">
        <v>961</v>
      </c>
      <c r="D46" s="569" t="s">
        <v>962</v>
      </c>
      <c r="E46" s="569" t="s">
        <v>963</v>
      </c>
      <c r="F46" s="569" t="s">
        <v>964</v>
      </c>
      <c r="G46" s="569" t="s">
        <v>965</v>
      </c>
      <c r="H46" s="569" t="s">
        <v>977</v>
      </c>
      <c r="I46" s="569" t="s">
        <v>967</v>
      </c>
      <c r="J46" s="569" t="s">
        <v>978</v>
      </c>
      <c r="K46" s="569" t="s">
        <v>969</v>
      </c>
      <c r="L46" s="569" t="s">
        <v>983</v>
      </c>
      <c r="M46" s="569" t="s">
        <v>971</v>
      </c>
      <c r="N46" s="569" t="s">
        <v>972</v>
      </c>
      <c r="O46" s="569" t="s">
        <v>973</v>
      </c>
      <c r="P46" s="569" t="s">
        <v>974</v>
      </c>
      <c r="R46" s="569" t="s">
        <v>975</v>
      </c>
      <c r="T46" s="741"/>
      <c r="U46" s="741"/>
      <c r="V46" s="741"/>
      <c r="W46" s="741"/>
      <c r="X46" s="741"/>
      <c r="Y46" s="741"/>
      <c r="Z46" s="741"/>
      <c r="AA46" s="741"/>
      <c r="AB46" s="741"/>
      <c r="AC46" s="741"/>
      <c r="AD46" s="741"/>
      <c r="AE46" s="741"/>
      <c r="AF46" s="741"/>
      <c r="AG46" s="741"/>
      <c r="AH46" s="53"/>
    </row>
    <row r="47" spans="1:34">
      <c r="A47" s="246">
        <v>2001</v>
      </c>
      <c r="C47" s="416">
        <f t="shared" ref="C47:P47" si="2">C5*1000/C26</f>
        <v>618.78116343490308</v>
      </c>
      <c r="D47" s="416">
        <f t="shared" si="2"/>
        <v>631.89169200427318</v>
      </c>
      <c r="E47" s="416">
        <f t="shared" si="2"/>
        <v>626.35478637101141</v>
      </c>
      <c r="F47" s="416">
        <f t="shared" si="2"/>
        <v>712.86755771567437</v>
      </c>
      <c r="G47" s="416">
        <f t="shared" si="2"/>
        <v>541.2967032967033</v>
      </c>
      <c r="H47" s="416">
        <f t="shared" si="2"/>
        <v>632.87847929395787</v>
      </c>
      <c r="I47" s="416">
        <f t="shared" si="2"/>
        <v>612.4503311258278</v>
      </c>
      <c r="J47" s="416">
        <f t="shared" si="2"/>
        <v>622.00879120879119</v>
      </c>
      <c r="K47" s="416">
        <f t="shared" si="2"/>
        <v>569.67969104952294</v>
      </c>
      <c r="L47" s="416">
        <f t="shared" si="2"/>
        <v>721.00793650793651</v>
      </c>
      <c r="M47" s="416">
        <f t="shared" si="2"/>
        <v>733.74270183209183</v>
      </c>
      <c r="N47" s="416">
        <f t="shared" si="2"/>
        <v>574.82315112540198</v>
      </c>
      <c r="O47" s="416">
        <f t="shared" si="2"/>
        <v>582.34731810939991</v>
      </c>
      <c r="P47" s="416">
        <f t="shared" si="2"/>
        <v>702.80814576634509</v>
      </c>
      <c r="R47" s="416">
        <f t="shared" ref="R47:R63" si="3">R5*1000/R26</f>
        <v>660.58691617692546</v>
      </c>
      <c r="T47" s="53"/>
      <c r="U47" s="53"/>
      <c r="V47" s="53"/>
      <c r="W47" s="53"/>
      <c r="X47" s="53"/>
      <c r="Y47" s="53"/>
      <c r="Z47" s="53"/>
      <c r="AA47" s="53"/>
      <c r="AB47" s="53"/>
      <c r="AC47" s="53"/>
      <c r="AD47" s="53"/>
      <c r="AE47" s="53"/>
      <c r="AF47" s="53"/>
      <c r="AG47" s="53"/>
      <c r="AH47" s="53"/>
    </row>
    <row r="48" spans="1:34">
      <c r="A48" s="246">
        <v>2002</v>
      </c>
      <c r="C48" s="416">
        <f t="shared" ref="C48:P48" si="4">C6*1000/C27</f>
        <v>620.8966461327858</v>
      </c>
      <c r="D48" s="416">
        <f t="shared" si="4"/>
        <v>634.08242984693879</v>
      </c>
      <c r="E48" s="416">
        <f t="shared" si="4"/>
        <v>654.99333155508134</v>
      </c>
      <c r="F48" s="416">
        <f t="shared" si="4"/>
        <v>734.55125648185083</v>
      </c>
      <c r="G48" s="416">
        <f t="shared" si="4"/>
        <v>556</v>
      </c>
      <c r="H48" s="416">
        <f t="shared" si="4"/>
        <v>653.86531986531986</v>
      </c>
      <c r="I48" s="416">
        <f t="shared" si="4"/>
        <v>636.6194523135033</v>
      </c>
      <c r="J48" s="416">
        <f t="shared" si="4"/>
        <v>641.28621597892891</v>
      </c>
      <c r="K48" s="416">
        <f t="shared" si="4"/>
        <v>586.33916554508744</v>
      </c>
      <c r="L48" s="416">
        <f t="shared" si="4"/>
        <v>747.31764705882358</v>
      </c>
      <c r="M48" s="416">
        <f t="shared" si="4"/>
        <v>766.57691546228466</v>
      </c>
      <c r="N48" s="416">
        <f t="shared" si="4"/>
        <v>614.18006430868172</v>
      </c>
      <c r="O48" s="416">
        <f t="shared" si="4"/>
        <v>603.81151832460728</v>
      </c>
      <c r="P48" s="416">
        <f t="shared" si="4"/>
        <v>734.69518716577545</v>
      </c>
      <c r="R48" s="416">
        <f t="shared" si="3"/>
        <v>670.54080753837582</v>
      </c>
    </row>
    <row r="49" spans="1:18">
      <c r="A49" s="246">
        <v>2003</v>
      </c>
      <c r="C49" s="416">
        <f t="shared" ref="C49:P49" si="5">C7*1000/C28</f>
        <v>609.66193373901285</v>
      </c>
      <c r="D49" s="416">
        <f t="shared" si="5"/>
        <v>652.19444444444446</v>
      </c>
      <c r="E49" s="416">
        <f t="shared" si="5"/>
        <v>677.51903386715674</v>
      </c>
      <c r="F49" s="416">
        <f t="shared" si="5"/>
        <v>752.564705882353</v>
      </c>
      <c r="G49" s="416">
        <f t="shared" si="5"/>
        <v>572.05240174672485</v>
      </c>
      <c r="H49" s="416">
        <f t="shared" si="5"/>
        <v>672.80455153949129</v>
      </c>
      <c r="I49" s="416">
        <f t="shared" si="5"/>
        <v>657.5328330206379</v>
      </c>
      <c r="J49" s="416">
        <f t="shared" si="5"/>
        <v>653.82160034980325</v>
      </c>
      <c r="K49" s="416">
        <f t="shared" si="5"/>
        <v>593.9420738447933</v>
      </c>
      <c r="L49" s="416">
        <f t="shared" si="5"/>
        <v>776.64092664092664</v>
      </c>
      <c r="M49" s="416">
        <f t="shared" si="5"/>
        <v>789.9747768723322</v>
      </c>
      <c r="N49" s="416">
        <f t="shared" si="5"/>
        <v>630.19108280254773</v>
      </c>
      <c r="O49" s="416">
        <f t="shared" si="5"/>
        <v>626.78036175710599</v>
      </c>
      <c r="P49" s="416">
        <f t="shared" si="5"/>
        <v>751.7321997874601</v>
      </c>
      <c r="R49" s="416">
        <f t="shared" si="3"/>
        <v>685.11213212467408</v>
      </c>
    </row>
    <row r="50" spans="1:18">
      <c r="A50" s="246">
        <v>2004</v>
      </c>
      <c r="C50" s="416">
        <f t="shared" ref="C50:P50" si="6">C8*1000/C29</f>
        <v>632.15384615384619</v>
      </c>
      <c r="D50" s="416">
        <f t="shared" si="6"/>
        <v>665.68451257267986</v>
      </c>
      <c r="E50" s="416">
        <f t="shared" si="6"/>
        <v>692.4074553455863</v>
      </c>
      <c r="F50" s="416">
        <f t="shared" si="6"/>
        <v>773.85714285714289</v>
      </c>
      <c r="G50" s="416">
        <f t="shared" si="6"/>
        <v>592.77292576419211</v>
      </c>
      <c r="H50" s="416">
        <f t="shared" si="6"/>
        <v>691.26329787234044</v>
      </c>
      <c r="I50" s="416">
        <f t="shared" si="6"/>
        <v>672.37827715355809</v>
      </c>
      <c r="J50" s="416">
        <f t="shared" si="6"/>
        <v>673.21989528795814</v>
      </c>
      <c r="K50" s="416">
        <f t="shared" si="6"/>
        <v>605.2337265181302</v>
      </c>
      <c r="L50" s="416">
        <f t="shared" si="6"/>
        <v>823.45247148288968</v>
      </c>
      <c r="M50" s="416">
        <f t="shared" si="6"/>
        <v>811.65999618829812</v>
      </c>
      <c r="N50" s="416">
        <f t="shared" si="6"/>
        <v>662.98412698412699</v>
      </c>
      <c r="O50" s="416">
        <f t="shared" si="6"/>
        <v>647.65186319550787</v>
      </c>
      <c r="P50" s="416">
        <f t="shared" si="6"/>
        <v>772.61424017003185</v>
      </c>
      <c r="R50" s="416">
        <f t="shared" si="3"/>
        <v>701.3164333953215</v>
      </c>
    </row>
    <row r="51" spans="1:18">
      <c r="A51" s="246">
        <v>2005</v>
      </c>
      <c r="C51" s="416">
        <f t="shared" ref="C51:P51" si="7">C9*1000/C30</f>
        <v>653.89403973509934</v>
      </c>
      <c r="D51" s="416">
        <f t="shared" si="7"/>
        <v>678.62554674178966</v>
      </c>
      <c r="E51" s="416">
        <f t="shared" si="7"/>
        <v>713.80756367378444</v>
      </c>
      <c r="F51" s="416">
        <f t="shared" si="7"/>
        <v>795.97254004576655</v>
      </c>
      <c r="G51" s="416">
        <f t="shared" si="7"/>
        <v>611.69934640522877</v>
      </c>
      <c r="H51" s="416">
        <f t="shared" si="7"/>
        <v>711.71296296296293</v>
      </c>
      <c r="I51" s="416">
        <f t="shared" si="7"/>
        <v>698.97003745318352</v>
      </c>
      <c r="J51" s="416">
        <f t="shared" si="7"/>
        <v>692.42900830056794</v>
      </c>
      <c r="K51" s="416">
        <f t="shared" si="7"/>
        <v>620.62175043327557</v>
      </c>
      <c r="L51" s="416">
        <f t="shared" si="7"/>
        <v>845.80693815987934</v>
      </c>
      <c r="M51" s="416">
        <f t="shared" si="7"/>
        <v>828.90392931002066</v>
      </c>
      <c r="N51" s="416">
        <f t="shared" si="7"/>
        <v>683.80503144654085</v>
      </c>
      <c r="O51" s="416">
        <f t="shared" si="7"/>
        <v>665.63415866599291</v>
      </c>
      <c r="P51" s="416">
        <f t="shared" si="7"/>
        <v>793.70330843116324</v>
      </c>
      <c r="R51" s="416">
        <f t="shared" si="3"/>
        <v>717.68575645399335</v>
      </c>
    </row>
    <row r="52" spans="1:18">
      <c r="A52" s="246">
        <v>2006</v>
      </c>
      <c r="C52" s="416">
        <f t="shared" ref="C52:P52" si="8">C10*1000/C31</f>
        <v>691.97773411918797</v>
      </c>
      <c r="D52" s="416">
        <f t="shared" si="8"/>
        <v>672.58703568827389</v>
      </c>
      <c r="E52" s="416">
        <f t="shared" si="8"/>
        <v>721.30467955239067</v>
      </c>
      <c r="F52" s="416">
        <f t="shared" si="8"/>
        <v>813.13230305314733</v>
      </c>
      <c r="G52" s="416">
        <f t="shared" si="8"/>
        <v>632.97826086956525</v>
      </c>
      <c r="H52" s="416">
        <f t="shared" si="8"/>
        <v>723.76725838264304</v>
      </c>
      <c r="I52" s="416">
        <f t="shared" si="8"/>
        <v>715.8061509785648</v>
      </c>
      <c r="J52" s="416">
        <f t="shared" si="8"/>
        <v>711.24237140366176</v>
      </c>
      <c r="K52" s="416">
        <f t="shared" si="8"/>
        <v>631.31460433197515</v>
      </c>
      <c r="L52" s="416">
        <f t="shared" si="8"/>
        <v>861.52580403889306</v>
      </c>
      <c r="M52" s="416">
        <f t="shared" si="8"/>
        <v>834.98518518518517</v>
      </c>
      <c r="N52" s="416">
        <f t="shared" si="8"/>
        <v>707.72585669781927</v>
      </c>
      <c r="O52" s="416">
        <f t="shared" si="8"/>
        <v>675.73573573573572</v>
      </c>
      <c r="P52" s="416">
        <f t="shared" si="8"/>
        <v>812.84334763948493</v>
      </c>
      <c r="R52" s="416">
        <f t="shared" si="3"/>
        <v>723.90549939054995</v>
      </c>
    </row>
    <row r="53" spans="1:18">
      <c r="A53" s="246">
        <v>2007</v>
      </c>
      <c r="C53" s="416">
        <f t="shared" ref="C53:P53" si="9">C11*1000/C32</f>
        <v>693.4324499030381</v>
      </c>
      <c r="D53" s="416">
        <f t="shared" si="9"/>
        <v>677.93872266973528</v>
      </c>
      <c r="E53" s="416">
        <f t="shared" si="9"/>
        <v>730.28945381323933</v>
      </c>
      <c r="F53" s="416">
        <f t="shared" si="9"/>
        <v>825.38633818589028</v>
      </c>
      <c r="G53" s="416">
        <f t="shared" si="9"/>
        <v>642.71739130434787</v>
      </c>
      <c r="H53" s="416">
        <f t="shared" si="9"/>
        <v>735.18639633747546</v>
      </c>
      <c r="I53" s="416">
        <f t="shared" si="9"/>
        <v>733.94052044609668</v>
      </c>
      <c r="J53" s="416">
        <f t="shared" si="9"/>
        <v>725.37822474857887</v>
      </c>
      <c r="K53" s="416">
        <f t="shared" si="9"/>
        <v>635.90666950777756</v>
      </c>
      <c r="L53" s="416">
        <f t="shared" si="9"/>
        <v>878.47067557535263</v>
      </c>
      <c r="M53" s="416">
        <f t="shared" si="9"/>
        <v>839.1541834124954</v>
      </c>
      <c r="N53" s="416">
        <f t="shared" si="9"/>
        <v>725.78947368421052</v>
      </c>
      <c r="O53" s="416">
        <f t="shared" si="9"/>
        <v>685.62686567164178</v>
      </c>
      <c r="P53" s="416">
        <f t="shared" si="9"/>
        <v>828.99033297529536</v>
      </c>
      <c r="R53" s="416">
        <f t="shared" si="3"/>
        <v>731.15880946179527</v>
      </c>
    </row>
    <row r="54" spans="1:18">
      <c r="A54" s="246">
        <v>2008</v>
      </c>
      <c r="C54" s="416">
        <f t="shared" ref="C54:P54" si="10">C12*1000/C33</f>
        <v>687.77991042866279</v>
      </c>
      <c r="D54" s="416">
        <f t="shared" si="10"/>
        <v>671.37815723941662</v>
      </c>
      <c r="E54" s="416">
        <f t="shared" si="10"/>
        <v>727.73406374501997</v>
      </c>
      <c r="F54" s="416">
        <f t="shared" si="10"/>
        <v>826.9578090303479</v>
      </c>
      <c r="G54" s="416">
        <f t="shared" si="10"/>
        <v>647.304347826087</v>
      </c>
      <c r="H54" s="416">
        <f t="shared" si="10"/>
        <v>735.57654723127041</v>
      </c>
      <c r="I54" s="416">
        <f t="shared" si="10"/>
        <v>744.8753462603878</v>
      </c>
      <c r="J54" s="416">
        <f t="shared" si="10"/>
        <v>729.75503062117241</v>
      </c>
      <c r="K54" s="416">
        <f t="shared" si="10"/>
        <v>634.65875370919878</v>
      </c>
      <c r="L54" s="416">
        <f t="shared" si="10"/>
        <v>884.79028697571744</v>
      </c>
      <c r="M54" s="416">
        <f t="shared" si="10"/>
        <v>836.80570603105809</v>
      </c>
      <c r="N54" s="416">
        <f t="shared" si="10"/>
        <v>744.53703703703707</v>
      </c>
      <c r="O54" s="416">
        <f t="shared" si="10"/>
        <v>697.47649678377036</v>
      </c>
      <c r="P54" s="416">
        <f t="shared" si="10"/>
        <v>844.42658092175782</v>
      </c>
      <c r="R54" s="416">
        <f t="shared" si="3"/>
        <v>729.67318573474518</v>
      </c>
    </row>
    <row r="55" spans="1:18">
      <c r="A55" s="246">
        <v>2009</v>
      </c>
      <c r="C55" s="416">
        <f t="shared" ref="C55:P55" si="11">C13*1000/C34</f>
        <v>681.52338811630852</v>
      </c>
      <c r="D55" s="416">
        <f t="shared" si="11"/>
        <v>662.09397200534568</v>
      </c>
      <c r="E55" s="416">
        <f t="shared" si="11"/>
        <v>717.9414658140679</v>
      </c>
      <c r="F55" s="416">
        <f t="shared" si="11"/>
        <v>816.97469746974696</v>
      </c>
      <c r="G55" s="416">
        <f t="shared" si="11"/>
        <v>640.51835853131752</v>
      </c>
      <c r="H55" s="416">
        <f t="shared" si="11"/>
        <v>725.48867313915855</v>
      </c>
      <c r="I55" s="416">
        <f t="shared" si="11"/>
        <v>747.34675205855444</v>
      </c>
      <c r="J55" s="416">
        <f t="shared" si="11"/>
        <v>719.94766681203669</v>
      </c>
      <c r="K55" s="416">
        <f t="shared" si="11"/>
        <v>626.52018502943645</v>
      </c>
      <c r="L55" s="416">
        <f t="shared" si="11"/>
        <v>859.35813274981763</v>
      </c>
      <c r="M55" s="416">
        <f t="shared" si="11"/>
        <v>826.30217623974318</v>
      </c>
      <c r="N55" s="416">
        <f t="shared" si="11"/>
        <v>761.34556574923545</v>
      </c>
      <c r="O55" s="416">
        <f t="shared" si="11"/>
        <v>690.28037383177571</v>
      </c>
      <c r="P55" s="416">
        <f t="shared" si="11"/>
        <v>851.3418530351438</v>
      </c>
      <c r="R55" s="416">
        <f t="shared" si="3"/>
        <v>720.44167557766514</v>
      </c>
    </row>
    <row r="56" spans="1:18">
      <c r="A56" s="246">
        <v>2010</v>
      </c>
      <c r="C56" s="416">
        <f t="shared" ref="C56:P56" si="12">C14*1000/C35</f>
        <v>669.50186799501864</v>
      </c>
      <c r="D56" s="416">
        <f t="shared" si="12"/>
        <v>665.83564879133098</v>
      </c>
      <c r="E56" s="416">
        <f t="shared" si="12"/>
        <v>712.29631425800198</v>
      </c>
      <c r="F56" s="416">
        <f t="shared" si="12"/>
        <v>806.56873413130211</v>
      </c>
      <c r="G56" s="416">
        <f t="shared" si="12"/>
        <v>629.55032119914347</v>
      </c>
      <c r="H56" s="416">
        <f t="shared" si="12"/>
        <v>715.10556621880994</v>
      </c>
      <c r="I56" s="416">
        <f t="shared" si="12"/>
        <v>735.71815718157177</v>
      </c>
      <c r="J56" s="416">
        <f t="shared" si="12"/>
        <v>712.35243055555554</v>
      </c>
      <c r="K56" s="416">
        <f t="shared" si="12"/>
        <v>624.84355444305379</v>
      </c>
      <c r="L56" s="416">
        <f t="shared" si="12"/>
        <v>850.12996389891691</v>
      </c>
      <c r="M56" s="416">
        <f t="shared" si="12"/>
        <v>823.19006517526861</v>
      </c>
      <c r="N56" s="416">
        <f t="shared" si="12"/>
        <v>764.42073170731703</v>
      </c>
      <c r="O56" s="416">
        <f t="shared" si="12"/>
        <v>691.15835777126097</v>
      </c>
      <c r="P56" s="416">
        <f t="shared" si="12"/>
        <v>845.62829989440343</v>
      </c>
      <c r="R56" s="416">
        <f t="shared" si="3"/>
        <v>717.63039930116554</v>
      </c>
    </row>
    <row r="57" spans="1:18">
      <c r="A57" s="246">
        <v>2011</v>
      </c>
      <c r="C57" s="416">
        <f t="shared" ref="C57:P57" si="13">C15*1000/C36</f>
        <v>657.74153846153843</v>
      </c>
      <c r="D57" s="416">
        <f t="shared" si="13"/>
        <v>657.91381200328863</v>
      </c>
      <c r="E57" s="416">
        <f t="shared" si="13"/>
        <v>706.05319913731125</v>
      </c>
      <c r="F57" s="416">
        <f t="shared" si="13"/>
        <v>796.92667145938174</v>
      </c>
      <c r="G57" s="416">
        <f t="shared" si="13"/>
        <v>623.33333333333337</v>
      </c>
      <c r="H57" s="416">
        <f t="shared" si="13"/>
        <v>703.23585505403685</v>
      </c>
      <c r="I57" s="416">
        <f t="shared" si="13"/>
        <v>730.0447227191413</v>
      </c>
      <c r="J57" s="416">
        <f t="shared" si="13"/>
        <v>704.22827496757463</v>
      </c>
      <c r="K57" s="416">
        <f t="shared" si="13"/>
        <v>616.40256516342572</v>
      </c>
      <c r="L57" s="416">
        <f t="shared" si="13"/>
        <v>842.30056980056975</v>
      </c>
      <c r="M57" s="416">
        <f t="shared" si="13"/>
        <v>829.84266046844266</v>
      </c>
      <c r="N57" s="416">
        <f t="shared" si="13"/>
        <v>765.13595166163145</v>
      </c>
      <c r="O57" s="416">
        <f t="shared" si="13"/>
        <v>690.41626331074542</v>
      </c>
      <c r="P57" s="416">
        <f t="shared" si="13"/>
        <v>834.77533960292578</v>
      </c>
      <c r="R57" s="416">
        <f t="shared" si="3"/>
        <v>711.08913375767111</v>
      </c>
    </row>
    <row r="58" spans="1:18">
      <c r="A58" s="246">
        <v>2012</v>
      </c>
      <c r="C58" s="416">
        <f t="shared" ref="C58:P58" si="14">C16*1000/C37</f>
        <v>659.36391437308873</v>
      </c>
      <c r="D58" s="416">
        <f t="shared" si="14"/>
        <v>667.70741618692853</v>
      </c>
      <c r="E58" s="416">
        <f t="shared" si="14"/>
        <v>700.78766310794776</v>
      </c>
      <c r="F58" s="416">
        <f t="shared" si="14"/>
        <v>806.35222381635583</v>
      </c>
      <c r="G58" s="416">
        <f t="shared" si="14"/>
        <v>625.531914893617</v>
      </c>
      <c r="H58" s="416">
        <f t="shared" si="14"/>
        <v>708</v>
      </c>
      <c r="I58" s="416">
        <f t="shared" si="14"/>
        <v>733.81543921916591</v>
      </c>
      <c r="J58" s="416">
        <f t="shared" si="14"/>
        <v>709.56747404844293</v>
      </c>
      <c r="K58" s="416">
        <f t="shared" si="14"/>
        <v>619.18161203875491</v>
      </c>
      <c r="L58" s="416">
        <f t="shared" si="14"/>
        <v>846.21640735502126</v>
      </c>
      <c r="M58" s="416">
        <f t="shared" si="14"/>
        <v>849.52517985611507</v>
      </c>
      <c r="N58" s="416">
        <f t="shared" si="14"/>
        <v>778.58006042296074</v>
      </c>
      <c r="O58" s="416">
        <f t="shared" si="14"/>
        <v>695.53037608486022</v>
      </c>
      <c r="P58" s="416">
        <f t="shared" si="14"/>
        <v>843.42022940563083</v>
      </c>
      <c r="R58" s="416">
        <f t="shared" si="3"/>
        <v>718.10327615936114</v>
      </c>
    </row>
    <row r="59" spans="1:18">
      <c r="A59" s="246">
        <v>2013</v>
      </c>
      <c r="C59" s="416">
        <f t="shared" ref="C59:P59" si="15">C17*1000/C38</f>
        <v>663.65513054037649</v>
      </c>
      <c r="D59" s="416">
        <f t="shared" si="15"/>
        <v>684.02357353335117</v>
      </c>
      <c r="E59" s="416">
        <f t="shared" si="15"/>
        <v>710.59585492227984</v>
      </c>
      <c r="F59" s="416">
        <f t="shared" si="15"/>
        <v>814.25098319628171</v>
      </c>
      <c r="G59" s="416">
        <f t="shared" si="15"/>
        <v>624.82978723404256</v>
      </c>
      <c r="H59" s="416">
        <f t="shared" si="15"/>
        <v>713.81645569620252</v>
      </c>
      <c r="I59" s="416">
        <f t="shared" si="15"/>
        <v>741.27640845070425</v>
      </c>
      <c r="J59" s="416">
        <f t="shared" si="15"/>
        <v>717.98442906574394</v>
      </c>
      <c r="K59" s="416">
        <f t="shared" si="15"/>
        <v>627.05362646394087</v>
      </c>
      <c r="L59" s="416">
        <f t="shared" si="15"/>
        <v>858.00984528832635</v>
      </c>
      <c r="M59" s="416">
        <f t="shared" si="15"/>
        <v>867.83975839403092</v>
      </c>
      <c r="N59" s="416">
        <f t="shared" si="15"/>
        <v>788.84848484848487</v>
      </c>
      <c r="O59" s="416">
        <f t="shared" si="15"/>
        <v>703.7691570881226</v>
      </c>
      <c r="P59" s="416">
        <f t="shared" si="15"/>
        <v>851.11458333333337</v>
      </c>
      <c r="R59" s="416">
        <f t="shared" si="3"/>
        <v>730.09973883285306</v>
      </c>
    </row>
    <row r="60" spans="1:18">
      <c r="A60" s="246">
        <v>2014</v>
      </c>
      <c r="C60" s="416">
        <f t="shared" ref="C60:P60" si="16">C18*1000/C39</f>
        <v>679.82530120481931</v>
      </c>
      <c r="D60" s="416">
        <f t="shared" si="16"/>
        <v>699.81400222673392</v>
      </c>
      <c r="E60" s="416">
        <f t="shared" si="16"/>
        <v>729.84447539461462</v>
      </c>
      <c r="F60" s="416">
        <f t="shared" si="16"/>
        <v>830.87495572086436</v>
      </c>
      <c r="G60" s="416">
        <f t="shared" si="16"/>
        <v>633.71549893842882</v>
      </c>
      <c r="H60" s="416">
        <f t="shared" si="16"/>
        <v>723.65638766519828</v>
      </c>
      <c r="I60" s="416">
        <f t="shared" si="16"/>
        <v>754.04181184668994</v>
      </c>
      <c r="J60" s="416">
        <f t="shared" si="16"/>
        <v>730.22365591397852</v>
      </c>
      <c r="K60" s="416">
        <f t="shared" si="16"/>
        <v>633.62637362637361</v>
      </c>
      <c r="L60" s="416">
        <f t="shared" si="16"/>
        <v>881.84357541899442</v>
      </c>
      <c r="M60" s="416">
        <f t="shared" si="16"/>
        <v>884.90858436357303</v>
      </c>
      <c r="N60" s="416">
        <f t="shared" si="16"/>
        <v>793.26219512195121</v>
      </c>
      <c r="O60" s="416">
        <f t="shared" si="16"/>
        <v>718.10018903591686</v>
      </c>
      <c r="P60" s="416">
        <f t="shared" si="16"/>
        <v>865.96891191709847</v>
      </c>
      <c r="R60" s="416">
        <f t="shared" si="3"/>
        <v>744.82180479474835</v>
      </c>
    </row>
    <row r="61" spans="1:18">
      <c r="A61" s="246">
        <v>2015</v>
      </c>
      <c r="C61" s="416">
        <f t="shared" ref="C61:P61" si="17">C19*1000/C40</f>
        <v>695.2584670231729</v>
      </c>
      <c r="D61" s="416">
        <f t="shared" si="17"/>
        <v>713.21421746608064</v>
      </c>
      <c r="E61" s="416">
        <f t="shared" si="17"/>
        <v>744.15167387838756</v>
      </c>
      <c r="F61" s="416">
        <f t="shared" si="17"/>
        <v>847.41553465691402</v>
      </c>
      <c r="G61" s="416">
        <f t="shared" si="17"/>
        <v>646.87763713080165</v>
      </c>
      <c r="H61" s="416">
        <f t="shared" si="17"/>
        <v>736.5</v>
      </c>
      <c r="I61" s="416">
        <f t="shared" si="17"/>
        <v>760.36300777873817</v>
      </c>
      <c r="J61" s="416">
        <f t="shared" si="17"/>
        <v>744.49466950959493</v>
      </c>
      <c r="K61" s="416">
        <f t="shared" si="17"/>
        <v>638.76836385590661</v>
      </c>
      <c r="L61" s="416">
        <f t="shared" si="17"/>
        <v>912.75051831375254</v>
      </c>
      <c r="M61" s="416">
        <f t="shared" si="17"/>
        <v>899.09447476125513</v>
      </c>
      <c r="N61" s="416">
        <f t="shared" si="17"/>
        <v>797.1559633027523</v>
      </c>
      <c r="O61" s="416">
        <f t="shared" si="17"/>
        <v>730.12093023255818</v>
      </c>
      <c r="P61" s="416">
        <f t="shared" si="17"/>
        <v>878.20143884892082</v>
      </c>
      <c r="R61" s="416">
        <f t="shared" si="3"/>
        <v>757.8772578890098</v>
      </c>
    </row>
    <row r="62" spans="1:18">
      <c r="A62" s="246">
        <v>2016</v>
      </c>
      <c r="C62" s="416">
        <f t="shared" ref="C62:P63" si="18">C20*1000/C41</f>
        <v>716.90198366394395</v>
      </c>
      <c r="D62" s="416">
        <f t="shared" si="18"/>
        <v>728.04187573561296</v>
      </c>
      <c r="E62" s="416">
        <f t="shared" si="18"/>
        <v>758.48619768477295</v>
      </c>
      <c r="F62" s="416">
        <f t="shared" si="18"/>
        <v>876.01362862010217</v>
      </c>
      <c r="G62" s="416">
        <f t="shared" si="18"/>
        <v>650.81419624217119</v>
      </c>
      <c r="H62" s="416">
        <f t="shared" si="18"/>
        <v>759.95665634674924</v>
      </c>
      <c r="I62" s="416">
        <f t="shared" si="18"/>
        <v>770.95197255574612</v>
      </c>
      <c r="J62" s="416">
        <f t="shared" si="18"/>
        <v>762.30054875474889</v>
      </c>
      <c r="K62" s="416">
        <f t="shared" si="18"/>
        <v>651.05763517528226</v>
      </c>
      <c r="L62" s="416">
        <f t="shared" si="18"/>
        <v>966.93989071038254</v>
      </c>
      <c r="M62" s="416">
        <f t="shared" si="18"/>
        <v>908.70188301949679</v>
      </c>
      <c r="N62" s="416">
        <f t="shared" si="18"/>
        <v>794.93865030674851</v>
      </c>
      <c r="O62" s="416">
        <f t="shared" si="18"/>
        <v>752.271897810219</v>
      </c>
      <c r="P62" s="416">
        <f t="shared" si="18"/>
        <v>899.76530612244903</v>
      </c>
      <c r="R62" s="416">
        <f t="shared" si="3"/>
        <v>775.0190729888119</v>
      </c>
    </row>
    <row r="63" spans="1:18">
      <c r="A63" s="246">
        <v>2017</v>
      </c>
      <c r="C63" s="416">
        <f t="shared" si="18"/>
        <v>742.17217787913341</v>
      </c>
      <c r="D63" s="416">
        <f t="shared" si="18"/>
        <v>736.68476949070725</v>
      </c>
      <c r="E63" s="416">
        <f t="shared" si="18"/>
        <v>761.10845468376442</v>
      </c>
      <c r="F63" s="416">
        <f t="shared" si="18"/>
        <v>894.08136045348454</v>
      </c>
      <c r="G63" s="416">
        <f t="shared" si="18"/>
        <v>658.94845360824741</v>
      </c>
      <c r="H63" s="416">
        <f t="shared" si="18"/>
        <v>772.40853658536582</v>
      </c>
      <c r="I63" s="416">
        <f t="shared" si="18"/>
        <v>778.41525423728808</v>
      </c>
      <c r="J63" s="416">
        <f t="shared" si="18"/>
        <v>771.92675821889304</v>
      </c>
      <c r="K63" s="416">
        <f t="shared" si="18"/>
        <v>661.00214049425961</v>
      </c>
      <c r="L63" s="416">
        <f t="shared" si="18"/>
        <v>1006.7741935483871</v>
      </c>
      <c r="M63" s="416">
        <f t="shared" si="18"/>
        <v>912.76307189542479</v>
      </c>
      <c r="N63" s="416">
        <f t="shared" si="18"/>
        <v>806.21538461538466</v>
      </c>
      <c r="O63" s="416">
        <f t="shared" si="18"/>
        <v>889.38447814451388</v>
      </c>
      <c r="P63" s="416">
        <f t="shared" si="18"/>
        <v>914.53252032520322</v>
      </c>
      <c r="R63" s="416">
        <f t="shared" si="3"/>
        <v>792.54089126262204</v>
      </c>
    </row>
    <row r="65" spans="1:18">
      <c r="A65" s="615" t="s">
        <v>1116</v>
      </c>
      <c r="B65" s="381"/>
      <c r="C65" s="381"/>
      <c r="D65" s="381"/>
      <c r="E65" s="381"/>
      <c r="F65" s="381"/>
      <c r="G65" s="381"/>
      <c r="H65" s="381"/>
      <c r="I65" s="381"/>
      <c r="J65" s="381"/>
      <c r="K65" s="381"/>
      <c r="L65" s="381"/>
      <c r="M65" s="381"/>
      <c r="N65" s="381"/>
      <c r="O65" s="381"/>
      <c r="P65" s="381"/>
    </row>
    <row r="66" spans="1:18">
      <c r="J66" s="311"/>
      <c r="K66" s="311"/>
      <c r="L66" s="311"/>
      <c r="M66" s="311"/>
    </row>
    <row r="67" spans="1:18" ht="22.5">
      <c r="A67" s="246"/>
      <c r="C67" s="569" t="s">
        <v>961</v>
      </c>
      <c r="D67" s="569" t="s">
        <v>962</v>
      </c>
      <c r="E67" s="569" t="s">
        <v>963</v>
      </c>
      <c r="F67" s="569" t="s">
        <v>964</v>
      </c>
      <c r="G67" s="569" t="s">
        <v>965</v>
      </c>
      <c r="H67" s="569" t="s">
        <v>977</v>
      </c>
      <c r="I67" s="569" t="s">
        <v>967</v>
      </c>
      <c r="J67" s="569" t="s">
        <v>978</v>
      </c>
      <c r="K67" s="569" t="s">
        <v>969</v>
      </c>
      <c r="L67" s="569" t="s">
        <v>983</v>
      </c>
      <c r="M67" s="569" t="s">
        <v>971</v>
      </c>
      <c r="N67" s="569" t="s">
        <v>972</v>
      </c>
      <c r="O67" s="569" t="s">
        <v>973</v>
      </c>
      <c r="P67" s="569" t="s">
        <v>974</v>
      </c>
      <c r="R67" s="569" t="s">
        <v>975</v>
      </c>
    </row>
    <row r="68" spans="1:18">
      <c r="A68" s="246">
        <v>2001</v>
      </c>
      <c r="C68" s="505"/>
      <c r="D68" s="505"/>
      <c r="E68" s="505"/>
      <c r="F68" s="505"/>
      <c r="G68" s="505"/>
      <c r="H68" s="505"/>
      <c r="I68" s="505"/>
      <c r="J68" s="505"/>
      <c r="K68" s="505"/>
      <c r="L68" s="505"/>
      <c r="M68" s="505"/>
      <c r="N68" s="505"/>
      <c r="O68" s="505"/>
      <c r="P68" s="505"/>
      <c r="R68" s="505"/>
    </row>
    <row r="69" spans="1:18">
      <c r="A69" s="246">
        <v>2002</v>
      </c>
      <c r="C69" s="505">
        <f t="shared" ref="C69:P69" si="19">C48/C$47-1</f>
        <v>3.4187897481228191E-3</v>
      </c>
      <c r="D69" s="505">
        <f t="shared" si="19"/>
        <v>3.4669514892922138E-3</v>
      </c>
      <c r="E69" s="505">
        <f t="shared" si="19"/>
        <v>4.572256140963904E-2</v>
      </c>
      <c r="F69" s="505">
        <f t="shared" si="19"/>
        <v>3.0417569899884533E-2</v>
      </c>
      <c r="G69" s="505">
        <f t="shared" si="19"/>
        <v>2.7163100410085628E-2</v>
      </c>
      <c r="H69" s="505">
        <f t="shared" si="19"/>
        <v>3.3160932561295153E-2</v>
      </c>
      <c r="I69" s="505">
        <f t="shared" si="19"/>
        <v>3.9462989828492612E-2</v>
      </c>
      <c r="J69" s="505">
        <f t="shared" si="19"/>
        <v>3.0992206288072977E-2</v>
      </c>
      <c r="K69" s="505">
        <f t="shared" si="19"/>
        <v>2.9243581537675478E-2</v>
      </c>
      <c r="L69" s="505">
        <f t="shared" si="19"/>
        <v>3.6490181617574224E-2</v>
      </c>
      <c r="M69" s="505">
        <f t="shared" si="19"/>
        <v>4.4748947482828427E-2</v>
      </c>
      <c r="N69" s="505">
        <f t="shared" si="19"/>
        <v>6.8467863735526047E-2</v>
      </c>
      <c r="O69" s="505">
        <f t="shared" si="19"/>
        <v>3.6858073434409055E-2</v>
      </c>
      <c r="P69" s="505">
        <f t="shared" si="19"/>
        <v>4.5370904693571301E-2</v>
      </c>
      <c r="R69" s="505">
        <f t="shared" ref="R69:R84" si="20">R48/R$47-1</f>
        <v>1.5068253878017135E-2</v>
      </c>
    </row>
    <row r="70" spans="1:18">
      <c r="A70" s="246">
        <v>2003</v>
      </c>
      <c r="C70" s="505">
        <f t="shared" ref="C70:P70" si="21">C49/C$47-1</f>
        <v>-1.47374067517968E-2</v>
      </c>
      <c r="D70" s="505">
        <f t="shared" si="21"/>
        <v>3.2130114538733379E-2</v>
      </c>
      <c r="E70" s="505">
        <f t="shared" si="21"/>
        <v>8.1685729253514472E-2</v>
      </c>
      <c r="F70" s="505">
        <f t="shared" si="21"/>
        <v>5.5686568615753718E-2</v>
      </c>
      <c r="G70" s="505">
        <f t="shared" si="21"/>
        <v>5.6818558588492385E-2</v>
      </c>
      <c r="H70" s="505">
        <f t="shared" si="21"/>
        <v>6.3086474815947424E-2</v>
      </c>
      <c r="I70" s="505">
        <f t="shared" si="21"/>
        <v>7.3610053915617701E-2</v>
      </c>
      <c r="J70" s="505">
        <f t="shared" si="21"/>
        <v>5.1145272527721275E-2</v>
      </c>
      <c r="K70" s="505">
        <f t="shared" si="21"/>
        <v>4.2589516839843355E-2</v>
      </c>
      <c r="L70" s="505">
        <f t="shared" si="21"/>
        <v>7.7160024621140577E-2</v>
      </c>
      <c r="M70" s="505">
        <f t="shared" si="21"/>
        <v>7.663732109339394E-2</v>
      </c>
      <c r="N70" s="505">
        <f t="shared" si="21"/>
        <v>9.6321680100645013E-2</v>
      </c>
      <c r="O70" s="505">
        <f t="shared" si="21"/>
        <v>7.6299902594140434E-2</v>
      </c>
      <c r="P70" s="505">
        <f t="shared" si="21"/>
        <v>6.961224669325361E-2</v>
      </c>
      <c r="R70" s="505">
        <f t="shared" si="20"/>
        <v>3.7126402820215842E-2</v>
      </c>
    </row>
    <row r="71" spans="1:18">
      <c r="A71" s="246">
        <v>2004</v>
      </c>
      <c r="C71" s="505">
        <f t="shared" ref="C71:P71" si="22">C50/C$47-1</f>
        <v>2.1611328057742352E-2</v>
      </c>
      <c r="D71" s="505">
        <f t="shared" si="22"/>
        <v>5.3478817645505883E-2</v>
      </c>
      <c r="E71" s="505">
        <f t="shared" si="22"/>
        <v>0.10545567849376924</v>
      </c>
      <c r="F71" s="505">
        <f t="shared" si="22"/>
        <v>8.5555282298025448E-2</v>
      </c>
      <c r="G71" s="505">
        <f t="shared" si="22"/>
        <v>9.5097978897671132E-2</v>
      </c>
      <c r="H71" s="505">
        <f t="shared" si="22"/>
        <v>9.2252810750520275E-2</v>
      </c>
      <c r="I71" s="505">
        <f t="shared" si="22"/>
        <v>9.7849479348910862E-2</v>
      </c>
      <c r="J71" s="505">
        <f t="shared" si="22"/>
        <v>8.2331801098252999E-2</v>
      </c>
      <c r="K71" s="505">
        <f t="shared" si="22"/>
        <v>6.2410572163992484E-2</v>
      </c>
      <c r="L71" s="505">
        <f t="shared" si="22"/>
        <v>0.14208516964615336</v>
      </c>
      <c r="M71" s="505">
        <f t="shared" si="22"/>
        <v>0.10619157664076728</v>
      </c>
      <c r="N71" s="505">
        <f t="shared" si="22"/>
        <v>0.15337060744008202</v>
      </c>
      <c r="O71" s="505">
        <f t="shared" si="22"/>
        <v>0.11214020062480978</v>
      </c>
      <c r="P71" s="505">
        <f t="shared" si="22"/>
        <v>9.9324538032452558E-2</v>
      </c>
      <c r="R71" s="505">
        <f t="shared" si="20"/>
        <v>6.1656560584205433E-2</v>
      </c>
    </row>
    <row r="72" spans="1:18">
      <c r="A72" s="246">
        <v>2005</v>
      </c>
      <c r="C72" s="505">
        <f t="shared" ref="C72:P72" si="23">C51/C$47-1</f>
        <v>5.6745224927795102E-2</v>
      </c>
      <c r="D72" s="505">
        <f t="shared" si="23"/>
        <v>7.3958647231589847E-2</v>
      </c>
      <c r="E72" s="505">
        <f t="shared" si="23"/>
        <v>0.13962179136437824</v>
      </c>
      <c r="F72" s="505">
        <f t="shared" si="23"/>
        <v>0.11657843231973586</v>
      </c>
      <c r="G72" s="505">
        <f t="shared" si="23"/>
        <v>0.13006294455470813</v>
      </c>
      <c r="H72" s="505">
        <f t="shared" si="23"/>
        <v>0.12456496191330935</v>
      </c>
      <c r="I72" s="505">
        <f t="shared" si="23"/>
        <v>0.14126811911149129</v>
      </c>
      <c r="J72" s="505">
        <f t="shared" si="23"/>
        <v>0.11321418296182673</v>
      </c>
      <c r="K72" s="505">
        <f t="shared" si="23"/>
        <v>8.9422284459363288E-2</v>
      </c>
      <c r="L72" s="505">
        <f t="shared" si="23"/>
        <v>0.17308963651132991</v>
      </c>
      <c r="M72" s="505">
        <f t="shared" si="23"/>
        <v>0.12969291175274322</v>
      </c>
      <c r="N72" s="505">
        <f t="shared" si="23"/>
        <v>0.18959201644500867</v>
      </c>
      <c r="O72" s="505">
        <f t="shared" si="23"/>
        <v>0.14301918797700508</v>
      </c>
      <c r="P72" s="505">
        <f t="shared" si="23"/>
        <v>0.12933140176641755</v>
      </c>
      <c r="R72" s="505">
        <f t="shared" si="20"/>
        <v>8.643652921181233E-2</v>
      </c>
    </row>
    <row r="73" spans="1:18">
      <c r="A73" s="246">
        <v>2006</v>
      </c>
      <c r="C73" s="505">
        <f t="shared" ref="C73:P73" si="24">C52/C$47-1</f>
        <v>0.11829153020425665</v>
      </c>
      <c r="D73" s="505">
        <f t="shared" si="24"/>
        <v>6.4402403448161616E-2</v>
      </c>
      <c r="E73" s="505">
        <f t="shared" si="24"/>
        <v>0.15159123111599748</v>
      </c>
      <c r="F73" s="505">
        <f t="shared" si="24"/>
        <v>0.14064989246917503</v>
      </c>
      <c r="G73" s="505">
        <f t="shared" si="24"/>
        <v>0.16937394411324935</v>
      </c>
      <c r="H73" s="505">
        <f t="shared" si="24"/>
        <v>0.14361173916054337</v>
      </c>
      <c r="I73" s="505">
        <f t="shared" si="24"/>
        <v>0.16875788059865138</v>
      </c>
      <c r="J73" s="505">
        <f t="shared" si="24"/>
        <v>0.14346031994412334</v>
      </c>
      <c r="K73" s="505">
        <f t="shared" si="24"/>
        <v>0.10819222494820191</v>
      </c>
      <c r="L73" s="505">
        <f t="shared" si="24"/>
        <v>0.19489087486543877</v>
      </c>
      <c r="M73" s="505">
        <f t="shared" si="24"/>
        <v>0.13798090679511987</v>
      </c>
      <c r="N73" s="505">
        <f t="shared" si="24"/>
        <v>0.23120625067417233</v>
      </c>
      <c r="O73" s="505">
        <f t="shared" si="24"/>
        <v>0.16036549791200683</v>
      </c>
      <c r="P73" s="505">
        <f t="shared" si="24"/>
        <v>0.15656506336186093</v>
      </c>
      <c r="R73" s="505">
        <f t="shared" si="20"/>
        <v>9.5852009270897875E-2</v>
      </c>
    </row>
    <row r="74" spans="1:18">
      <c r="A74" s="246">
        <v>2007</v>
      </c>
      <c r="C74" s="505">
        <f t="shared" ref="C74:P74" si="25">C53/C$47-1</f>
        <v>0.12064246761123076</v>
      </c>
      <c r="D74" s="505">
        <f t="shared" si="25"/>
        <v>7.2871714010683153E-2</v>
      </c>
      <c r="E74" s="505">
        <f t="shared" si="25"/>
        <v>0.16593577586339991</v>
      </c>
      <c r="F74" s="505">
        <f t="shared" si="25"/>
        <v>0.15783967057046766</v>
      </c>
      <c r="G74" s="505">
        <f t="shared" si="25"/>
        <v>0.18736616607851841</v>
      </c>
      <c r="H74" s="505">
        <f t="shared" si="25"/>
        <v>0.16165491542334132</v>
      </c>
      <c r="I74" s="505">
        <f t="shared" si="25"/>
        <v>0.19836741552076775</v>
      </c>
      <c r="J74" s="505">
        <f t="shared" si="25"/>
        <v>0.1661864510610902</v>
      </c>
      <c r="K74" s="505">
        <f t="shared" si="25"/>
        <v>0.11625300936434013</v>
      </c>
      <c r="L74" s="505">
        <f t="shared" si="25"/>
        <v>0.21839251843753149</v>
      </c>
      <c r="M74" s="505">
        <f t="shared" si="25"/>
        <v>0.14366273261349005</v>
      </c>
      <c r="N74" s="505">
        <f t="shared" si="25"/>
        <v>0.26263090180561299</v>
      </c>
      <c r="O74" s="505">
        <f t="shared" si="25"/>
        <v>0.17735043049144728</v>
      </c>
      <c r="P74" s="505">
        <f t="shared" si="25"/>
        <v>0.17954001809606335</v>
      </c>
      <c r="R74" s="505">
        <f t="shared" si="20"/>
        <v>0.10683210877577909</v>
      </c>
    </row>
    <row r="75" spans="1:18">
      <c r="A75" s="246">
        <v>2008</v>
      </c>
      <c r="C75" s="505">
        <f t="shared" ref="C75:P75" si="26">C54/C$47-1</f>
        <v>0.11150751036237461</v>
      </c>
      <c r="D75" s="505">
        <f t="shared" si="26"/>
        <v>6.2489293236152266E-2</v>
      </c>
      <c r="E75" s="505">
        <f t="shared" si="26"/>
        <v>0.16185599532396355</v>
      </c>
      <c r="F75" s="505">
        <f t="shared" si="26"/>
        <v>0.16004410648208811</v>
      </c>
      <c r="G75" s="505">
        <f t="shared" si="26"/>
        <v>0.19584018133448211</v>
      </c>
      <c r="H75" s="505">
        <f t="shared" si="26"/>
        <v>0.16227138589367573</v>
      </c>
      <c r="I75" s="505">
        <f t="shared" si="26"/>
        <v>0.21622164019591872</v>
      </c>
      <c r="J75" s="505">
        <f t="shared" si="26"/>
        <v>0.17322301699786391</v>
      </c>
      <c r="K75" s="505">
        <f t="shared" si="26"/>
        <v>0.11406245242824897</v>
      </c>
      <c r="L75" s="505">
        <f t="shared" si="26"/>
        <v>0.22715748631149513</v>
      </c>
      <c r="M75" s="505">
        <f t="shared" si="26"/>
        <v>0.14046205017321034</v>
      </c>
      <c r="N75" s="505">
        <f t="shared" si="26"/>
        <v>0.29524539082910173</v>
      </c>
      <c r="O75" s="505">
        <f t="shared" si="26"/>
        <v>0.19769847837221821</v>
      </c>
      <c r="P75" s="505">
        <f t="shared" si="26"/>
        <v>0.20150369059964635</v>
      </c>
      <c r="R75" s="505">
        <f t="shared" si="20"/>
        <v>0.10458316364733489</v>
      </c>
    </row>
    <row r="76" spans="1:18">
      <c r="A76" s="246">
        <v>2009</v>
      </c>
      <c r="C76" s="505">
        <f t="shared" ref="C76:P76" si="27">C55/C$47-1</f>
        <v>0.10139646839460714</v>
      </c>
      <c r="D76" s="505">
        <f t="shared" si="27"/>
        <v>4.7796608791096817E-2</v>
      </c>
      <c r="E76" s="505">
        <f t="shared" si="27"/>
        <v>0.14622172838127967</v>
      </c>
      <c r="F76" s="505">
        <f t="shared" si="27"/>
        <v>0.14603994616850757</v>
      </c>
      <c r="G76" s="505">
        <f t="shared" si="27"/>
        <v>0.18330363852267428</v>
      </c>
      <c r="H76" s="505">
        <f t="shared" si="27"/>
        <v>0.14633171592201566</v>
      </c>
      <c r="I76" s="505">
        <f t="shared" si="27"/>
        <v>0.22025691566654104</v>
      </c>
      <c r="J76" s="505">
        <f t="shared" si="27"/>
        <v>0.15745577391746246</v>
      </c>
      <c r="K76" s="505">
        <f t="shared" si="27"/>
        <v>9.9776233685276772E-2</v>
      </c>
      <c r="L76" s="505">
        <f t="shared" si="27"/>
        <v>0.19188442905629266</v>
      </c>
      <c r="M76" s="505">
        <f t="shared" si="27"/>
        <v>0.1261470460647014</v>
      </c>
      <c r="N76" s="505">
        <f t="shared" si="27"/>
        <v>0.32448660820054931</v>
      </c>
      <c r="O76" s="505">
        <f t="shared" si="27"/>
        <v>0.18534138024844382</v>
      </c>
      <c r="P76" s="505">
        <f t="shared" si="27"/>
        <v>0.21134317831054283</v>
      </c>
      <c r="R76" s="505">
        <f t="shared" si="20"/>
        <v>9.0608454292650187E-2</v>
      </c>
    </row>
    <row r="77" spans="1:18">
      <c r="A77" s="246">
        <v>2010</v>
      </c>
      <c r="C77" s="505">
        <f t="shared" ref="C77:P77" si="28">C56/C$47-1</f>
        <v>8.1968727487696791E-2</v>
      </c>
      <c r="D77" s="505">
        <f t="shared" si="28"/>
        <v>5.3717998221170182E-2</v>
      </c>
      <c r="E77" s="505">
        <f t="shared" si="28"/>
        <v>0.13720902235763299</v>
      </c>
      <c r="F77" s="505">
        <f t="shared" si="28"/>
        <v>0.13144261567448168</v>
      </c>
      <c r="G77" s="505">
        <f t="shared" si="28"/>
        <v>0.16304111472495952</v>
      </c>
      <c r="H77" s="505">
        <f t="shared" si="28"/>
        <v>0.12992555382288407</v>
      </c>
      <c r="I77" s="505">
        <f t="shared" si="28"/>
        <v>0.20126991494828439</v>
      </c>
      <c r="J77" s="505">
        <f t="shared" si="28"/>
        <v>0.14524495573638685</v>
      </c>
      <c r="K77" s="505">
        <f t="shared" si="28"/>
        <v>9.6833122648101178E-2</v>
      </c>
      <c r="L77" s="505">
        <f t="shared" si="28"/>
        <v>0.17908544532305459</v>
      </c>
      <c r="M77" s="505">
        <f t="shared" si="28"/>
        <v>0.1219056259364959</v>
      </c>
      <c r="N77" s="505">
        <f t="shared" si="28"/>
        <v>0.3298363682999137</v>
      </c>
      <c r="O77" s="505">
        <f t="shared" si="28"/>
        <v>0.18684904399511604</v>
      </c>
      <c r="P77" s="505">
        <f t="shared" si="28"/>
        <v>0.20321357256371386</v>
      </c>
      <c r="R77" s="505">
        <f t="shared" si="20"/>
        <v>8.6352729258358574E-2</v>
      </c>
    </row>
    <row r="78" spans="1:18">
      <c r="A78" s="246">
        <v>2011</v>
      </c>
      <c r="C78" s="505">
        <f t="shared" ref="C78:P78" si="29">C57/C$47-1</f>
        <v>6.2963091523929426E-2</v>
      </c>
      <c r="D78" s="505">
        <f t="shared" si="29"/>
        <v>4.1181297884257395E-2</v>
      </c>
      <c r="E78" s="505">
        <f t="shared" si="29"/>
        <v>0.12724164403382043</v>
      </c>
      <c r="F78" s="505">
        <f t="shared" si="29"/>
        <v>0.1179168736659415</v>
      </c>
      <c r="G78" s="505">
        <f t="shared" si="29"/>
        <v>0.15155575405687061</v>
      </c>
      <c r="H78" s="505">
        <f t="shared" si="29"/>
        <v>0.11117043486542633</v>
      </c>
      <c r="I78" s="505">
        <f t="shared" si="29"/>
        <v>0.19200641360932469</v>
      </c>
      <c r="J78" s="505">
        <f t="shared" si="29"/>
        <v>0.13218379695084503</v>
      </c>
      <c r="K78" s="505">
        <f t="shared" si="29"/>
        <v>8.2016043134388372E-2</v>
      </c>
      <c r="L78" s="505">
        <f t="shared" si="29"/>
        <v>0.16822648843519095</v>
      </c>
      <c r="M78" s="505">
        <f t="shared" si="29"/>
        <v>0.1309722855115254</v>
      </c>
      <c r="N78" s="505">
        <f t="shared" si="29"/>
        <v>0.33108061177360493</v>
      </c>
      <c r="O78" s="505">
        <f t="shared" si="29"/>
        <v>0.18557472807154518</v>
      </c>
      <c r="P78" s="505">
        <f t="shared" si="29"/>
        <v>0.18777129239542756</v>
      </c>
      <c r="R78" s="505">
        <f t="shared" si="20"/>
        <v>7.6450526560564835E-2</v>
      </c>
    </row>
    <row r="79" spans="1:18">
      <c r="A79" s="246">
        <v>2012</v>
      </c>
      <c r="C79" s="505">
        <f t="shared" ref="C79:P79" si="30">C58/C$47-1</f>
        <v>6.5584981147305044E-2</v>
      </c>
      <c r="D79" s="505">
        <f t="shared" si="30"/>
        <v>5.6680163128989491E-2</v>
      </c>
      <c r="E79" s="505">
        <f t="shared" si="30"/>
        <v>0.1188350090979382</v>
      </c>
      <c r="F79" s="505">
        <f t="shared" si="30"/>
        <v>0.131138898227106</v>
      </c>
      <c r="G79" s="505">
        <f t="shared" si="30"/>
        <v>0.1556174480352257</v>
      </c>
      <c r="H79" s="505">
        <f t="shared" si="30"/>
        <v>0.11869817534299476</v>
      </c>
      <c r="I79" s="505">
        <f t="shared" si="30"/>
        <v>0.19816318471122463</v>
      </c>
      <c r="J79" s="505">
        <f t="shared" si="30"/>
        <v>0.14076759698121477</v>
      </c>
      <c r="K79" s="505">
        <f t="shared" si="30"/>
        <v>8.6894305285895701E-2</v>
      </c>
      <c r="L79" s="505">
        <f t="shared" si="30"/>
        <v>0.17365754869982153</v>
      </c>
      <c r="M79" s="505">
        <f t="shared" si="30"/>
        <v>0.1577971102607556</v>
      </c>
      <c r="N79" s="505">
        <f t="shared" si="30"/>
        <v>0.3544688638560205</v>
      </c>
      <c r="O79" s="505">
        <f t="shared" si="30"/>
        <v>0.19435662268165155</v>
      </c>
      <c r="P79" s="505">
        <f t="shared" si="30"/>
        <v>0.20007178984239249</v>
      </c>
      <c r="R79" s="505">
        <f t="shared" si="20"/>
        <v>8.7068572770568009E-2</v>
      </c>
    </row>
    <row r="80" spans="1:18">
      <c r="A80" s="246">
        <v>2013</v>
      </c>
      <c r="C80" s="505">
        <f t="shared" ref="C80:P80" si="31">C59/C$47-1</f>
        <v>7.251993072377072E-2</v>
      </c>
      <c r="D80" s="505">
        <f t="shared" si="31"/>
        <v>8.2501292846125063E-2</v>
      </c>
      <c r="E80" s="505">
        <f t="shared" si="31"/>
        <v>0.13449417228747662</v>
      </c>
      <c r="F80" s="505">
        <f t="shared" si="31"/>
        <v>0.14221916032408921</v>
      </c>
      <c r="G80" s="505">
        <f t="shared" si="31"/>
        <v>0.15432032640988003</v>
      </c>
      <c r="H80" s="505">
        <f t="shared" si="31"/>
        <v>0.1278886532728043</v>
      </c>
      <c r="I80" s="505">
        <f t="shared" si="31"/>
        <v>0.21034534684316974</v>
      </c>
      <c r="J80" s="505">
        <f t="shared" si="31"/>
        <v>0.15429948774588365</v>
      </c>
      <c r="K80" s="505">
        <f t="shared" si="31"/>
        <v>0.10071262205032738</v>
      </c>
      <c r="L80" s="505">
        <f t="shared" si="31"/>
        <v>0.19001442542218361</v>
      </c>
      <c r="M80" s="505">
        <f t="shared" si="31"/>
        <v>0.18275760185022683</v>
      </c>
      <c r="N80" s="505">
        <f t="shared" si="31"/>
        <v>0.37233248748603676</v>
      </c>
      <c r="O80" s="505">
        <f t="shared" si="31"/>
        <v>0.20850416100982594</v>
      </c>
      <c r="P80" s="505">
        <f t="shared" si="31"/>
        <v>0.21101980456597347</v>
      </c>
      <c r="R80" s="505">
        <f t="shared" si="20"/>
        <v>0.10522888200424174</v>
      </c>
    </row>
    <row r="81" spans="1:18">
      <c r="A81" s="246">
        <v>2014</v>
      </c>
      <c r="C81" s="505">
        <f t="shared" ref="C81:P81" si="32">C60/C$47-1</f>
        <v>9.8652223721639176E-2</v>
      </c>
      <c r="D81" s="505">
        <f t="shared" si="32"/>
        <v>0.10749043084744558</v>
      </c>
      <c r="E81" s="505">
        <f t="shared" si="32"/>
        <v>0.16522535035327834</v>
      </c>
      <c r="F81" s="505">
        <f t="shared" si="32"/>
        <v>0.16553902155869604</v>
      </c>
      <c r="G81" s="505">
        <f t="shared" si="32"/>
        <v>0.17073592925813119</v>
      </c>
      <c r="H81" s="505">
        <f t="shared" si="32"/>
        <v>0.14343655431689295</v>
      </c>
      <c r="I81" s="505">
        <f t="shared" si="32"/>
        <v>0.23118851199016199</v>
      </c>
      <c r="J81" s="505">
        <f t="shared" si="32"/>
        <v>0.17397642321885209</v>
      </c>
      <c r="K81" s="505">
        <f t="shared" si="32"/>
        <v>0.1122502409363435</v>
      </c>
      <c r="L81" s="505">
        <f t="shared" si="32"/>
        <v>0.22307055271823284</v>
      </c>
      <c r="M81" s="505">
        <f t="shared" si="32"/>
        <v>0.2060202877030779</v>
      </c>
      <c r="N81" s="505">
        <f t="shared" si="32"/>
        <v>0.38001086694035235</v>
      </c>
      <c r="O81" s="505">
        <f t="shared" si="32"/>
        <v>0.23311324136812517</v>
      </c>
      <c r="P81" s="505">
        <f t="shared" si="32"/>
        <v>0.23215548529654861</v>
      </c>
      <c r="R81" s="505">
        <f t="shared" si="20"/>
        <v>0.12751522404549442</v>
      </c>
    </row>
    <row r="82" spans="1:18">
      <c r="A82" s="246">
        <v>2015</v>
      </c>
      <c r="C82" s="505">
        <f t="shared" ref="C82:P82" si="33">C61/C$47-1</f>
        <v>0.12359345776419284</v>
      </c>
      <c r="D82" s="505">
        <f t="shared" si="33"/>
        <v>0.12869693729294585</v>
      </c>
      <c r="E82" s="505">
        <f t="shared" si="33"/>
        <v>0.18806735427036547</v>
      </c>
      <c r="F82" s="505">
        <f t="shared" si="33"/>
        <v>0.18874189950849729</v>
      </c>
      <c r="G82" s="505">
        <f t="shared" si="33"/>
        <v>0.19505186931874929</v>
      </c>
      <c r="H82" s="505">
        <f t="shared" si="33"/>
        <v>0.163730517147056</v>
      </c>
      <c r="I82" s="505">
        <f t="shared" si="33"/>
        <v>0.24150966884287928</v>
      </c>
      <c r="J82" s="505">
        <f t="shared" si="33"/>
        <v>0.19691985070302431</v>
      </c>
      <c r="K82" s="505">
        <f t="shared" si="33"/>
        <v>0.12127634860758563</v>
      </c>
      <c r="L82" s="505">
        <f t="shared" si="33"/>
        <v>0.26593685325363325</v>
      </c>
      <c r="M82" s="505">
        <f t="shared" si="33"/>
        <v>0.22535389110691573</v>
      </c>
      <c r="N82" s="505">
        <f t="shared" si="33"/>
        <v>0.38678472107823425</v>
      </c>
      <c r="O82" s="505">
        <f t="shared" si="33"/>
        <v>0.25375511748368274</v>
      </c>
      <c r="P82" s="505">
        <f t="shared" si="33"/>
        <v>0.24956070036912581</v>
      </c>
      <c r="R82" s="505">
        <f t="shared" si="20"/>
        <v>0.14727863863114576</v>
      </c>
    </row>
    <row r="83" spans="1:18">
      <c r="A83" s="246">
        <v>2016</v>
      </c>
      <c r="C83" s="505">
        <f t="shared" ref="C83:P83" si="34">C62/C$47-1</f>
        <v>0.15857111694280479</v>
      </c>
      <c r="D83" s="505">
        <f t="shared" si="34"/>
        <v>0.15216244326043382</v>
      </c>
      <c r="E83" s="505">
        <f t="shared" si="34"/>
        <v>0.21095298413748464</v>
      </c>
      <c r="F83" s="505">
        <f t="shared" si="34"/>
        <v>0.22885888008035593</v>
      </c>
      <c r="G83" s="505">
        <f t="shared" si="34"/>
        <v>0.20232433022123475</v>
      </c>
      <c r="H83" s="505">
        <f t="shared" si="34"/>
        <v>0.20079396157467766</v>
      </c>
      <c r="I83" s="505">
        <f t="shared" si="34"/>
        <v>0.25879917664270824</v>
      </c>
      <c r="J83" s="505">
        <f t="shared" si="34"/>
        <v>0.2255462616104178</v>
      </c>
      <c r="K83" s="505">
        <f t="shared" si="34"/>
        <v>0.14284859615731849</v>
      </c>
      <c r="L83" s="505">
        <f t="shared" si="34"/>
        <v>0.34109465617475765</v>
      </c>
      <c r="M83" s="505">
        <f t="shared" si="34"/>
        <v>0.23844759307390317</v>
      </c>
      <c r="N83" s="505">
        <f t="shared" si="34"/>
        <v>0.38292733817418334</v>
      </c>
      <c r="O83" s="505">
        <f t="shared" si="34"/>
        <v>0.29179249979631061</v>
      </c>
      <c r="P83" s="505">
        <f t="shared" si="34"/>
        <v>0.2802431382484063</v>
      </c>
      <c r="R83" s="505">
        <f t="shared" si="20"/>
        <v>0.17322800983426978</v>
      </c>
    </row>
    <row r="84" spans="1:18">
      <c r="A84" s="246">
        <v>2017</v>
      </c>
      <c r="C84" s="505">
        <f t="shared" ref="C84:P84" si="35">C63/C$47-1</f>
        <v>0.19940977802116189</v>
      </c>
      <c r="D84" s="505">
        <f t="shared" si="35"/>
        <v>0.16584025207554931</v>
      </c>
      <c r="E84" s="505">
        <f t="shared" si="35"/>
        <v>0.21513952035633332</v>
      </c>
      <c r="F84" s="505">
        <f t="shared" si="35"/>
        <v>0.25420402538515696</v>
      </c>
      <c r="G84" s="505">
        <f t="shared" si="35"/>
        <v>0.21735168456596932</v>
      </c>
      <c r="H84" s="505">
        <f t="shared" si="35"/>
        <v>0.2204689555048045</v>
      </c>
      <c r="I84" s="505">
        <f t="shared" si="35"/>
        <v>0.27098511450941287</v>
      </c>
      <c r="J84" s="505">
        <f t="shared" si="35"/>
        <v>0.24102226387951253</v>
      </c>
      <c r="K84" s="505">
        <f t="shared" si="35"/>
        <v>0.16030490621228388</v>
      </c>
      <c r="L84" s="505">
        <f t="shared" si="35"/>
        <v>0.3963427343456225</v>
      </c>
      <c r="M84" s="505">
        <f t="shared" si="35"/>
        <v>0.2439824881614967</v>
      </c>
      <c r="N84" s="505">
        <f t="shared" si="35"/>
        <v>0.40254508371306486</v>
      </c>
      <c r="O84" s="505">
        <f t="shared" si="35"/>
        <v>0.52724061824808466</v>
      </c>
      <c r="P84" s="505">
        <f t="shared" si="35"/>
        <v>0.30125486711311944</v>
      </c>
      <c r="R84" s="505">
        <f t="shared" si="20"/>
        <v>0.19975263187070946</v>
      </c>
    </row>
  </sheetData>
  <mergeCells count="1">
    <mergeCell ref="L1:M1"/>
  </mergeCells>
  <hyperlinks>
    <hyperlink ref="L1:M1" location="Contents!A1" display="Back to Contents"/>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48"/>
  <sheetViews>
    <sheetView workbookViewId="0">
      <selection activeCell="S11" sqref="S11"/>
    </sheetView>
  </sheetViews>
  <sheetFormatPr defaultColWidth="8.85546875" defaultRowHeight="12.75"/>
  <cols>
    <col min="1" max="1" width="12.140625" customWidth="1"/>
    <col min="2" max="2" width="15.5703125" customWidth="1"/>
  </cols>
  <sheetData>
    <row r="1" spans="1:20" ht="25.5" customHeight="1">
      <c r="A1" s="33" t="s">
        <v>366</v>
      </c>
      <c r="B1" s="29"/>
      <c r="C1" s="29"/>
      <c r="D1" s="29"/>
      <c r="E1" s="29"/>
      <c r="F1" s="29"/>
      <c r="G1" s="29"/>
      <c r="H1" s="29"/>
      <c r="I1" s="29"/>
      <c r="J1" s="29"/>
      <c r="K1" s="29"/>
      <c r="L1" s="29"/>
      <c r="M1" s="793" t="s">
        <v>549</v>
      </c>
      <c r="N1" s="793"/>
      <c r="O1" s="29"/>
      <c r="P1" s="29"/>
      <c r="Q1" s="29"/>
      <c r="R1" s="29"/>
      <c r="S1" s="29"/>
      <c r="T1" s="29"/>
    </row>
    <row r="2" spans="1:20" ht="12.75" customHeight="1">
      <c r="B2" s="10" t="s">
        <v>447</v>
      </c>
      <c r="C2" s="10" t="s">
        <v>450</v>
      </c>
    </row>
    <row r="6" spans="1:20">
      <c r="A6" s="319"/>
    </row>
    <row r="7" spans="1:20">
      <c r="A7" s="319" t="s">
        <v>1117</v>
      </c>
      <c r="B7" s="2" t="s">
        <v>996</v>
      </c>
      <c r="C7">
        <v>9.8000000000000007</v>
      </c>
    </row>
    <row r="8" spans="1:20">
      <c r="A8" s="319">
        <v>2010</v>
      </c>
      <c r="B8" s="2">
        <v>2010</v>
      </c>
      <c r="C8">
        <v>10.9</v>
      </c>
    </row>
    <row r="9" spans="1:20">
      <c r="A9" s="319" t="s">
        <v>1079</v>
      </c>
      <c r="B9" s="2"/>
      <c r="C9">
        <v>11.2</v>
      </c>
    </row>
    <row r="10" spans="1:20">
      <c r="A10" s="319" t="s">
        <v>1081</v>
      </c>
      <c r="B10" s="2">
        <v>2012</v>
      </c>
      <c r="C10">
        <v>11.3</v>
      </c>
    </row>
    <row r="11" spans="1:20">
      <c r="A11" s="319" t="s">
        <v>1080</v>
      </c>
      <c r="B11" s="616"/>
      <c r="C11">
        <v>11.4</v>
      </c>
    </row>
    <row r="12" spans="1:20">
      <c r="A12" s="319"/>
      <c r="B12" s="616">
        <v>2014</v>
      </c>
      <c r="C12">
        <v>11.4</v>
      </c>
    </row>
    <row r="13" spans="1:20">
      <c r="A13" s="319">
        <v>2015</v>
      </c>
      <c r="B13" s="616"/>
      <c r="C13">
        <v>11.5</v>
      </c>
    </row>
    <row r="14" spans="1:20">
      <c r="A14" s="319"/>
      <c r="B14" s="616" t="s">
        <v>1300</v>
      </c>
      <c r="C14">
        <v>11.6</v>
      </c>
    </row>
    <row r="15" spans="1:20">
      <c r="B15" s="2"/>
    </row>
    <row r="16" spans="1:20">
      <c r="A16" s="319" t="s">
        <v>1305</v>
      </c>
      <c r="B16" s="2">
        <v>2005</v>
      </c>
      <c r="C16">
        <v>7.6</v>
      </c>
    </row>
    <row r="17" spans="1:3">
      <c r="A17" s="319">
        <v>2009</v>
      </c>
      <c r="B17" s="2"/>
      <c r="C17">
        <v>8.6</v>
      </c>
    </row>
    <row r="18" spans="1:3">
      <c r="A18" s="319"/>
      <c r="B18" s="2">
        <v>2011</v>
      </c>
      <c r="C18">
        <v>9.1999999999999993</v>
      </c>
    </row>
    <row r="19" spans="1:3">
      <c r="A19" s="319" t="s">
        <v>703</v>
      </c>
      <c r="B19" s="2" t="s">
        <v>1293</v>
      </c>
      <c r="C19">
        <v>9.6</v>
      </c>
    </row>
    <row r="20" spans="1:3">
      <c r="A20" s="319"/>
      <c r="B20" s="2"/>
    </row>
    <row r="21" spans="1:3">
      <c r="A21" s="319" t="s">
        <v>1297</v>
      </c>
      <c r="B21" s="617" t="s">
        <v>995</v>
      </c>
      <c r="C21">
        <v>10.1</v>
      </c>
    </row>
    <row r="22" spans="1:3">
      <c r="A22" s="319">
        <v>2010</v>
      </c>
      <c r="B22" s="2"/>
      <c r="C22">
        <v>9.9</v>
      </c>
    </row>
    <row r="23" spans="1:3">
      <c r="A23" s="319"/>
      <c r="B23" s="2">
        <v>2011</v>
      </c>
      <c r="C23">
        <v>10</v>
      </c>
    </row>
    <row r="24" spans="1:3">
      <c r="A24" s="319"/>
      <c r="B24" s="2"/>
      <c r="C24">
        <v>10</v>
      </c>
    </row>
    <row r="25" spans="1:3">
      <c r="A25" s="319"/>
      <c r="B25" s="2">
        <v>2013</v>
      </c>
      <c r="C25">
        <v>10</v>
      </c>
    </row>
    <row r="26" spans="1:3">
      <c r="A26" s="319"/>
      <c r="B26" s="2"/>
      <c r="C26">
        <v>9.8000000000000007</v>
      </c>
    </row>
    <row r="27" spans="1:3">
      <c r="A27" s="319"/>
      <c r="B27" s="2"/>
      <c r="C27">
        <v>10.1</v>
      </c>
    </row>
    <row r="28" spans="1:3">
      <c r="A28" s="319" t="s">
        <v>1299</v>
      </c>
      <c r="B28" s="2" t="s">
        <v>1296</v>
      </c>
      <c r="C28">
        <v>10.1</v>
      </c>
    </row>
    <row r="29" spans="1:3">
      <c r="A29" s="319"/>
      <c r="B29" s="2"/>
    </row>
    <row r="30" spans="1:3">
      <c r="A30" s="319">
        <v>2002</v>
      </c>
      <c r="B30" s="2">
        <v>2002</v>
      </c>
      <c r="C30" s="146">
        <f>'2.1, 2.2, 2.3,2.4'!AA6</f>
        <v>12.050278770332817</v>
      </c>
    </row>
    <row r="31" spans="1:3">
      <c r="A31" s="319">
        <v>2010</v>
      </c>
      <c r="B31" s="2"/>
      <c r="C31" s="146">
        <f>'2.1, 2.2, 2.3,2.4'!AA14</f>
        <v>13.479333959595049</v>
      </c>
    </row>
    <row r="32" spans="1:3">
      <c r="A32" s="319">
        <v>2011</v>
      </c>
      <c r="B32" s="2">
        <v>2011</v>
      </c>
      <c r="C32" s="146">
        <f>'2.1, 2.2, 2.3,2.4'!AA15</f>
        <v>13.738913484499914</v>
      </c>
    </row>
    <row r="33" spans="1:12">
      <c r="A33" s="319">
        <v>2012</v>
      </c>
      <c r="B33" s="2"/>
      <c r="C33" s="146">
        <f>'2.1, 2.2, 2.3,2.4'!AA16</f>
        <v>13.955477089018959</v>
      </c>
    </row>
    <row r="34" spans="1:12">
      <c r="A34" s="319">
        <v>2013</v>
      </c>
      <c r="B34" s="2">
        <v>2013</v>
      </c>
      <c r="C34" s="146">
        <f>'2.1, 2.2, 2.3,2.4'!AA17</f>
        <v>14.072031179179454</v>
      </c>
    </row>
    <row r="35" spans="1:12">
      <c r="A35" s="319">
        <v>2014</v>
      </c>
      <c r="B35" s="2"/>
      <c r="C35" s="146">
        <f>'2.1, 2.2, 2.3,2.4'!AA18</f>
        <v>14.089499821010799</v>
      </c>
    </row>
    <row r="36" spans="1:12">
      <c r="A36" s="319">
        <v>2015</v>
      </c>
      <c r="B36" s="2">
        <v>2015</v>
      </c>
      <c r="C36" s="146">
        <f>'2.1, 2.2, 2.3,2.4'!AA19</f>
        <v>14.079090960941613</v>
      </c>
    </row>
    <row r="37" spans="1:12">
      <c r="A37" s="319">
        <v>2016</v>
      </c>
      <c r="B37" s="2"/>
      <c r="C37" s="146">
        <f>'2.1, 2.2, 2.3,2.4'!AA20</f>
        <v>14.084709070538667</v>
      </c>
    </row>
    <row r="38" spans="1:12">
      <c r="A38" s="319">
        <v>2017</v>
      </c>
      <c r="B38" s="616" t="s">
        <v>1302</v>
      </c>
      <c r="C38" s="146">
        <f>'2.1, 2.2, 2.3,2.4'!AA21</f>
        <v>14.092753724991253</v>
      </c>
      <c r="L38" s="146"/>
    </row>
    <row r="39" spans="1:12">
      <c r="A39" s="319"/>
      <c r="B39" s="616"/>
      <c r="C39" s="146"/>
      <c r="L39" s="146"/>
    </row>
    <row r="40" spans="1:12">
      <c r="A40" s="319"/>
      <c r="B40" s="616"/>
      <c r="C40" s="146"/>
      <c r="L40" s="146"/>
    </row>
    <row r="41" spans="1:12">
      <c r="A41" t="s">
        <v>1304</v>
      </c>
      <c r="L41" s="146"/>
    </row>
    <row r="42" spans="1:12">
      <c r="A42" t="s">
        <v>754</v>
      </c>
      <c r="C42" t="s">
        <v>755</v>
      </c>
      <c r="L42" s="146"/>
    </row>
    <row r="43" spans="1:12">
      <c r="A43" t="s">
        <v>930</v>
      </c>
      <c r="C43" t="s">
        <v>931</v>
      </c>
      <c r="L43" s="146"/>
    </row>
    <row r="44" spans="1:12">
      <c r="A44" t="s">
        <v>1293</v>
      </c>
      <c r="C44" t="s">
        <v>1295</v>
      </c>
      <c r="G44" s="730" t="s">
        <v>1294</v>
      </c>
      <c r="L44" s="146"/>
    </row>
    <row r="45" spans="1:12">
      <c r="A45" t="s">
        <v>1303</v>
      </c>
      <c r="C45" t="s">
        <v>756</v>
      </c>
      <c r="G45" s="730" t="s">
        <v>1301</v>
      </c>
      <c r="K45" s="53"/>
      <c r="L45" s="146"/>
    </row>
    <row r="46" spans="1:12">
      <c r="A46" t="s">
        <v>1297</v>
      </c>
      <c r="C46" s="730" t="s">
        <v>1298</v>
      </c>
      <c r="L46" s="146"/>
    </row>
    <row r="47" spans="1:12">
      <c r="L47" s="146"/>
    </row>
    <row r="48" spans="1:12">
      <c r="L48" s="146"/>
    </row>
  </sheetData>
  <mergeCells count="1">
    <mergeCell ref="M1:N1"/>
  </mergeCells>
  <phoneticPr fontId="6" type="noConversion"/>
  <hyperlinks>
    <hyperlink ref="M1:N1" location="Contents!A1" display="Back to Contents"/>
    <hyperlink ref="G44" r:id="rId1"/>
    <hyperlink ref="C46" r:id="rId2"/>
  </hyperlinks>
  <pageMargins left="0.75" right="0.75" top="1" bottom="1" header="0.5" footer="0.5"/>
  <pageSetup paperSize="9" orientation="landscape" r:id="rId3"/>
  <headerFooter alignWithMargins="0"/>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A84"/>
  <sheetViews>
    <sheetView tabSelected="1" workbookViewId="0">
      <selection activeCell="T22" sqref="T22"/>
    </sheetView>
  </sheetViews>
  <sheetFormatPr defaultColWidth="8.85546875" defaultRowHeight="12.75"/>
  <cols>
    <col min="1" max="2" width="8.85546875" customWidth="1"/>
    <col min="3" max="3" width="9.42578125" customWidth="1"/>
    <col min="4" max="4" width="11.42578125" bestFit="1" customWidth="1"/>
    <col min="5" max="5" width="11.42578125" customWidth="1"/>
    <col min="6" max="6" width="8.85546875" customWidth="1"/>
    <col min="7" max="7" width="11.7109375" customWidth="1"/>
    <col min="8" max="8" width="9.85546875" customWidth="1"/>
    <col min="9" max="9" width="8.85546875" customWidth="1"/>
    <col min="10" max="10" width="10.28515625" customWidth="1"/>
    <col min="11" max="11" width="6.140625" customWidth="1"/>
    <col min="12" max="12" width="7.42578125" customWidth="1"/>
    <col min="13" max="13" width="7.7109375" customWidth="1"/>
    <col min="14" max="14" width="10.7109375" customWidth="1"/>
    <col min="15" max="15" width="9.42578125" bestFit="1" customWidth="1"/>
    <col min="16" max="16" width="7.42578125" customWidth="1"/>
  </cols>
  <sheetData>
    <row r="1" spans="1:27" ht="26.25" customHeight="1">
      <c r="A1" s="33" t="s">
        <v>451</v>
      </c>
      <c r="B1" s="34"/>
      <c r="C1" s="34"/>
      <c r="D1" s="34"/>
      <c r="E1" s="34"/>
      <c r="F1" s="34"/>
      <c r="G1" s="34"/>
      <c r="H1" s="34"/>
      <c r="I1" s="34"/>
      <c r="J1" s="34"/>
      <c r="K1" s="33"/>
      <c r="L1" s="34"/>
      <c r="M1" s="34"/>
      <c r="N1" s="793" t="s">
        <v>549</v>
      </c>
      <c r="O1" s="793"/>
      <c r="P1" s="107"/>
      <c r="Q1" s="34"/>
      <c r="R1" s="34"/>
      <c r="S1" s="34"/>
      <c r="T1" s="34"/>
      <c r="U1" s="34"/>
    </row>
    <row r="2" spans="1:27" ht="39" customHeight="1">
      <c r="A2" s="796" t="s">
        <v>473</v>
      </c>
      <c r="B2" s="796"/>
      <c r="C2" s="796"/>
      <c r="D2" s="796"/>
      <c r="E2" s="28" t="s">
        <v>452</v>
      </c>
      <c r="F2" s="28"/>
      <c r="G2" s="28" t="s">
        <v>431</v>
      </c>
      <c r="H2" s="28" t="s">
        <v>432</v>
      </c>
      <c r="L2" s="10"/>
      <c r="M2" s="10"/>
      <c r="U2" s="17"/>
      <c r="V2" s="79"/>
      <c r="W2" s="17"/>
      <c r="X2" s="17"/>
    </row>
    <row r="3" spans="1:27" ht="12.75" customHeight="1">
      <c r="A3" s="28"/>
      <c r="B3" s="28"/>
      <c r="C3" s="28"/>
      <c r="D3" s="28"/>
      <c r="E3" s="28"/>
      <c r="F3" s="28"/>
      <c r="G3" s="28"/>
      <c r="H3" s="28"/>
      <c r="M3" s="794"/>
      <c r="N3" s="800"/>
      <c r="O3" s="800"/>
      <c r="P3" s="794"/>
      <c r="Q3" s="794"/>
      <c r="R3" s="794"/>
      <c r="S3" s="57"/>
      <c r="U3" s="17"/>
      <c r="V3" s="79"/>
      <c r="W3" s="17"/>
      <c r="X3" s="17"/>
    </row>
    <row r="4" spans="1:27" ht="33.75">
      <c r="A4" s="395" t="s">
        <v>440</v>
      </c>
      <c r="B4" s="527" t="s">
        <v>816</v>
      </c>
      <c r="C4" s="361" t="s">
        <v>484</v>
      </c>
      <c r="D4" s="361" t="s">
        <v>428</v>
      </c>
      <c r="E4" s="528" t="s">
        <v>461</v>
      </c>
      <c r="F4" s="529"/>
      <c r="G4" s="361" t="s">
        <v>429</v>
      </c>
      <c r="H4" s="361" t="s">
        <v>430</v>
      </c>
      <c r="I4" s="361" t="s">
        <v>435</v>
      </c>
      <c r="J4" s="246"/>
      <c r="K4" s="246"/>
      <c r="L4" s="410" t="s">
        <v>833</v>
      </c>
      <c r="M4" s="415" t="s">
        <v>832</v>
      </c>
      <c r="N4" s="341"/>
      <c r="O4" s="341" t="s">
        <v>1082</v>
      </c>
      <c r="P4" s="341"/>
      <c r="Q4" s="57"/>
      <c r="U4" s="17"/>
      <c r="V4" s="17"/>
      <c r="W4" s="174"/>
      <c r="X4" s="17"/>
    </row>
    <row r="5" spans="1:27">
      <c r="A5" s="395">
        <v>2001</v>
      </c>
      <c r="B5" s="522">
        <v>2867.2540458068192</v>
      </c>
      <c r="C5" s="416">
        <f t="shared" ref="C5:C17" si="0">B5*D$23</f>
        <v>2703.5338397912496</v>
      </c>
      <c r="D5" s="416">
        <f t="shared" ref="D5:D17" si="1">B5*C$23</f>
        <v>2732.4931056538985</v>
      </c>
      <c r="E5" s="416">
        <v>28672.105564000001</v>
      </c>
      <c r="F5" s="522"/>
      <c r="G5" s="523">
        <f t="shared" ref="G5:G15" si="2">C5*100/E5</f>
        <v>9.4291430176154929</v>
      </c>
      <c r="H5" s="523">
        <f t="shared" ref="H5:H10" si="3">D5*100/E5</f>
        <v>9.5301445495678934</v>
      </c>
      <c r="I5" s="392">
        <f t="shared" ref="I5:I10" si="4">(G5+H5)/2</f>
        <v>9.479643783591694</v>
      </c>
      <c r="J5" s="246"/>
      <c r="K5" s="246"/>
      <c r="L5" s="500"/>
      <c r="M5" s="246"/>
      <c r="N5" s="524"/>
      <c r="O5" s="522"/>
      <c r="P5" s="49"/>
      <c r="Q5" s="110"/>
      <c r="U5" s="63"/>
      <c r="V5" s="63"/>
      <c r="W5" s="522"/>
      <c r="X5" s="17"/>
      <c r="Y5" s="144"/>
      <c r="Z5" s="144"/>
      <c r="AA5" s="144"/>
    </row>
    <row r="6" spans="1:27">
      <c r="A6" s="395">
        <v>2002</v>
      </c>
      <c r="B6" s="522">
        <v>2965.3746692945815</v>
      </c>
      <c r="C6" s="416">
        <f t="shared" si="0"/>
        <v>2796.0517756778609</v>
      </c>
      <c r="D6" s="416">
        <f t="shared" si="1"/>
        <v>2826.0020598377359</v>
      </c>
      <c r="E6" s="416">
        <v>29467.008958999999</v>
      </c>
      <c r="F6" s="522"/>
      <c r="G6" s="523">
        <f t="shared" si="2"/>
        <v>9.4887532683356142</v>
      </c>
      <c r="H6" s="523">
        <f t="shared" si="3"/>
        <v>9.5903933234954284</v>
      </c>
      <c r="I6" s="392">
        <f t="shared" si="4"/>
        <v>9.5395732959155204</v>
      </c>
      <c r="J6" s="246"/>
      <c r="K6" s="246"/>
      <c r="L6" s="525">
        <f>(B6-B5)/B5</f>
        <v>3.4221112576772739E-2</v>
      </c>
      <c r="M6" s="525">
        <f>(E6-E5)/E5</f>
        <v>2.7723928165152227E-2</v>
      </c>
      <c r="N6" s="524"/>
      <c r="O6" s="522"/>
      <c r="P6" s="49"/>
      <c r="Q6" s="110"/>
      <c r="U6" s="63"/>
      <c r="V6" s="63"/>
      <c r="W6" s="522"/>
      <c r="X6" s="17"/>
      <c r="Y6" s="144"/>
      <c r="Z6" s="144"/>
      <c r="AA6" s="144"/>
    </row>
    <row r="7" spans="1:27">
      <c r="A7" s="395">
        <v>2003</v>
      </c>
      <c r="B7" s="522">
        <v>3056.1122287228118</v>
      </c>
      <c r="C7" s="416">
        <f t="shared" si="0"/>
        <v>2881.6082204627392</v>
      </c>
      <c r="D7" s="416">
        <f t="shared" si="1"/>
        <v>2912.4749539728396</v>
      </c>
      <c r="E7" s="416">
        <v>30096.846162999998</v>
      </c>
      <c r="F7" s="522"/>
      <c r="G7" s="523">
        <f t="shared" si="2"/>
        <v>9.5744524355023177</v>
      </c>
      <c r="H7" s="523">
        <f t="shared" si="3"/>
        <v>9.6770104688023206</v>
      </c>
      <c r="I7" s="392">
        <f t="shared" si="4"/>
        <v>9.6257314521523192</v>
      </c>
      <c r="J7" s="246"/>
      <c r="K7" s="246"/>
      <c r="L7" s="525">
        <f t="shared" ref="L7:L16" si="5">(B7-B6)/B6</f>
        <v>3.0599020207390987E-2</v>
      </c>
      <c r="M7" s="525">
        <f t="shared" ref="M7:M16" si="6">(E7-E6)/E6</f>
        <v>2.137431745707026E-2</v>
      </c>
      <c r="N7" s="524"/>
      <c r="O7" s="522"/>
      <c r="P7" s="49"/>
      <c r="Q7" s="110"/>
      <c r="U7" s="63"/>
      <c r="V7" s="63"/>
      <c r="W7" s="522"/>
      <c r="X7" s="17"/>
      <c r="Y7" s="144"/>
      <c r="Z7" s="144"/>
      <c r="AA7" s="144"/>
    </row>
    <row r="8" spans="1:27">
      <c r="A8" s="395">
        <v>2004</v>
      </c>
      <c r="B8" s="522">
        <v>3166.0002412360027</v>
      </c>
      <c r="C8" s="416">
        <f t="shared" si="0"/>
        <v>2985.221627461427</v>
      </c>
      <c r="D8" s="416">
        <f t="shared" si="1"/>
        <v>3017.1982298979106</v>
      </c>
      <c r="E8" s="416">
        <v>30576.894181</v>
      </c>
      <c r="F8" s="522"/>
      <c r="G8" s="523">
        <f t="shared" si="2"/>
        <v>9.7629981965807264</v>
      </c>
      <c r="H8" s="523">
        <f t="shared" si="3"/>
        <v>9.8675758631259214</v>
      </c>
      <c r="I8" s="392">
        <f t="shared" si="4"/>
        <v>9.815287029853323</v>
      </c>
      <c r="J8" s="246"/>
      <c r="K8" s="246"/>
      <c r="L8" s="525">
        <f t="shared" si="5"/>
        <v>3.5956798798293645E-2</v>
      </c>
      <c r="M8" s="525">
        <f t="shared" si="6"/>
        <v>1.5950110367050865E-2</v>
      </c>
      <c r="N8" s="524"/>
      <c r="O8" s="522"/>
      <c r="P8" s="49"/>
      <c r="Q8" s="110"/>
      <c r="U8" s="63"/>
      <c r="V8" s="63"/>
      <c r="W8" s="522"/>
      <c r="X8" s="17"/>
      <c r="Y8" s="144"/>
      <c r="Z8" s="144"/>
      <c r="AA8" s="144"/>
    </row>
    <row r="9" spans="1:27">
      <c r="A9" s="395">
        <v>2005</v>
      </c>
      <c r="B9" s="522">
        <v>3096.045901659154</v>
      </c>
      <c r="C9" s="416">
        <f t="shared" si="0"/>
        <v>2919.2616806744163</v>
      </c>
      <c r="D9" s="416">
        <f t="shared" si="1"/>
        <v>2950.5317442811738</v>
      </c>
      <c r="E9" s="416">
        <v>30565.610312000001</v>
      </c>
      <c r="F9" s="522"/>
      <c r="G9" s="523">
        <f t="shared" si="2"/>
        <v>9.5508044854197447</v>
      </c>
      <c r="H9" s="523">
        <f t="shared" si="3"/>
        <v>9.6531092105260559</v>
      </c>
      <c r="I9" s="392">
        <f t="shared" si="4"/>
        <v>9.6019568479729003</v>
      </c>
      <c r="J9" s="246"/>
      <c r="K9" s="246"/>
      <c r="L9" s="525">
        <f t="shared" si="5"/>
        <v>-2.2095494076632992E-2</v>
      </c>
      <c r="M9" s="525">
        <f t="shared" si="6"/>
        <v>-3.6903254245523003E-4</v>
      </c>
      <c r="N9" s="524"/>
      <c r="O9" s="522"/>
      <c r="P9" s="49"/>
      <c r="Q9" s="110"/>
      <c r="U9" s="63"/>
      <c r="V9" s="63"/>
      <c r="W9" s="522"/>
      <c r="X9" s="17"/>
      <c r="Y9" s="144"/>
      <c r="Z9" s="144"/>
      <c r="AA9" s="144"/>
    </row>
    <row r="10" spans="1:27">
      <c r="A10" s="395">
        <v>2006</v>
      </c>
      <c r="B10" s="522">
        <v>3120.3563421865438</v>
      </c>
      <c r="C10" s="416">
        <f t="shared" si="0"/>
        <v>2942.183995047692</v>
      </c>
      <c r="D10" s="416">
        <f t="shared" si="1"/>
        <v>2973.6995941037762</v>
      </c>
      <c r="E10" s="416">
        <v>30273.367138000001</v>
      </c>
      <c r="F10" s="522"/>
      <c r="G10" s="523">
        <f t="shared" si="2"/>
        <v>9.718720688174054</v>
      </c>
      <c r="H10" s="523">
        <f t="shared" si="3"/>
        <v>9.822824070240614</v>
      </c>
      <c r="I10" s="392">
        <f t="shared" si="4"/>
        <v>9.7707723792073331</v>
      </c>
      <c r="J10" s="246"/>
      <c r="K10" s="246"/>
      <c r="L10" s="525">
        <f t="shared" si="5"/>
        <v>7.8520930566184331E-3</v>
      </c>
      <c r="M10" s="525">
        <f t="shared" si="6"/>
        <v>-9.5611758121926047E-3</v>
      </c>
      <c r="N10" s="524"/>
      <c r="O10" s="522"/>
      <c r="P10" s="49"/>
      <c r="Q10" s="110"/>
      <c r="U10" s="63"/>
      <c r="V10" s="63"/>
      <c r="W10" s="522"/>
      <c r="X10" s="17"/>
      <c r="Y10" s="144"/>
      <c r="Z10" s="144"/>
      <c r="AA10" s="144"/>
    </row>
    <row r="11" spans="1:27">
      <c r="A11" s="395">
        <v>2007</v>
      </c>
      <c r="B11" s="522">
        <v>3176.8480751757293</v>
      </c>
      <c r="C11" s="416">
        <f t="shared" si="0"/>
        <v>2995.450050083195</v>
      </c>
      <c r="D11" s="416">
        <f t="shared" si="1"/>
        <v>3027.5362156424699</v>
      </c>
      <c r="E11" s="416">
        <v>30549.801184</v>
      </c>
      <c r="F11" s="522"/>
      <c r="G11" s="523">
        <f t="shared" si="2"/>
        <v>9.8051376244373625</v>
      </c>
      <c r="H11" s="523">
        <f t="shared" ref="H11:H16" si="7">D11*100/E11</f>
        <v>9.9101666731242002</v>
      </c>
      <c r="I11" s="392">
        <f t="shared" ref="I11:I16" si="8">(G11+H11)/2</f>
        <v>9.8576521487807813</v>
      </c>
      <c r="J11" s="246"/>
      <c r="K11" s="246"/>
      <c r="L11" s="525">
        <f t="shared" si="5"/>
        <v>1.8104256948294484E-2</v>
      </c>
      <c r="M11" s="525">
        <f t="shared" si="6"/>
        <v>9.1312619683130824E-3</v>
      </c>
      <c r="N11" s="524"/>
      <c r="O11" s="522"/>
      <c r="P11" s="49"/>
      <c r="Q11" s="110"/>
      <c r="U11" s="63"/>
      <c r="V11" s="63"/>
      <c r="W11" s="522"/>
      <c r="X11" s="17"/>
      <c r="Y11" s="144"/>
      <c r="Z11" s="144"/>
      <c r="AA11" s="144"/>
    </row>
    <row r="12" spans="1:27">
      <c r="A12" s="395">
        <v>2008</v>
      </c>
      <c r="B12" s="522">
        <v>3125.3164679141628</v>
      </c>
      <c r="C12" s="416">
        <f t="shared" si="0"/>
        <v>2946.8608975962638</v>
      </c>
      <c r="D12" s="416">
        <f t="shared" si="1"/>
        <v>2978.4265939221968</v>
      </c>
      <c r="E12" s="485">
        <v>29874.508715</v>
      </c>
      <c r="F12" s="522"/>
      <c r="G12" s="523">
        <f t="shared" si="2"/>
        <v>9.8641317442540704</v>
      </c>
      <c r="H12" s="523">
        <f t="shared" si="7"/>
        <v>9.9697927163793931</v>
      </c>
      <c r="I12" s="392">
        <f t="shared" si="8"/>
        <v>9.9169622303167309</v>
      </c>
      <c r="J12" s="246"/>
      <c r="K12" s="246"/>
      <c r="L12" s="525">
        <f t="shared" si="5"/>
        <v>-1.6220985719852522E-2</v>
      </c>
      <c r="M12" s="525">
        <f t="shared" si="6"/>
        <v>-2.2104643658161491E-2</v>
      </c>
      <c r="N12" s="524"/>
      <c r="O12" s="522"/>
      <c r="P12" s="49"/>
      <c r="Q12" s="110"/>
      <c r="U12" s="63"/>
      <c r="V12" s="63"/>
      <c r="W12" s="522"/>
      <c r="X12" s="17"/>
      <c r="Y12" s="144"/>
      <c r="Z12" s="144"/>
      <c r="AA12" s="144"/>
    </row>
    <row r="13" spans="1:27">
      <c r="A13" s="395">
        <v>2009</v>
      </c>
      <c r="B13" s="522">
        <v>3082.1562610600954</v>
      </c>
      <c r="C13" s="416">
        <f t="shared" si="0"/>
        <v>2906.1651385535638</v>
      </c>
      <c r="D13" s="416">
        <f t="shared" si="1"/>
        <v>2937.2949167902707</v>
      </c>
      <c r="E13" s="489">
        <v>29922.525383</v>
      </c>
      <c r="F13" s="522"/>
      <c r="G13" s="523">
        <f t="shared" si="2"/>
        <v>9.7122990167288972</v>
      </c>
      <c r="H13" s="523">
        <f t="shared" si="7"/>
        <v>9.816333612199216</v>
      </c>
      <c r="I13" s="392">
        <f t="shared" si="8"/>
        <v>9.7643163144640575</v>
      </c>
      <c r="J13" s="246"/>
      <c r="K13" s="246"/>
      <c r="L13" s="525">
        <f t="shared" si="5"/>
        <v>-1.3809867671696147E-2</v>
      </c>
      <c r="M13" s="525">
        <f t="shared" si="6"/>
        <v>1.6072789165530619E-3</v>
      </c>
      <c r="N13" s="524"/>
      <c r="O13" s="522"/>
      <c r="P13" s="49"/>
      <c r="Q13" s="110"/>
      <c r="U13" s="63"/>
      <c r="V13" s="63"/>
      <c r="W13" s="522"/>
      <c r="X13" s="17"/>
      <c r="Y13" s="144"/>
      <c r="Z13" s="144"/>
      <c r="AA13" s="144"/>
    </row>
    <row r="14" spans="1:27">
      <c r="A14" s="395">
        <v>2010</v>
      </c>
      <c r="B14" s="522">
        <v>3101.1711777173214</v>
      </c>
      <c r="C14" s="416">
        <f t="shared" si="0"/>
        <v>2924.094303469662</v>
      </c>
      <c r="D14" s="416">
        <f t="shared" si="1"/>
        <v>2955.4161323646072</v>
      </c>
      <c r="E14" s="489">
        <v>29823.519176999998</v>
      </c>
      <c r="F14" s="522"/>
      <c r="G14" s="523">
        <f t="shared" si="2"/>
        <v>9.8046588201594052</v>
      </c>
      <c r="H14" s="523">
        <f t="shared" si="7"/>
        <v>9.9096827400699059</v>
      </c>
      <c r="I14" s="392">
        <f t="shared" si="8"/>
        <v>9.8571707801146555</v>
      </c>
      <c r="J14" s="246"/>
      <c r="K14" s="246"/>
      <c r="L14" s="525">
        <f t="shared" si="5"/>
        <v>6.1693551678284678E-3</v>
      </c>
      <c r="M14" s="525">
        <f t="shared" si="6"/>
        <v>-3.3087516756273058E-3</v>
      </c>
      <c r="N14" s="524"/>
      <c r="O14" s="522"/>
      <c r="P14" s="49"/>
      <c r="Q14" s="110"/>
      <c r="U14" s="63"/>
      <c r="V14" s="63"/>
      <c r="W14" s="522"/>
      <c r="X14" s="17"/>
      <c r="Y14" s="144"/>
      <c r="Z14" s="144"/>
      <c r="AA14" s="144"/>
    </row>
    <row r="15" spans="1:27">
      <c r="A15" s="395">
        <v>2011</v>
      </c>
      <c r="B15" s="522">
        <v>3050.9954173990382</v>
      </c>
      <c r="C15" s="416">
        <f t="shared" si="0"/>
        <v>2876.7835790655531</v>
      </c>
      <c r="D15" s="416">
        <f t="shared" si="1"/>
        <v>2907.5986327812834</v>
      </c>
      <c r="E15" s="429">
        <v>29333.604207</v>
      </c>
      <c r="F15" s="522"/>
      <c r="G15" s="523">
        <f t="shared" si="2"/>
        <v>9.8071261845793032</v>
      </c>
      <c r="H15" s="523">
        <f t="shared" si="7"/>
        <v>9.9121765339952006</v>
      </c>
      <c r="I15" s="392">
        <f t="shared" si="8"/>
        <v>9.8596513592872519</v>
      </c>
      <c r="J15" s="246"/>
      <c r="K15" s="246"/>
      <c r="L15" s="525">
        <f t="shared" si="5"/>
        <v>-1.6179616487734829E-2</v>
      </c>
      <c r="M15" s="525">
        <f t="shared" si="6"/>
        <v>-1.6427134809020867E-2</v>
      </c>
      <c r="N15" s="524"/>
      <c r="O15" s="522"/>
      <c r="P15" s="49"/>
      <c r="Q15" s="110"/>
      <c r="U15" s="63"/>
      <c r="V15" s="63"/>
      <c r="W15" s="522"/>
      <c r="X15" s="17"/>
      <c r="Y15" s="144"/>
      <c r="Z15" s="144"/>
      <c r="AA15" s="144"/>
    </row>
    <row r="16" spans="1:27">
      <c r="A16" s="395">
        <v>2012</v>
      </c>
      <c r="B16" s="522">
        <v>2984.6346513242888</v>
      </c>
      <c r="C16" s="416">
        <f t="shared" si="0"/>
        <v>2814.2120127336716</v>
      </c>
      <c r="D16" s="416">
        <f t="shared" si="1"/>
        <v>2844.3568227120472</v>
      </c>
      <c r="E16" s="429">
        <v>29225.071712000001</v>
      </c>
      <c r="F16" s="522"/>
      <c r="G16" s="523">
        <f t="shared" ref="G16:G21" si="9">C16*100/E16</f>
        <v>9.6294443362414004</v>
      </c>
      <c r="H16" s="523">
        <f t="shared" si="7"/>
        <v>9.7325914226726642</v>
      </c>
      <c r="I16" s="392">
        <f t="shared" si="8"/>
        <v>9.6810178794570323</v>
      </c>
      <c r="J16" s="246"/>
      <c r="K16" s="246"/>
      <c r="L16" s="525">
        <f t="shared" si="5"/>
        <v>-2.1750529580054773E-2</v>
      </c>
      <c r="M16" s="525">
        <f t="shared" si="6"/>
        <v>-3.6999372540146265E-3</v>
      </c>
      <c r="N16" s="524"/>
      <c r="O16" s="526">
        <f>(I$15-I16)/I$15</f>
        <v>1.8117626406937468E-2</v>
      </c>
      <c r="P16" s="49"/>
      <c r="Q16" s="110"/>
      <c r="U16" s="63"/>
      <c r="V16" s="63"/>
      <c r="W16" s="522"/>
      <c r="X16" s="17"/>
      <c r="Y16" s="144"/>
      <c r="Z16" s="144"/>
      <c r="AA16" s="144"/>
    </row>
    <row r="17" spans="1:27">
      <c r="A17" s="395">
        <v>2013</v>
      </c>
      <c r="B17" s="522">
        <v>2973.6699216378061</v>
      </c>
      <c r="C17" s="416">
        <f t="shared" si="0"/>
        <v>2803.873369112287</v>
      </c>
      <c r="D17" s="416">
        <f t="shared" si="1"/>
        <v>2833.9074353208289</v>
      </c>
      <c r="E17" s="429">
        <v>29390.164081999999</v>
      </c>
      <c r="F17" s="522"/>
      <c r="G17" s="523">
        <f t="shared" si="9"/>
        <v>9.5401759625749047</v>
      </c>
      <c r="H17" s="523">
        <f t="shared" ref="H17" si="10">D17*100/E17</f>
        <v>9.6423668388311405</v>
      </c>
      <c r="I17" s="392">
        <f t="shared" ref="I17" si="11">(G17+H17)/2</f>
        <v>9.5912714007030218</v>
      </c>
      <c r="J17" s="246"/>
      <c r="K17" s="246"/>
      <c r="L17" s="525">
        <f t="shared" ref="L17" si="12">(B17-B16)/B16</f>
        <v>-3.6737259220714653E-3</v>
      </c>
      <c r="M17" s="525">
        <f t="shared" ref="M17" si="13">(E17-E16)/E16</f>
        <v>5.6489979435092545E-3</v>
      </c>
      <c r="N17" s="524"/>
      <c r="O17" s="526">
        <f>(I$15-I17)/I$15</f>
        <v>2.7220025212294236E-2</v>
      </c>
      <c r="P17" s="49"/>
      <c r="Q17" s="110"/>
      <c r="U17" s="63"/>
      <c r="V17" s="63"/>
      <c r="W17" s="522"/>
      <c r="X17" s="17"/>
      <c r="Y17" s="144"/>
      <c r="Z17" s="144"/>
      <c r="AA17" s="144"/>
    </row>
    <row r="18" spans="1:27">
      <c r="A18" s="395">
        <v>2014</v>
      </c>
      <c r="B18" s="522">
        <v>2972.1851982356266</v>
      </c>
      <c r="C18" s="416">
        <f t="shared" ref="C18" si="14">B18*D$23</f>
        <v>2802.473423416372</v>
      </c>
      <c r="D18" s="416">
        <f t="shared" ref="D18" si="15">B18*C$23</f>
        <v>2832.4924939185521</v>
      </c>
      <c r="E18" s="429">
        <v>29850.896185000001</v>
      </c>
      <c r="F18" s="522"/>
      <c r="G18" s="523">
        <f t="shared" si="9"/>
        <v>9.388238818855319</v>
      </c>
      <c r="H18" s="523">
        <f t="shared" ref="H18" si="16">D18*100/E18</f>
        <v>9.4888021999884629</v>
      </c>
      <c r="I18" s="392">
        <f t="shared" ref="I18" si="17">(G18+H18)/2</f>
        <v>9.4385205094218918</v>
      </c>
      <c r="J18" s="246"/>
      <c r="K18" s="246"/>
      <c r="L18" s="525">
        <f t="shared" ref="L18" si="18">(B18-B17)/B17</f>
        <v>-4.992899149216122E-4</v>
      </c>
      <c r="M18" s="525">
        <f t="shared" ref="M18" si="19">(E18-E17)/E17</f>
        <v>1.5676404586055966E-2</v>
      </c>
      <c r="N18" s="524"/>
      <c r="O18" s="526">
        <f>(I$15-I18)/I$15</f>
        <v>4.2712549817360217E-2</v>
      </c>
      <c r="P18" s="49"/>
      <c r="Q18" s="110"/>
      <c r="U18" s="63"/>
      <c r="V18" s="63"/>
      <c r="W18" s="522"/>
      <c r="X18" s="17"/>
      <c r="Y18" s="144"/>
      <c r="Z18" s="144"/>
      <c r="AA18" s="144"/>
    </row>
    <row r="19" spans="1:27">
      <c r="A19" s="395">
        <v>2015</v>
      </c>
      <c r="B19" s="522">
        <v>3060.3562965069341</v>
      </c>
      <c r="C19" s="416">
        <f>B19*D$23</f>
        <v>2885.6099519763879</v>
      </c>
      <c r="D19" s="416">
        <f>B19*C$23</f>
        <v>2916.5195505711081</v>
      </c>
      <c r="E19" s="429">
        <v>30803.956721999999</v>
      </c>
      <c r="F19" s="260"/>
      <c r="G19" s="523">
        <f t="shared" si="9"/>
        <v>9.3676600639926981</v>
      </c>
      <c r="H19" s="523">
        <f t="shared" ref="H19" si="20">D19*100/E19</f>
        <v>9.4680030130289961</v>
      </c>
      <c r="I19" s="392">
        <f t="shared" ref="I19" si="21">(G19+H19)/2</f>
        <v>9.4178315385108462</v>
      </c>
      <c r="L19" s="525">
        <f t="shared" ref="L19" si="22">(B19-B18)/B18</f>
        <v>2.9665411941237171E-2</v>
      </c>
      <c r="M19" s="525">
        <f t="shared" ref="M19" si="23">(E19-E18)/E18</f>
        <v>3.1927367643953951E-2</v>
      </c>
      <c r="N19" s="110"/>
      <c r="O19" s="526">
        <f>(I$15-I19)/I$15</f>
        <v>4.4810896924893352E-2</v>
      </c>
      <c r="P19" s="49"/>
      <c r="Q19" s="110"/>
      <c r="U19" s="63"/>
      <c r="V19" s="63"/>
      <c r="W19" s="522"/>
      <c r="X19" s="17"/>
      <c r="Y19" s="144"/>
      <c r="Z19" s="144"/>
      <c r="AA19" s="144"/>
    </row>
    <row r="20" spans="1:27">
      <c r="A20" s="395">
        <v>2016</v>
      </c>
      <c r="B20" s="522">
        <v>3123.6072696095621</v>
      </c>
      <c r="C20" s="416">
        <f>B20*D$23</f>
        <v>2945.249294514856</v>
      </c>
      <c r="D20" s="416">
        <f>B20*C$23</f>
        <v>2976.7977279379124</v>
      </c>
      <c r="E20" s="429">
        <v>32114.416836</v>
      </c>
      <c r="F20" s="260"/>
      <c r="G20" s="523">
        <f t="shared" si="9"/>
        <v>9.1711124930447312</v>
      </c>
      <c r="H20" s="523">
        <f t="shared" ref="H20" si="24">D20*100/E20</f>
        <v>9.2693500963746178</v>
      </c>
      <c r="I20" s="392">
        <f t="shared" ref="I20" si="25">(G20+H20)/2</f>
        <v>9.2202312947096736</v>
      </c>
      <c r="L20" s="525">
        <f t="shared" ref="L20" si="26">(B20-B19)/B19</f>
        <v>2.066784615073158E-2</v>
      </c>
      <c r="M20" s="525">
        <f t="shared" ref="M20" si="27">(E20-E19)/E19</f>
        <v>4.2541941148231739E-2</v>
      </c>
      <c r="N20" s="110"/>
      <c r="O20" s="526">
        <f t="shared" ref="O20:O21" si="28">(I$15-I20)/I$15</f>
        <v>6.4852198244847628E-2</v>
      </c>
      <c r="P20" s="49"/>
      <c r="Q20" s="110"/>
      <c r="U20" s="63"/>
      <c r="V20" s="63"/>
      <c r="W20" s="522"/>
      <c r="X20" s="17"/>
      <c r="Y20" s="144"/>
      <c r="Z20" s="144"/>
      <c r="AA20" s="144"/>
    </row>
    <row r="21" spans="1:27">
      <c r="A21" s="395">
        <v>2017</v>
      </c>
      <c r="B21" s="522">
        <v>3227.0984674010315</v>
      </c>
      <c r="C21" s="416">
        <f>B21*D$23</f>
        <v>3042.8311449124326</v>
      </c>
      <c r="D21" s="416">
        <f>B21*C$23</f>
        <v>3075.424839433183</v>
      </c>
      <c r="E21" s="429">
        <v>33465.772904999998</v>
      </c>
      <c r="F21" s="260"/>
      <c r="G21" s="523">
        <f t="shared" si="9"/>
        <v>9.0923677560060607</v>
      </c>
      <c r="H21" s="523">
        <f t="shared" ref="H21" si="29">D21*100/E21</f>
        <v>9.1897618745081946</v>
      </c>
      <c r="I21" s="392">
        <f t="shared" ref="I21" si="30">(G21+H21)/2</f>
        <v>9.1410648152571277</v>
      </c>
      <c r="L21" s="525">
        <f t="shared" ref="L21" si="31">(B21-B20)/B20</f>
        <v>3.3131949332543771E-2</v>
      </c>
      <c r="M21" s="525">
        <f t="shared" ref="M21" si="32">(E21-E20)/E20</f>
        <v>4.2079421086829091E-2</v>
      </c>
      <c r="N21" s="110"/>
      <c r="O21" s="526">
        <f t="shared" si="28"/>
        <v>7.2881536866235649E-2</v>
      </c>
      <c r="P21" s="49"/>
      <c r="Q21" s="110"/>
      <c r="U21" s="63"/>
      <c r="V21" s="63"/>
      <c r="W21" s="17"/>
      <c r="X21" s="17"/>
      <c r="Y21" s="144"/>
      <c r="Z21" s="144"/>
      <c r="AA21" s="144"/>
    </row>
    <row r="22" spans="1:27">
      <c r="A22" s="22"/>
      <c r="B22" s="3"/>
      <c r="C22" s="5"/>
      <c r="D22" s="5"/>
      <c r="E22" s="5"/>
      <c r="G22" s="23"/>
      <c r="H22" s="23"/>
      <c r="I22" s="6"/>
      <c r="M22" s="63"/>
      <c r="N22" s="110"/>
      <c r="O22" s="111"/>
      <c r="P22" s="49"/>
      <c r="Q22" s="3"/>
      <c r="U22" s="63"/>
      <c r="V22" s="63"/>
      <c r="W22" s="17"/>
      <c r="X22" s="17"/>
    </row>
    <row r="23" spans="1:27">
      <c r="A23" s="36" t="s">
        <v>433</v>
      </c>
      <c r="B23" s="37"/>
      <c r="C23" s="38">
        <f>1-0.047</f>
        <v>0.95299999999999996</v>
      </c>
      <c r="D23" s="39">
        <f>1-0.0571</f>
        <v>0.94289999999999996</v>
      </c>
      <c r="E23" s="10"/>
      <c r="F23" s="36" t="s">
        <v>434</v>
      </c>
      <c r="G23" s="43">
        <f>(C23/D23-1)/2</f>
        <v>5.3558171598260262E-3</v>
      </c>
      <c r="H23" s="44" t="s">
        <v>510</v>
      </c>
      <c r="I23" s="37"/>
      <c r="J23" s="45"/>
      <c r="M23" s="49"/>
      <c r="U23" s="63"/>
      <c r="V23" s="63"/>
      <c r="W23" s="17"/>
      <c r="X23" s="17"/>
    </row>
    <row r="24" spans="1:27">
      <c r="A24" s="798" t="s">
        <v>546</v>
      </c>
      <c r="B24" s="799"/>
      <c r="C24" s="41"/>
      <c r="D24" s="42"/>
      <c r="F24" s="40"/>
      <c r="G24" s="41"/>
      <c r="H24" s="41" t="s">
        <v>511</v>
      </c>
      <c r="I24" s="41"/>
      <c r="J24" s="42"/>
      <c r="L24" s="49"/>
      <c r="N24" s="49"/>
      <c r="O24" s="49"/>
      <c r="P24" s="175"/>
      <c r="Q24" s="110"/>
      <c r="R24" s="110"/>
      <c r="S24" s="109"/>
      <c r="T24" s="49"/>
      <c r="U24" s="158"/>
      <c r="V24" s="63"/>
      <c r="W24" s="17"/>
      <c r="X24" s="17"/>
    </row>
    <row r="25" spans="1:27">
      <c r="A25" s="17"/>
      <c r="B25" s="17"/>
      <c r="C25" s="17"/>
      <c r="D25" s="17"/>
      <c r="L25" s="49"/>
      <c r="M25" s="176"/>
      <c r="N25" s="110"/>
      <c r="O25" s="111"/>
      <c r="P25" s="177"/>
      <c r="Q25" s="110"/>
      <c r="R25" s="110"/>
      <c r="S25" s="109"/>
      <c r="T25" s="49"/>
      <c r="U25" s="63"/>
      <c r="V25" s="63"/>
      <c r="W25" s="17"/>
      <c r="X25" s="17"/>
    </row>
    <row r="26" spans="1:27">
      <c r="A26" s="529" t="s">
        <v>817</v>
      </c>
      <c r="B26" s="502"/>
      <c r="C26" s="502"/>
      <c r="D26" s="502"/>
      <c r="E26" s="246"/>
      <c r="F26" s="246"/>
      <c r="L26" s="49"/>
      <c r="M26" s="176"/>
      <c r="N26" s="110"/>
      <c r="O26" s="111"/>
      <c r="P26" s="177"/>
      <c r="Q26" s="110"/>
      <c r="R26" s="110"/>
      <c r="S26" s="109"/>
      <c r="T26" s="49"/>
      <c r="U26" s="63"/>
      <c r="V26" s="63"/>
      <c r="W26" s="17"/>
      <c r="X26" s="17"/>
    </row>
    <row r="27" spans="1:27">
      <c r="A27" s="17"/>
      <c r="B27" s="17"/>
      <c r="C27" s="17"/>
      <c r="D27" s="17"/>
      <c r="L27" s="49"/>
      <c r="M27" s="176"/>
      <c r="N27" s="110"/>
      <c r="O27" s="111"/>
      <c r="P27" s="177"/>
      <c r="Q27" s="110"/>
      <c r="R27" s="110"/>
      <c r="S27" s="109"/>
      <c r="T27" s="49"/>
      <c r="U27" s="63"/>
      <c r="V27" s="63"/>
      <c r="W27" s="17"/>
      <c r="X27" s="17"/>
    </row>
    <row r="28" spans="1:27">
      <c r="M28" s="10" t="s">
        <v>940</v>
      </c>
      <c r="N28" s="110"/>
      <c r="O28" s="111"/>
      <c r="P28" s="177"/>
      <c r="Q28" s="110"/>
      <c r="R28" s="110"/>
      <c r="S28" s="109"/>
      <c r="T28" s="49"/>
      <c r="U28" s="63"/>
      <c r="V28" s="63"/>
      <c r="W28" s="17"/>
      <c r="X28" s="17"/>
    </row>
    <row r="29" spans="1:27">
      <c r="K29" s="49"/>
      <c r="M29" s="176"/>
      <c r="N29" s="110"/>
      <c r="O29" s="111"/>
      <c r="P29" s="177"/>
      <c r="Q29" s="110"/>
      <c r="R29" s="110"/>
      <c r="S29" s="109"/>
      <c r="T29" s="49"/>
      <c r="U29" s="63"/>
      <c r="V29" s="63"/>
      <c r="W29" s="17"/>
      <c r="X29" s="17"/>
    </row>
    <row r="30" spans="1:27">
      <c r="L30" s="49"/>
      <c r="M30" s="779" t="s">
        <v>451</v>
      </c>
      <c r="N30" s="110"/>
      <c r="O30" s="111"/>
      <c r="P30" s="177"/>
      <c r="Q30" s="110"/>
      <c r="R30" s="110"/>
      <c r="S30" s="109"/>
      <c r="T30" s="49"/>
      <c r="U30" s="158"/>
      <c r="V30" s="63"/>
      <c r="W30" s="17"/>
      <c r="X30" s="17"/>
    </row>
    <row r="31" spans="1:27">
      <c r="L31" s="49"/>
      <c r="M31" s="176"/>
      <c r="N31" s="126"/>
      <c r="O31" s="126"/>
      <c r="P31" s="109"/>
      <c r="Q31" s="126"/>
      <c r="R31" s="126"/>
      <c r="S31" s="109"/>
      <c r="T31" s="49"/>
      <c r="U31" s="63"/>
      <c r="V31" s="63"/>
      <c r="W31" s="17"/>
      <c r="X31" s="17"/>
    </row>
    <row r="32" spans="1:27">
      <c r="L32" s="49"/>
      <c r="M32" s="176"/>
      <c r="N32" s="127"/>
      <c r="O32" s="127"/>
      <c r="P32" s="109"/>
      <c r="Q32" s="126"/>
      <c r="R32" s="126"/>
      <c r="S32" s="109"/>
      <c r="T32" s="49"/>
      <c r="U32" s="63"/>
      <c r="V32" s="63"/>
      <c r="W32" s="17"/>
      <c r="X32" s="17"/>
    </row>
    <row r="33" spans="1:24">
      <c r="L33" s="49"/>
      <c r="M33" s="176"/>
      <c r="O33" s="128"/>
      <c r="R33" s="128"/>
      <c r="S33" s="109"/>
      <c r="T33" s="49"/>
      <c r="U33" s="63"/>
      <c r="V33" s="63"/>
      <c r="W33" s="17"/>
      <c r="X33" s="17"/>
    </row>
    <row r="34" spans="1:24">
      <c r="L34" s="49"/>
      <c r="M34" s="176"/>
      <c r="N34" s="110"/>
      <c r="O34" s="111"/>
      <c r="P34" s="177"/>
      <c r="Q34" s="110"/>
      <c r="R34" s="260"/>
      <c r="S34" s="158"/>
      <c r="T34" s="17"/>
      <c r="U34" s="158"/>
      <c r="V34" s="63"/>
      <c r="W34" s="17"/>
      <c r="X34" s="17"/>
    </row>
    <row r="35" spans="1:24">
      <c r="R35" s="53"/>
      <c r="S35" s="312"/>
      <c r="T35" s="17"/>
      <c r="U35" s="53"/>
      <c r="V35" s="53"/>
      <c r="W35" s="49"/>
    </row>
    <row r="36" spans="1:24">
      <c r="N36" s="5"/>
      <c r="R36" s="53"/>
      <c r="S36" s="312"/>
      <c r="T36" s="17"/>
      <c r="U36" s="53"/>
      <c r="V36" s="53"/>
    </row>
    <row r="37" spans="1:24">
      <c r="N37" s="5"/>
      <c r="R37" s="53"/>
      <c r="S37" s="313"/>
      <c r="T37" s="17"/>
      <c r="U37" s="53"/>
      <c r="V37" s="53"/>
    </row>
    <row r="38" spans="1:24">
      <c r="N38" s="5"/>
      <c r="R38" s="17"/>
      <c r="S38" s="313"/>
      <c r="T38" s="17"/>
      <c r="U38" s="53"/>
      <c r="V38" s="53"/>
    </row>
    <row r="39" spans="1:24">
      <c r="N39" s="5"/>
      <c r="R39" s="17"/>
      <c r="S39" s="313"/>
      <c r="T39" s="17"/>
      <c r="U39" s="53"/>
      <c r="V39" s="53"/>
    </row>
    <row r="40" spans="1:24">
      <c r="L40" s="797"/>
      <c r="M40" s="112"/>
      <c r="N40" s="5"/>
      <c r="P40" s="113"/>
      <c r="Q40" s="11"/>
      <c r="R40" s="314"/>
      <c r="S40" s="313"/>
      <c r="T40" s="314"/>
      <c r="U40" s="53"/>
      <c r="V40" s="53"/>
    </row>
    <row r="41" spans="1:24">
      <c r="L41" s="797"/>
      <c r="M41" s="112"/>
      <c r="N41" s="5"/>
      <c r="R41" s="53"/>
      <c r="S41" s="313"/>
      <c r="T41" s="315"/>
      <c r="U41" s="53"/>
      <c r="V41" s="53"/>
    </row>
    <row r="42" spans="1:24" ht="13.5" thickBot="1">
      <c r="L42" s="797"/>
      <c r="M42" s="112"/>
      <c r="N42" s="5"/>
      <c r="R42" s="53"/>
      <c r="S42" s="316"/>
      <c r="T42" s="315"/>
      <c r="U42" s="53"/>
      <c r="V42" s="53"/>
    </row>
    <row r="43" spans="1:24">
      <c r="A43" s="232" t="s">
        <v>736</v>
      </c>
      <c r="B43" s="233"/>
      <c r="C43" s="233"/>
      <c r="D43" s="233"/>
      <c r="E43" s="233"/>
      <c r="F43" s="233"/>
      <c r="G43" s="234"/>
      <c r="L43" s="797"/>
      <c r="M43" s="112"/>
      <c r="R43" s="53"/>
      <c r="S43" s="315"/>
      <c r="T43" s="315"/>
      <c r="U43" s="53"/>
      <c r="V43" s="53"/>
    </row>
    <row r="44" spans="1:24">
      <c r="A44" s="235" t="s">
        <v>1200</v>
      </c>
      <c r="B44" s="236"/>
      <c r="C44" s="236"/>
      <c r="D44" s="236"/>
      <c r="E44" s="236"/>
      <c r="F44" s="236"/>
      <c r="G44" s="237"/>
      <c r="I44" s="116" t="s">
        <v>0</v>
      </c>
      <c r="J44" s="117"/>
      <c r="K44" s="117"/>
      <c r="L44" s="117"/>
      <c r="M44" s="118"/>
      <c r="N44" s="119"/>
      <c r="R44" s="17"/>
      <c r="S44" s="317"/>
      <c r="T44" s="53"/>
      <c r="U44" s="53"/>
      <c r="V44" s="53"/>
    </row>
    <row r="45" spans="1:24">
      <c r="A45" s="235" t="s">
        <v>1201</v>
      </c>
      <c r="B45" s="236"/>
      <c r="C45" s="236"/>
      <c r="D45" s="236"/>
      <c r="E45" s="236"/>
      <c r="F45" s="236"/>
      <c r="G45" s="237"/>
      <c r="I45" s="120" t="s">
        <v>950</v>
      </c>
      <c r="J45" s="114"/>
      <c r="K45" s="114"/>
      <c r="L45" s="114"/>
      <c r="M45" s="115"/>
      <c r="N45" s="121"/>
      <c r="R45" s="17"/>
      <c r="S45" s="53"/>
      <c r="T45" s="53"/>
      <c r="U45" s="53"/>
      <c r="V45" s="53"/>
    </row>
    <row r="46" spans="1:24">
      <c r="A46" s="235"/>
      <c r="B46" s="236"/>
      <c r="C46" s="236"/>
      <c r="D46" s="236"/>
      <c r="E46" s="236"/>
      <c r="F46" s="236"/>
      <c r="G46" s="237"/>
      <c r="I46" s="122" t="s">
        <v>1</v>
      </c>
      <c r="J46" s="123"/>
      <c r="K46" s="123"/>
      <c r="L46" s="123"/>
      <c r="M46" s="124"/>
      <c r="N46" s="125"/>
      <c r="Q46" s="8"/>
      <c r="S46" s="1"/>
    </row>
    <row r="47" spans="1:24">
      <c r="A47" s="784" t="s">
        <v>1203</v>
      </c>
      <c r="B47" s="785" t="s">
        <v>1202</v>
      </c>
      <c r="C47" s="236"/>
      <c r="D47" s="236"/>
      <c r="E47" s="236"/>
      <c r="F47" s="236"/>
      <c r="G47" s="237"/>
      <c r="K47" s="2"/>
      <c r="L47" s="20"/>
      <c r="M47" s="20"/>
      <c r="Q47" s="8"/>
      <c r="S47" s="1"/>
    </row>
    <row r="48" spans="1:24" ht="13.5" thickBot="1">
      <c r="A48" s="732" t="s">
        <v>1309</v>
      </c>
      <c r="B48" s="238"/>
      <c r="C48" s="238"/>
      <c r="D48" s="238"/>
      <c r="E48" s="238"/>
      <c r="F48" s="238"/>
      <c r="G48" s="239"/>
      <c r="K48" s="2"/>
      <c r="L48" s="20"/>
      <c r="M48" s="20"/>
      <c r="Q48" s="8"/>
      <c r="S48" s="1"/>
    </row>
    <row r="49" spans="2:22">
      <c r="Q49" s="8"/>
      <c r="S49" s="1"/>
    </row>
    <row r="50" spans="2:22">
      <c r="B50" s="730"/>
      <c r="Q50" s="18"/>
      <c r="S50" s="19"/>
    </row>
    <row r="51" spans="2:22">
      <c r="B51" s="731"/>
    </row>
    <row r="63" spans="2:22">
      <c r="V63" s="11"/>
    </row>
    <row r="64" spans="2:22">
      <c r="V64" s="11"/>
    </row>
    <row r="65" spans="9:22">
      <c r="V65" s="11"/>
    </row>
    <row r="66" spans="9:22">
      <c r="V66" s="11"/>
    </row>
    <row r="67" spans="9:22">
      <c r="V67" s="11"/>
    </row>
    <row r="68" spans="9:22">
      <c r="V68" s="11"/>
    </row>
    <row r="69" spans="9:22">
      <c r="V69" s="11"/>
    </row>
    <row r="70" spans="9:22">
      <c r="V70" s="11"/>
    </row>
    <row r="71" spans="9:22">
      <c r="V71" s="11"/>
    </row>
    <row r="72" spans="9:22">
      <c r="V72" s="11"/>
    </row>
    <row r="73" spans="9:22">
      <c r="V73" s="11"/>
    </row>
    <row r="74" spans="9:22">
      <c r="V74" s="11"/>
    </row>
    <row r="75" spans="9:22">
      <c r="I75" s="11"/>
      <c r="V75" s="11"/>
    </row>
    <row r="76" spans="9:22">
      <c r="I76" s="11"/>
      <c r="V76" s="11"/>
    </row>
    <row r="77" spans="9:22">
      <c r="I77" s="11"/>
      <c r="V77" s="11"/>
    </row>
    <row r="78" spans="9:22">
      <c r="I78" s="11"/>
      <c r="V78" s="11"/>
    </row>
    <row r="79" spans="9:22">
      <c r="L79" s="795"/>
      <c r="M79" s="11"/>
      <c r="N79" s="11"/>
      <c r="O79" s="11"/>
      <c r="P79" s="11"/>
      <c r="Q79" s="11"/>
      <c r="R79" s="11"/>
      <c r="S79" s="11"/>
      <c r="T79" s="11"/>
      <c r="U79" s="11"/>
      <c r="V79" s="11"/>
    </row>
    <row r="80" spans="9:22">
      <c r="L80" s="795"/>
      <c r="M80" s="11"/>
      <c r="N80" s="11"/>
      <c r="O80" s="11"/>
      <c r="P80" s="11"/>
      <c r="Q80" s="11"/>
      <c r="R80" s="11"/>
      <c r="S80" s="11"/>
      <c r="T80" s="11"/>
      <c r="U80" s="11"/>
      <c r="V80" s="11"/>
    </row>
    <row r="81" spans="12:22">
      <c r="L81" s="795"/>
      <c r="M81" s="11"/>
      <c r="N81" s="11"/>
      <c r="O81" s="11"/>
      <c r="P81" s="11"/>
      <c r="Q81" s="11"/>
      <c r="R81" s="11"/>
      <c r="S81" s="11"/>
      <c r="T81" s="11"/>
      <c r="U81" s="11"/>
      <c r="V81" s="11"/>
    </row>
    <row r="82" spans="12:22">
      <c r="L82" s="795"/>
      <c r="M82" s="11"/>
      <c r="N82" s="11"/>
      <c r="O82" s="11"/>
      <c r="P82" s="11"/>
      <c r="Q82" s="11"/>
      <c r="R82" s="11"/>
      <c r="S82" s="11"/>
      <c r="T82" s="11"/>
      <c r="U82" s="11"/>
      <c r="V82" s="11"/>
    </row>
    <row r="83" spans="12:22">
      <c r="L83" s="795"/>
      <c r="M83" s="11"/>
      <c r="N83" s="11"/>
      <c r="O83" s="11"/>
      <c r="P83" s="11"/>
      <c r="Q83" s="11"/>
      <c r="R83" s="11"/>
      <c r="S83" s="11"/>
      <c r="T83" s="11"/>
      <c r="U83" s="11"/>
      <c r="V83" s="11"/>
    </row>
    <row r="84" spans="12:22">
      <c r="L84" s="795"/>
      <c r="M84" s="11"/>
      <c r="N84" s="11"/>
      <c r="O84" s="11"/>
      <c r="P84" s="11"/>
      <c r="Q84" s="11"/>
      <c r="R84" s="11"/>
      <c r="S84" s="11"/>
      <c r="T84" s="11"/>
      <c r="U84" s="11"/>
      <c r="V84" s="11"/>
    </row>
  </sheetData>
  <mergeCells count="8">
    <mergeCell ref="P3:R3"/>
    <mergeCell ref="N1:O1"/>
    <mergeCell ref="L83:L84"/>
    <mergeCell ref="A2:D2"/>
    <mergeCell ref="L40:L43"/>
    <mergeCell ref="L79:L82"/>
    <mergeCell ref="A24:B24"/>
    <mergeCell ref="M3:O3"/>
  </mergeCells>
  <phoneticPr fontId="6" type="noConversion"/>
  <hyperlinks>
    <hyperlink ref="A24" location="Offroad!A1" display="Source : offroad"/>
    <hyperlink ref="N1:O1" location="Contents!A1" display="Back to Contents"/>
    <hyperlink ref="B47" r:id="rId1" display="http://www.google.co.nz/url?sa=t&amp;rct=j&amp;q=&amp;esrc=s&amp;source=web&amp;cd=1&amp;cad=rja&amp;uact=8&amp;ved=0ahUKEwiow6ScrcbWAhUBy7wKHTS4BHEQFgglMAA&amp;url=http%3A%2F%2Fwww.mbie.govt.nz%2Finfo-services%2Fsectors-industries%2Fenergy%2Fenergy-data-modelling%2Ftechnical-papers%2Fpdf-library%2FLiquid-fuel-use.pdf&amp;usg=AFQjCNGiEZKNBqWg5EI__1iipD2XUk7Obg"/>
  </hyperlinks>
  <pageMargins left="0.75" right="0.75" top="0.51" bottom="1" header="0.5" footer="0.5"/>
  <pageSetup paperSize="9" scale="70" orientation="landscape" horizontalDpi="1200" r:id="rId2"/>
  <headerFooter alignWithMargins="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D62"/>
  <sheetViews>
    <sheetView workbookViewId="0"/>
  </sheetViews>
  <sheetFormatPr defaultColWidth="8.85546875" defaultRowHeight="12.75"/>
  <cols>
    <col min="1" max="1" width="7.7109375" customWidth="1"/>
    <col min="2" max="2" width="10.28515625" customWidth="1"/>
    <col min="3" max="5" width="9.140625" bestFit="1" customWidth="1"/>
    <col min="8" max="8" width="7.85546875" customWidth="1"/>
  </cols>
  <sheetData>
    <row r="1" spans="1:30" ht="24.75" customHeight="1">
      <c r="A1" s="33" t="s">
        <v>1278</v>
      </c>
      <c r="B1" s="34"/>
      <c r="C1" s="34"/>
      <c r="D1" s="34"/>
      <c r="E1" s="34"/>
      <c r="F1" s="34"/>
      <c r="G1" s="34"/>
      <c r="H1" s="34"/>
      <c r="I1" s="34"/>
      <c r="J1" s="34"/>
      <c r="K1" s="34"/>
      <c r="L1" s="34"/>
      <c r="M1" s="34"/>
      <c r="N1" s="34"/>
      <c r="O1" s="34"/>
      <c r="P1" s="792" t="s">
        <v>549</v>
      </c>
      <c r="Q1" s="792"/>
      <c r="R1" s="34"/>
      <c r="S1" s="34"/>
      <c r="T1" s="34"/>
      <c r="U1" s="34"/>
      <c r="V1" s="34"/>
      <c r="W1" s="34"/>
      <c r="X1" s="34"/>
    </row>
    <row r="2" spans="1:30">
      <c r="A2" s="246"/>
      <c r="B2" s="246"/>
      <c r="C2" s="246" t="s">
        <v>1180</v>
      </c>
      <c r="D2" s="246"/>
      <c r="E2" s="246"/>
      <c r="F2" s="204"/>
      <c r="G2" s="204"/>
    </row>
    <row r="3" spans="1:30" ht="22.5">
      <c r="A3" s="719" t="s">
        <v>440</v>
      </c>
      <c r="B3" s="721" t="s">
        <v>228</v>
      </c>
      <c r="C3" s="721" t="s">
        <v>229</v>
      </c>
      <c r="D3" s="721" t="s">
        <v>550</v>
      </c>
      <c r="E3" s="721" t="s">
        <v>482</v>
      </c>
      <c r="F3" s="718"/>
      <c r="G3" s="718"/>
    </row>
    <row r="4" spans="1:30">
      <c r="A4" s="720" t="s">
        <v>1172</v>
      </c>
      <c r="B4" s="722">
        <v>6.8467616193499996</v>
      </c>
      <c r="C4" s="722">
        <v>1.43163139289</v>
      </c>
      <c r="D4" s="722">
        <v>2.638894843E-2</v>
      </c>
      <c r="E4" s="722">
        <v>2.3819180393200003</v>
      </c>
      <c r="F4" s="718"/>
      <c r="G4" s="718"/>
    </row>
    <row r="5" spans="1:30">
      <c r="A5" s="720" t="s">
        <v>1021</v>
      </c>
      <c r="B5" s="722">
        <v>7.1463853959200003</v>
      </c>
      <c r="C5" s="722">
        <v>1.49156740104</v>
      </c>
      <c r="D5" s="722">
        <v>2.6506191670000002E-2</v>
      </c>
      <c r="E5" s="722">
        <v>2.5619410113599996</v>
      </c>
      <c r="F5" s="718"/>
      <c r="G5" s="718"/>
    </row>
    <row r="6" spans="1:30">
      <c r="A6" s="720" t="s">
        <v>1173</v>
      </c>
      <c r="B6" s="722">
        <v>7.45626855178</v>
      </c>
      <c r="C6" s="722">
        <v>1.5186863980300003</v>
      </c>
      <c r="D6" s="722">
        <v>2.7180429620000002E-2</v>
      </c>
      <c r="E6" s="722">
        <v>2.62596462056</v>
      </c>
      <c r="F6" s="718"/>
      <c r="G6" s="718"/>
    </row>
    <row r="7" spans="1:30">
      <c r="A7" s="720" t="s">
        <v>1022</v>
      </c>
      <c r="B7" s="722">
        <v>7.7512565074800008</v>
      </c>
      <c r="C7" s="722">
        <v>1.5169181861600001</v>
      </c>
      <c r="D7" s="722">
        <v>2.8270276090000001E-2</v>
      </c>
      <c r="E7" s="722">
        <v>2.6397550302899999</v>
      </c>
      <c r="F7" s="718"/>
      <c r="G7" s="718"/>
      <c r="Q7" s="363"/>
      <c r="R7" s="363"/>
      <c r="S7" s="363"/>
      <c r="T7" s="363"/>
      <c r="U7" s="363"/>
      <c r="V7" s="363"/>
      <c r="W7" s="363"/>
      <c r="X7" s="363"/>
      <c r="Y7" s="363"/>
      <c r="Z7" s="363"/>
      <c r="AA7" s="363"/>
      <c r="AB7" s="363"/>
      <c r="AC7" s="363"/>
      <c r="AD7" s="363"/>
    </row>
    <row r="8" spans="1:30">
      <c r="A8" s="720" t="s">
        <v>995</v>
      </c>
      <c r="B8" s="722">
        <v>7.6231328974900006</v>
      </c>
      <c r="C8" s="722">
        <v>1.57304850431</v>
      </c>
      <c r="D8" s="722">
        <v>3.0753031780000002E-2</v>
      </c>
      <c r="E8" s="722">
        <v>2.8439655664300001</v>
      </c>
      <c r="F8" s="718"/>
      <c r="G8" s="718"/>
      <c r="Q8" s="363"/>
      <c r="R8" s="363"/>
      <c r="S8" s="363"/>
      <c r="T8" s="363"/>
      <c r="U8" s="363"/>
      <c r="V8" s="363"/>
      <c r="W8" s="363"/>
      <c r="X8" s="363"/>
      <c r="Y8" s="363"/>
      <c r="Z8" s="363"/>
      <c r="AA8" s="363"/>
      <c r="AB8" s="363"/>
      <c r="AC8" s="363"/>
      <c r="AD8" s="363"/>
    </row>
    <row r="9" spans="1:30">
      <c r="A9" s="720" t="s">
        <v>1023</v>
      </c>
      <c r="B9" s="722">
        <v>7.7139560205300004</v>
      </c>
      <c r="C9" s="722">
        <v>1.61227286519</v>
      </c>
      <c r="D9" s="722">
        <v>3.6317122279999996E-2</v>
      </c>
      <c r="E9" s="722">
        <v>2.9033539920099996</v>
      </c>
      <c r="F9" s="718"/>
      <c r="G9" s="718"/>
    </row>
    <row r="10" spans="1:30">
      <c r="A10" s="720" t="s">
        <v>1174</v>
      </c>
      <c r="B10" s="722">
        <v>7.8626165210600005</v>
      </c>
      <c r="C10" s="722">
        <v>1.6716157092100001</v>
      </c>
      <c r="D10" s="722">
        <v>3.9536370550000005E-2</v>
      </c>
      <c r="E10" s="722">
        <v>2.9923313992200002</v>
      </c>
      <c r="F10" s="718"/>
      <c r="G10" s="718"/>
    </row>
    <row r="11" spans="1:30">
      <c r="A11" s="720" t="s">
        <v>1024</v>
      </c>
      <c r="B11" s="722">
        <v>7.75394247895</v>
      </c>
      <c r="C11" s="722">
        <v>1.7224819354100001</v>
      </c>
      <c r="D11" s="722">
        <v>4.4246365340000003E-2</v>
      </c>
      <c r="E11" s="722">
        <v>3.0593292203</v>
      </c>
      <c r="F11" s="718"/>
      <c r="G11" s="718"/>
    </row>
    <row r="12" spans="1:30">
      <c r="A12" s="720" t="s">
        <v>1175</v>
      </c>
      <c r="B12" s="722">
        <v>7.6839113495200007</v>
      </c>
      <c r="C12" s="722">
        <v>1.7344401621399999</v>
      </c>
      <c r="D12" s="722">
        <v>4.5182937199999995E-2</v>
      </c>
      <c r="E12" s="722">
        <v>2.97456555114</v>
      </c>
      <c r="F12" s="718"/>
      <c r="G12" s="718"/>
    </row>
    <row r="13" spans="1:30">
      <c r="A13" s="720" t="s">
        <v>1025</v>
      </c>
      <c r="B13" s="722">
        <v>7.7519492333900013</v>
      </c>
      <c r="C13" s="722">
        <v>1.7931921950700003</v>
      </c>
      <c r="D13" s="722">
        <v>4.5451493870000005E-2</v>
      </c>
      <c r="E13" s="722">
        <v>3.0926070776699994</v>
      </c>
      <c r="F13" s="718"/>
      <c r="G13" s="718"/>
    </row>
    <row r="14" spans="1:30">
      <c r="A14" s="720" t="s">
        <v>1176</v>
      </c>
      <c r="B14" s="722">
        <v>7.6263091786699997</v>
      </c>
      <c r="C14" s="722">
        <v>1.8312656943899999</v>
      </c>
      <c r="D14" s="722">
        <v>4.4202209169999999E-2</v>
      </c>
      <c r="E14" s="722">
        <v>3.1805229177600003</v>
      </c>
      <c r="F14" s="718"/>
      <c r="G14" s="718"/>
    </row>
    <row r="15" spans="1:30">
      <c r="A15" s="720" t="s">
        <v>1026</v>
      </c>
      <c r="B15" s="722">
        <v>7.4939293850500004</v>
      </c>
      <c r="C15" s="722">
        <v>1.8531683123599996</v>
      </c>
      <c r="D15" s="722">
        <v>4.3672825060000003E-2</v>
      </c>
      <c r="E15" s="722">
        <v>3.1912294775300003</v>
      </c>
      <c r="F15" s="718"/>
      <c r="G15" s="718"/>
    </row>
    <row r="16" spans="1:30">
      <c r="A16" s="720" t="s">
        <v>1177</v>
      </c>
      <c r="B16" s="722">
        <v>7.4627458207799995</v>
      </c>
      <c r="C16" s="722">
        <v>1.9172051081900001</v>
      </c>
      <c r="D16" s="722">
        <v>4.431666279000001E-2</v>
      </c>
      <c r="E16" s="722">
        <v>3.2620324082500001</v>
      </c>
      <c r="F16" s="718"/>
      <c r="G16" s="718"/>
    </row>
    <row r="17" spans="1:15">
      <c r="A17" s="720" t="s">
        <v>1178</v>
      </c>
      <c r="B17" s="722">
        <v>7.4740473429599996</v>
      </c>
      <c r="C17" s="722">
        <v>1.9778075853899999</v>
      </c>
      <c r="D17" s="722">
        <v>4.4548874980000007E-2</v>
      </c>
      <c r="E17" s="722">
        <v>3.31849619665</v>
      </c>
      <c r="F17" s="718"/>
      <c r="G17" s="718"/>
    </row>
    <row r="18" spans="1:15">
      <c r="A18" s="720" t="s">
        <v>1179</v>
      </c>
      <c r="B18" s="722">
        <v>7.6943321488700001</v>
      </c>
      <c r="C18" s="722">
        <v>2.1201687034200001</v>
      </c>
      <c r="D18" s="722">
        <v>4.6160404009999996E-2</v>
      </c>
      <c r="E18" s="722">
        <v>3.4241387437199999</v>
      </c>
      <c r="F18" s="718"/>
      <c r="G18" s="718"/>
    </row>
    <row r="19" spans="1:15">
      <c r="A19" s="720" t="s">
        <v>1264</v>
      </c>
      <c r="B19" s="770">
        <v>7.8570818497800001</v>
      </c>
      <c r="C19" s="769">
        <v>2.2385125821499998</v>
      </c>
      <c r="D19" s="769">
        <v>4.7552749799999995E-2</v>
      </c>
      <c r="E19" s="769">
        <v>3.4694528182799993</v>
      </c>
      <c r="F19" s="718"/>
      <c r="G19" s="718"/>
    </row>
    <row r="20" spans="1:15">
      <c r="A20" s="765"/>
      <c r="B20" s="717"/>
      <c r="C20" s="439"/>
      <c r="D20" s="439"/>
      <c r="E20" s="439"/>
      <c r="F20" s="718"/>
      <c r="G20" s="718"/>
    </row>
    <row r="21" spans="1:15">
      <c r="A21" s="765"/>
      <c r="B21" s="717"/>
      <c r="C21" s="766"/>
      <c r="D21" s="766"/>
      <c r="E21" s="766"/>
      <c r="F21" s="718"/>
      <c r="G21" s="718"/>
      <c r="I21" s="10" t="s">
        <v>987</v>
      </c>
    </row>
    <row r="22" spans="1:15">
      <c r="A22" s="765"/>
      <c r="B22" s="717"/>
      <c r="C22" s="439"/>
      <c r="D22" s="439"/>
      <c r="E22" s="439"/>
      <c r="F22" s="718"/>
      <c r="G22" s="718"/>
      <c r="I22" s="204" t="s">
        <v>1280</v>
      </c>
    </row>
    <row r="23" spans="1:15">
      <c r="A23" s="801"/>
      <c r="B23" s="717"/>
      <c r="C23" s="439"/>
      <c r="D23" s="439"/>
      <c r="E23" s="439"/>
      <c r="F23" s="718"/>
      <c r="G23" s="718"/>
      <c r="I23" s="204" t="s">
        <v>1171</v>
      </c>
    </row>
    <row r="24" spans="1:15">
      <c r="A24" s="800"/>
      <c r="B24" s="717"/>
      <c r="C24" s="439"/>
      <c r="D24" s="439"/>
      <c r="E24" s="439"/>
      <c r="F24" s="718"/>
      <c r="G24" s="718"/>
      <c r="I24" s="204" t="s">
        <v>1182</v>
      </c>
    </row>
    <row r="25" spans="1:15">
      <c r="A25" s="800"/>
      <c r="B25" s="717"/>
      <c r="C25" s="439"/>
      <c r="D25" s="439"/>
      <c r="E25" s="439"/>
      <c r="F25" s="718"/>
      <c r="G25" s="718"/>
      <c r="I25" s="204" t="s">
        <v>1181</v>
      </c>
    </row>
    <row r="26" spans="1:15">
      <c r="A26" s="800"/>
      <c r="B26" s="717"/>
      <c r="C26" s="439"/>
      <c r="D26" s="439"/>
      <c r="E26" s="439"/>
      <c r="F26" s="718"/>
      <c r="G26" s="718"/>
      <c r="I26" s="204" t="s">
        <v>1279</v>
      </c>
    </row>
    <row r="27" spans="1:15">
      <c r="A27" s="801"/>
      <c r="B27" s="717"/>
      <c r="C27" s="439"/>
      <c r="D27" s="439"/>
      <c r="E27" s="439"/>
      <c r="F27" s="718"/>
      <c r="G27" s="718"/>
    </row>
    <row r="28" spans="1:15">
      <c r="A28" s="800"/>
      <c r="B28" s="717"/>
      <c r="C28" s="439"/>
      <c r="D28" s="439"/>
      <c r="E28" s="439"/>
      <c r="F28" s="718"/>
      <c r="G28" s="718"/>
      <c r="H28" s="49"/>
      <c r="I28" s="49"/>
      <c r="J28" s="49"/>
      <c r="K28" s="49"/>
      <c r="L28" s="49"/>
      <c r="M28" s="49"/>
      <c r="N28" s="49"/>
      <c r="O28" s="49"/>
    </row>
    <row r="29" spans="1:15">
      <c r="A29" s="800"/>
      <c r="B29" s="717"/>
      <c r="C29" s="439"/>
      <c r="D29" s="439"/>
      <c r="E29" s="439"/>
      <c r="F29" s="718"/>
      <c r="G29" s="718"/>
      <c r="H29" s="49"/>
      <c r="I29" s="49"/>
      <c r="J29" s="49"/>
      <c r="K29" s="49"/>
      <c r="L29" s="49"/>
      <c r="M29" s="49"/>
      <c r="N29" s="49"/>
      <c r="O29" s="49"/>
    </row>
    <row r="30" spans="1:15">
      <c r="A30" s="800"/>
      <c r="B30" s="717"/>
      <c r="C30" s="439"/>
      <c r="D30" s="439"/>
      <c r="E30" s="439"/>
      <c r="F30" s="718"/>
      <c r="G30" s="718"/>
      <c r="H30" s="49"/>
      <c r="I30" s="320"/>
      <c r="J30" s="321"/>
      <c r="K30" s="321"/>
      <c r="L30" s="321"/>
      <c r="M30" s="49"/>
      <c r="N30" s="49"/>
      <c r="O30" s="49"/>
    </row>
    <row r="31" spans="1:15">
      <c r="A31" s="801"/>
      <c r="B31" s="717"/>
      <c r="C31" s="439"/>
      <c r="D31" s="439"/>
      <c r="E31" s="439"/>
      <c r="F31" s="718"/>
      <c r="G31" s="718"/>
      <c r="H31" s="49"/>
      <c r="I31" s="320"/>
      <c r="J31" s="321"/>
      <c r="K31" s="321"/>
      <c r="L31" s="321"/>
      <c r="M31" s="49"/>
      <c r="N31" s="49"/>
      <c r="O31" s="49"/>
    </row>
    <row r="32" spans="1:15">
      <c r="A32" s="800"/>
      <c r="B32" s="717"/>
      <c r="C32" s="439"/>
      <c r="D32" s="439"/>
      <c r="E32" s="439"/>
      <c r="F32" s="718"/>
      <c r="G32" s="718"/>
      <c r="H32" s="49"/>
      <c r="I32" s="320"/>
      <c r="J32" s="321"/>
      <c r="K32" s="321"/>
      <c r="L32" s="321"/>
      <c r="M32" s="49"/>
      <c r="N32" s="49"/>
      <c r="O32" s="49"/>
    </row>
    <row r="33" spans="1:15">
      <c r="A33" s="800"/>
      <c r="B33" s="717"/>
      <c r="C33" s="439"/>
      <c r="D33" s="439"/>
      <c r="E33" s="439"/>
      <c r="F33" s="718"/>
      <c r="G33" s="718"/>
      <c r="H33" s="49"/>
      <c r="I33" s="320"/>
      <c r="J33" s="321"/>
      <c r="K33" s="321"/>
      <c r="L33" s="321"/>
      <c r="M33" s="49"/>
      <c r="N33" s="49"/>
      <c r="O33" s="49"/>
    </row>
    <row r="34" spans="1:15">
      <c r="A34" s="800"/>
      <c r="B34" s="717"/>
      <c r="C34" s="439"/>
      <c r="D34" s="439"/>
      <c r="E34" s="439"/>
      <c r="F34" s="718"/>
      <c r="G34" s="718"/>
      <c r="H34" s="49"/>
      <c r="I34" s="320"/>
      <c r="J34" s="321"/>
      <c r="K34" s="321"/>
      <c r="L34" s="321"/>
      <c r="M34" s="49"/>
      <c r="N34" s="49"/>
      <c r="O34" s="49"/>
    </row>
    <row r="35" spans="1:15">
      <c r="A35" s="801"/>
      <c r="B35" s="717"/>
      <c r="C35" s="439"/>
      <c r="D35" s="439"/>
      <c r="E35" s="439"/>
      <c r="F35" s="718"/>
      <c r="G35" s="718"/>
      <c r="H35" s="49"/>
      <c r="I35" s="320"/>
      <c r="J35" s="321"/>
      <c r="K35" s="321"/>
      <c r="L35" s="321"/>
      <c r="M35" s="49"/>
      <c r="N35" s="49"/>
      <c r="O35" s="49"/>
    </row>
    <row r="36" spans="1:15">
      <c r="A36" s="800"/>
      <c r="B36" s="717"/>
      <c r="C36" s="439"/>
      <c r="D36" s="439"/>
      <c r="E36" s="439"/>
      <c r="F36" s="718"/>
      <c r="G36" s="718"/>
      <c r="H36" s="49"/>
      <c r="I36" s="320"/>
      <c r="J36" s="321"/>
      <c r="K36" s="321"/>
      <c r="L36" s="321"/>
      <c r="M36" s="49"/>
      <c r="N36" s="49"/>
      <c r="O36" s="49"/>
    </row>
    <row r="37" spans="1:15">
      <c r="A37" s="800"/>
      <c r="B37" s="717"/>
      <c r="C37" s="439"/>
      <c r="D37" s="439"/>
      <c r="E37" s="439"/>
      <c r="F37" s="718"/>
      <c r="G37" s="718"/>
      <c r="H37" s="49"/>
      <c r="I37" s="320"/>
      <c r="J37" s="321"/>
      <c r="K37" s="321"/>
      <c r="L37" s="321"/>
      <c r="M37" s="49"/>
      <c r="N37" s="49"/>
      <c r="O37" s="49"/>
    </row>
    <row r="38" spans="1:15">
      <c r="A38" s="800"/>
      <c r="B38" s="717"/>
      <c r="C38" s="439"/>
      <c r="D38" s="439"/>
      <c r="E38" s="439"/>
      <c r="F38" s="718"/>
      <c r="G38" s="718"/>
      <c r="H38" s="49"/>
      <c r="I38" s="320"/>
      <c r="J38" s="321"/>
      <c r="K38" s="321"/>
      <c r="L38" s="321"/>
      <c r="M38" s="49"/>
      <c r="N38" s="49"/>
      <c r="O38" s="49"/>
    </row>
    <row r="39" spans="1:15" s="53" customFormat="1">
      <c r="A39" s="801"/>
      <c r="B39" s="717"/>
      <c r="C39" s="439"/>
      <c r="D39" s="439"/>
      <c r="E39" s="439"/>
      <c r="F39" s="718"/>
      <c r="G39" s="718"/>
      <c r="H39" s="17"/>
      <c r="I39" s="715"/>
      <c r="J39" s="716"/>
      <c r="K39" s="716"/>
      <c r="L39" s="716"/>
      <c r="M39" s="17"/>
      <c r="N39" s="17"/>
      <c r="O39" s="17"/>
    </row>
    <row r="40" spans="1:15" s="53" customFormat="1">
      <c r="A40" s="800"/>
      <c r="B40" s="717"/>
      <c r="C40" s="439"/>
      <c r="D40" s="439"/>
      <c r="E40" s="439"/>
      <c r="F40" s="718"/>
      <c r="G40" s="718"/>
      <c r="H40" s="17"/>
      <c r="I40" s="715"/>
      <c r="J40" s="716"/>
      <c r="K40" s="716"/>
      <c r="L40" s="716"/>
      <c r="M40" s="17"/>
      <c r="N40" s="17"/>
      <c r="O40" s="17"/>
    </row>
    <row r="41" spans="1:15" s="53" customFormat="1">
      <c r="A41" s="800"/>
      <c r="B41" s="717"/>
      <c r="C41" s="439"/>
      <c r="D41" s="439"/>
      <c r="E41" s="439"/>
      <c r="F41" s="718"/>
      <c r="G41" s="718"/>
      <c r="H41" s="17"/>
      <c r="I41" s="715"/>
      <c r="J41" s="716"/>
      <c r="K41" s="716"/>
      <c r="L41" s="716"/>
      <c r="M41" s="17"/>
      <c r="N41" s="17"/>
      <c r="O41" s="17"/>
    </row>
    <row r="42" spans="1:15" s="53" customFormat="1">
      <c r="A42" s="800"/>
      <c r="B42" s="717"/>
      <c r="C42" s="439"/>
      <c r="D42" s="439"/>
      <c r="E42" s="439"/>
      <c r="F42" s="718"/>
      <c r="G42" s="718"/>
      <c r="H42" s="17"/>
      <c r="I42" s="715"/>
      <c r="J42" s="716"/>
      <c r="K42" s="716"/>
      <c r="L42" s="716"/>
      <c r="M42" s="17"/>
      <c r="N42" s="17"/>
      <c r="O42" s="17"/>
    </row>
    <row r="43" spans="1:15" s="53" customFormat="1">
      <c r="A43" s="801"/>
      <c r="B43" s="717"/>
      <c r="C43" s="439"/>
      <c r="D43" s="439"/>
      <c r="E43" s="439"/>
      <c r="F43" s="718"/>
      <c r="G43" s="718"/>
      <c r="H43" s="17"/>
      <c r="I43" s="715"/>
      <c r="J43" s="716"/>
      <c r="K43" s="716"/>
      <c r="L43" s="716"/>
      <c r="M43" s="17"/>
      <c r="N43" s="17"/>
      <c r="O43" s="17"/>
    </row>
    <row r="44" spans="1:15" s="53" customFormat="1">
      <c r="A44" s="800"/>
      <c r="B44" s="717"/>
      <c r="C44" s="439"/>
      <c r="D44" s="439"/>
      <c r="E44" s="439"/>
      <c r="F44" s="718"/>
      <c r="G44" s="718"/>
      <c r="H44" s="17"/>
      <c r="I44" s="715"/>
      <c r="J44" s="716"/>
      <c r="K44" s="716"/>
      <c r="L44" s="716"/>
      <c r="M44" s="17"/>
      <c r="N44" s="17"/>
      <c r="O44" s="17"/>
    </row>
    <row r="45" spans="1:15" s="53" customFormat="1">
      <c r="A45" s="800"/>
      <c r="B45" s="717"/>
      <c r="C45" s="439"/>
      <c r="D45" s="439"/>
      <c r="E45" s="439"/>
      <c r="F45" s="718"/>
      <c r="G45" s="718"/>
      <c r="H45" s="17"/>
      <c r="I45" s="715"/>
      <c r="J45" s="716"/>
      <c r="K45" s="716"/>
      <c r="L45" s="716"/>
      <c r="M45" s="17"/>
      <c r="N45" s="17"/>
      <c r="O45" s="17"/>
    </row>
    <row r="46" spans="1:15" s="53" customFormat="1">
      <c r="A46" s="800"/>
      <c r="B46" s="717"/>
      <c r="C46" s="439"/>
      <c r="D46" s="439"/>
      <c r="E46" s="439"/>
      <c r="F46" s="718"/>
      <c r="G46" s="718"/>
      <c r="H46" s="17"/>
      <c r="I46" s="715"/>
      <c r="J46" s="716"/>
      <c r="K46" s="716"/>
      <c r="L46" s="716"/>
      <c r="M46" s="17"/>
      <c r="N46" s="17"/>
      <c r="O46" s="17"/>
    </row>
    <row r="47" spans="1:15" s="53" customFormat="1">
      <c r="A47" s="801"/>
      <c r="B47" s="717"/>
      <c r="C47" s="439"/>
      <c r="D47" s="439"/>
      <c r="E47" s="439"/>
      <c r="F47" s="718"/>
      <c r="G47" s="718"/>
      <c r="H47" s="17"/>
      <c r="I47" s="715"/>
      <c r="J47" s="716"/>
      <c r="K47" s="716"/>
      <c r="L47" s="716"/>
      <c r="M47" s="17"/>
      <c r="N47" s="17"/>
      <c r="O47" s="17"/>
    </row>
    <row r="48" spans="1:15" s="53" customFormat="1">
      <c r="A48" s="800"/>
      <c r="B48" s="717"/>
      <c r="C48" s="439"/>
      <c r="D48" s="439"/>
      <c r="E48" s="439"/>
      <c r="F48" s="718"/>
      <c r="G48" s="718"/>
      <c r="H48" s="17"/>
      <c r="I48" s="715"/>
      <c r="J48" s="716"/>
      <c r="K48" s="716"/>
      <c r="L48" s="716"/>
      <c r="M48" s="17"/>
      <c r="N48" s="17"/>
      <c r="O48" s="17"/>
    </row>
    <row r="49" spans="1:15" s="53" customFormat="1">
      <c r="A49" s="800"/>
      <c r="B49" s="717"/>
      <c r="C49" s="439"/>
      <c r="D49" s="439"/>
      <c r="E49" s="439"/>
      <c r="F49" s="718"/>
      <c r="G49" s="718"/>
      <c r="H49" s="17"/>
      <c r="I49" s="715"/>
      <c r="J49" s="716"/>
      <c r="K49" s="716"/>
      <c r="L49" s="716"/>
      <c r="M49" s="17"/>
      <c r="N49" s="17"/>
      <c r="O49" s="17"/>
    </row>
    <row r="50" spans="1:15" s="53" customFormat="1">
      <c r="A50" s="800"/>
      <c r="B50" s="717"/>
      <c r="C50" s="439"/>
      <c r="D50" s="439"/>
      <c r="E50" s="439"/>
      <c r="F50" s="718"/>
      <c r="G50" s="718"/>
      <c r="H50" s="17"/>
      <c r="I50" s="715"/>
      <c r="J50" s="716"/>
      <c r="K50" s="716"/>
      <c r="L50" s="716"/>
      <c r="M50" s="17"/>
      <c r="N50" s="17"/>
      <c r="O50" s="17"/>
    </row>
    <row r="51" spans="1:15">
      <c r="A51" s="801"/>
      <c r="B51" s="717"/>
      <c r="C51" s="439"/>
      <c r="D51" s="439"/>
      <c r="E51" s="439"/>
      <c r="F51" s="718"/>
      <c r="G51" s="718"/>
      <c r="H51" s="49"/>
      <c r="I51" s="320"/>
      <c r="J51" s="321"/>
      <c r="K51" s="321"/>
      <c r="L51" s="321"/>
      <c r="M51" s="49"/>
      <c r="N51" s="49"/>
      <c r="O51" s="49"/>
    </row>
    <row r="52" spans="1:15">
      <c r="A52" s="800"/>
      <c r="B52" s="717"/>
      <c r="C52" s="439"/>
      <c r="D52" s="439"/>
      <c r="E52" s="439"/>
      <c r="F52" s="718"/>
      <c r="G52" s="718"/>
      <c r="H52" s="49"/>
      <c r="I52" s="320"/>
      <c r="J52" s="321"/>
      <c r="K52" s="321"/>
      <c r="L52" s="321"/>
      <c r="M52" s="49"/>
      <c r="N52" s="49"/>
      <c r="O52" s="49"/>
    </row>
    <row r="53" spans="1:15">
      <c r="A53" s="800"/>
      <c r="B53" s="717"/>
      <c r="C53" s="439"/>
      <c r="D53" s="439"/>
      <c r="E53" s="439"/>
      <c r="F53" s="718"/>
      <c r="G53" s="718"/>
    </row>
    <row r="54" spans="1:15">
      <c r="A54" s="800"/>
      <c r="B54" s="717"/>
      <c r="C54" s="439"/>
      <c r="D54" s="439"/>
      <c r="E54" s="439"/>
      <c r="F54" s="718"/>
      <c r="G54" s="718"/>
    </row>
    <row r="55" spans="1:15">
      <c r="A55" s="801"/>
      <c r="B55" s="717"/>
      <c r="C55" s="439"/>
      <c r="D55" s="439"/>
      <c r="E55" s="439"/>
      <c r="F55" s="718"/>
      <c r="G55" s="718"/>
    </row>
    <row r="56" spans="1:15">
      <c r="A56" s="800"/>
      <c r="B56" s="717"/>
      <c r="C56" s="439"/>
      <c r="D56" s="439"/>
      <c r="E56" s="439"/>
      <c r="F56" s="718"/>
      <c r="G56" s="718"/>
    </row>
    <row r="57" spans="1:15">
      <c r="A57" s="800"/>
      <c r="B57" s="717"/>
      <c r="C57" s="439"/>
      <c r="D57" s="439"/>
      <c r="E57" s="439"/>
      <c r="F57" s="718"/>
      <c r="G57" s="718"/>
    </row>
    <row r="58" spans="1:15">
      <c r="A58" s="800"/>
      <c r="B58" s="717"/>
      <c r="C58" s="439"/>
      <c r="D58" s="439"/>
      <c r="E58" s="439"/>
      <c r="F58" s="718"/>
      <c r="G58" s="718"/>
    </row>
    <row r="59" spans="1:15">
      <c r="A59" s="801"/>
      <c r="B59" s="717"/>
      <c r="C59" s="439"/>
      <c r="D59" s="439"/>
      <c r="E59" s="439"/>
      <c r="F59" s="439"/>
      <c r="G59" s="439"/>
    </row>
    <row r="60" spans="1:15">
      <c r="A60" s="800"/>
      <c r="B60" s="717"/>
      <c r="C60" s="439"/>
      <c r="D60" s="439"/>
      <c r="E60" s="439"/>
      <c r="F60" s="439"/>
      <c r="G60" s="439"/>
    </row>
    <row r="61" spans="1:15">
      <c r="A61" s="800"/>
      <c r="B61" s="717"/>
      <c r="C61" s="439"/>
      <c r="D61" s="439"/>
      <c r="E61" s="439"/>
      <c r="F61" s="439"/>
      <c r="G61" s="439"/>
    </row>
    <row r="62" spans="1:15">
      <c r="A62" s="800"/>
      <c r="B62" s="717"/>
      <c r="C62" s="439"/>
      <c r="D62" s="439"/>
      <c r="E62" s="439"/>
      <c r="F62" s="439"/>
      <c r="G62" s="439"/>
    </row>
  </sheetData>
  <mergeCells count="11">
    <mergeCell ref="A59:A62"/>
    <mergeCell ref="A39:A42"/>
    <mergeCell ref="A43:A46"/>
    <mergeCell ref="A47:A50"/>
    <mergeCell ref="A51:A54"/>
    <mergeCell ref="A55:A58"/>
    <mergeCell ref="P1:Q1"/>
    <mergeCell ref="A23:A26"/>
    <mergeCell ref="A27:A30"/>
    <mergeCell ref="A31:A34"/>
    <mergeCell ref="A35:A38"/>
  </mergeCells>
  <phoneticPr fontId="6" type="noConversion"/>
  <hyperlinks>
    <hyperlink ref="P1:Q1" location="Contents!A1" display="Back to Contents"/>
  </hyperlinks>
  <pageMargins left="0.75" right="0.75" top="1" bottom="1" header="0.5" footer="0.5"/>
  <pageSetup paperSize="9" orientation="landscape" horizontalDpi="4294967292" vertic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26</vt:i4>
      </vt:variant>
    </vt:vector>
  </HeadingPairs>
  <TitlesOfParts>
    <vt:vector size="84" baseType="lpstr">
      <vt:lpstr>Contents</vt:lpstr>
      <vt:lpstr>1.1, 1.2</vt:lpstr>
      <vt:lpstr>1.1extra</vt:lpstr>
      <vt:lpstr>1.3a,c</vt:lpstr>
      <vt:lpstr>1.4 to 1.7</vt:lpstr>
      <vt:lpstr>1.5b</vt:lpstr>
      <vt:lpstr>1.8</vt:lpstr>
      <vt:lpstr>1.9</vt:lpstr>
      <vt:lpstr>1.10</vt:lpstr>
      <vt:lpstr>1.11</vt:lpstr>
      <vt:lpstr>2.1, 2.2, 2.3,2.4</vt:lpstr>
      <vt:lpstr>2.5a-2.8a</vt:lpstr>
      <vt:lpstr>2.5b- 2.8</vt:lpstr>
      <vt:lpstr>2.9</vt:lpstr>
      <vt:lpstr>2.10</vt:lpstr>
      <vt:lpstr>2.11</vt:lpstr>
      <vt:lpstr>2.13</vt:lpstr>
      <vt:lpstr>3.1,3.2,3.4,8.3</vt:lpstr>
      <vt:lpstr>3.2b</vt:lpstr>
      <vt:lpstr>3.5</vt:lpstr>
      <vt:lpstr>4.1a</vt:lpstr>
      <vt:lpstr>4.1b</vt:lpstr>
      <vt:lpstr>4.2a,b</vt:lpstr>
      <vt:lpstr>4.3a,b</vt:lpstr>
      <vt:lpstr>Table 3</vt:lpstr>
      <vt:lpstr>4.4</vt:lpstr>
      <vt:lpstr>4.5</vt:lpstr>
      <vt:lpstr>5.1</vt:lpstr>
      <vt:lpstr>5.2abcd</vt:lpstr>
      <vt:lpstr>5.3</vt:lpstr>
      <vt:lpstr>6.1,6.2a,c</vt:lpstr>
      <vt:lpstr>6.2b</vt:lpstr>
      <vt:lpstr>6.3</vt:lpstr>
      <vt:lpstr>6.4a,b</vt:lpstr>
      <vt:lpstr>6.5a,b</vt:lpstr>
      <vt:lpstr>6.7a</vt:lpstr>
      <vt:lpstr>6.7b</vt:lpstr>
      <vt:lpstr>6.8</vt:lpstr>
      <vt:lpstr>7.1,7.2</vt:lpstr>
      <vt:lpstr>7.2b</vt:lpstr>
      <vt:lpstr>7.3abc</vt:lpstr>
      <vt:lpstr>7.3de</vt:lpstr>
      <vt:lpstr>7.4</vt:lpstr>
      <vt:lpstr>8.1a,b,c</vt:lpstr>
      <vt:lpstr>8.2a,b,c</vt:lpstr>
      <vt:lpstr>Table6</vt:lpstr>
      <vt:lpstr>8.4</vt:lpstr>
      <vt:lpstr>9.0a,b</vt:lpstr>
      <vt:lpstr>9.0 extra</vt:lpstr>
      <vt:lpstr>9.1a,b</vt:lpstr>
      <vt:lpstr>9.2a,b</vt:lpstr>
      <vt:lpstr>9.3abcd</vt:lpstr>
      <vt:lpstr>9.4</vt:lpstr>
      <vt:lpstr>9.5</vt:lpstr>
      <vt:lpstr>9.11</vt:lpstr>
      <vt:lpstr>10.1, 10.2</vt:lpstr>
      <vt:lpstr>11.1,11.2</vt:lpstr>
      <vt:lpstr>Offroad</vt:lpstr>
      <vt:lpstr>'1.10'!Print_Area</vt:lpstr>
      <vt:lpstr>'1.8'!Print_Area</vt:lpstr>
      <vt:lpstr>'10.1, 10.2'!Print_Area</vt:lpstr>
      <vt:lpstr>'2.1, 2.2, 2.3,2.4'!Print_Area</vt:lpstr>
      <vt:lpstr>'2.5a-2.8a'!Print_Area</vt:lpstr>
      <vt:lpstr>'2.5b- 2.8'!Print_Area</vt:lpstr>
      <vt:lpstr>'2.9'!Print_Area</vt:lpstr>
      <vt:lpstr>'3.1,3.2,3.4,8.3'!Print_Area</vt:lpstr>
      <vt:lpstr>'3.2b'!Print_Area</vt:lpstr>
      <vt:lpstr>'4.1a'!Print_Area</vt:lpstr>
      <vt:lpstr>'4.1b'!Print_Area</vt:lpstr>
      <vt:lpstr>'4.3a,b'!Print_Area</vt:lpstr>
      <vt:lpstr>'5.2abcd'!Print_Area</vt:lpstr>
      <vt:lpstr>'6.1,6.2a,c'!Print_Area</vt:lpstr>
      <vt:lpstr>'6.2b'!Print_Area</vt:lpstr>
      <vt:lpstr>'6.3'!Print_Area</vt:lpstr>
      <vt:lpstr>'6.4a,b'!Print_Area</vt:lpstr>
      <vt:lpstr>'6.5a,b'!Print_Area</vt:lpstr>
      <vt:lpstr>'6.7a'!Print_Area</vt:lpstr>
      <vt:lpstr>'6.7b'!Print_Area</vt:lpstr>
      <vt:lpstr>'7.1,7.2'!Print_Area</vt:lpstr>
      <vt:lpstr>'7.4'!Print_Area</vt:lpstr>
      <vt:lpstr>'8.1a,b,c'!Print_Area</vt:lpstr>
      <vt:lpstr>'8.2a,b,c'!Print_Area</vt:lpstr>
      <vt:lpstr>'9.0 extra'!Print_Area</vt:lpstr>
      <vt:lpstr>Contents!Print_Area</vt:lpstr>
    </vt:vector>
  </TitlesOfParts>
  <Company>Ministry of Transport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Statistics</dc:title>
  <dc:creator>Ministry of Transport</dc:creator>
  <cp:lastModifiedBy>Patrick Kearney</cp:lastModifiedBy>
  <cp:lastPrinted>2015-08-21T00:47:36Z</cp:lastPrinted>
  <dcterms:created xsi:type="dcterms:W3CDTF">2006-12-05T20:28:39Z</dcterms:created>
  <dcterms:modified xsi:type="dcterms:W3CDTF">2018-10-09T20:44:37Z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-32135808</vt:i4>
  </property>
  <property fmtid="{D5CDD505-2E9C-101B-9397-08002B2CF9AE}" pid="4" name="_EmailSubject">
    <vt:lpwstr>Stats again</vt:lpwstr>
  </property>
  <property fmtid="{D5CDD505-2E9C-101B-9397-08002B2CF9AE}" pid="5" name="_AuthorEmail">
    <vt:lpwstr>s.badger@transport.govt.nz</vt:lpwstr>
  </property>
  <property fmtid="{D5CDD505-2E9C-101B-9397-08002B2CF9AE}" pid="6" name="_AuthorEmailDisplayName">
    <vt:lpwstr>Stuart Badger</vt:lpwstr>
  </property>
  <property fmtid="{D5CDD505-2E9C-101B-9397-08002B2CF9AE}" pid="7" name="_PreviousAdHocReviewCycleID">
    <vt:i4>-566783392</vt:i4>
  </property>
  <property fmtid="{D5CDD505-2E9C-101B-9397-08002B2CF9AE}" pid="8" name="_ReviewingToolsShownOnce">
    <vt:lpwstr/>
  </property>
  <property fmtid="{D5CDD505-2E9C-101B-9397-08002B2CF9AE}" pid="9" name="WorkbookGuid">
    <vt:lpwstr>1ea6af02-52bd-427e-b7c5-fed95c49c28e</vt:lpwstr>
  </property>
</Properties>
</file>