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skanlou/Library/CloudStorage/GoogleDrive-eskanlou@stanford.edu/My Drive/Stanford/Phosphate Flotation/DFT Results/Gaussian Process Regression/"/>
    </mc:Choice>
  </mc:AlternateContent>
  <xr:revisionPtr revIDLastSave="0" documentId="13_ncr:1_{9C8936F9-13E1-BA4F-8FD1-C163D48424EF}" xr6:coauthVersionLast="47" xr6:coauthVersionMax="47" xr10:uidLastSave="{00000000-0000-0000-0000-000000000000}"/>
  <bookViews>
    <workbookView xWindow="4440" yWindow="1280" windowWidth="25800" windowHeight="167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  <c r="D7" i="2"/>
  <c r="C7" i="2"/>
  <c r="E13" i="2"/>
  <c r="F13" i="2" s="1"/>
  <c r="C13" i="2"/>
  <c r="F11" i="2"/>
  <c r="E11" i="2"/>
  <c r="D11" i="2"/>
  <c r="C11" i="2"/>
  <c r="F5" i="2"/>
  <c r="E5" i="2"/>
  <c r="D5" i="2"/>
  <c r="C5" i="2"/>
  <c r="D3" i="2"/>
  <c r="F6" i="2"/>
  <c r="E6" i="2"/>
  <c r="D6" i="2"/>
  <c r="C6" i="2"/>
  <c r="F12" i="2"/>
  <c r="E12" i="2"/>
  <c r="D12" i="2"/>
  <c r="C12" i="2"/>
  <c r="F10" i="2"/>
  <c r="E10" i="2"/>
  <c r="D10" i="2"/>
  <c r="C10" i="2"/>
  <c r="F9" i="2"/>
  <c r="E9" i="2"/>
  <c r="D9" i="2"/>
  <c r="C9" i="2"/>
  <c r="F8" i="2"/>
  <c r="E8" i="2"/>
  <c r="D8" i="2"/>
  <c r="C8" i="2"/>
  <c r="F4" i="2"/>
  <c r="E4" i="2"/>
  <c r="D4" i="2"/>
  <c r="C4" i="2"/>
  <c r="E3" i="2"/>
  <c r="F3" i="2" s="1"/>
  <c r="F2" i="2"/>
  <c r="C3" i="2"/>
  <c r="E2" i="2"/>
  <c r="D2" i="2"/>
  <c r="C2" i="2"/>
  <c r="E7" i="2" l="1"/>
  <c r="F7" i="2" s="1"/>
</calcChain>
</file>

<file path=xl/sharedStrings.xml><?xml version="1.0" encoding="utf-8"?>
<sst xmlns="http://schemas.openxmlformats.org/spreadsheetml/2006/main" count="111" uniqueCount="99">
  <si>
    <t>moI_id</t>
  </si>
  <si>
    <t>smiles</t>
  </si>
  <si>
    <t>Dipole moment (Debye)</t>
  </si>
  <si>
    <t>mu</t>
  </si>
  <si>
    <t>Isotropic polarizability (Bohr³)</t>
  </si>
  <si>
    <t>alpha</t>
  </si>
  <si>
    <t>HOMO energy (Hartree)</t>
  </si>
  <si>
    <t>homo</t>
  </si>
  <si>
    <t>LUMO energy (Hartree)</t>
  </si>
  <si>
    <t>lumo</t>
  </si>
  <si>
    <t>HOMO-LUMO gap (Hartree)</t>
  </si>
  <si>
    <t>gap</t>
  </si>
  <si>
    <t>Heat capacity at 298.15 K (cal/(mol·K))</t>
  </si>
  <si>
    <t>cv</t>
  </si>
  <si>
    <t>Internal energy at 0 K (Hartree)</t>
  </si>
  <si>
    <t>u0</t>
  </si>
  <si>
    <t>Internal energy at 298.15 K (Hartree)</t>
  </si>
  <si>
    <t>u298</t>
  </si>
  <si>
    <t>Enthalpy at 298.15 K (Hartree)</t>
  </si>
  <si>
    <t>h298</t>
  </si>
  <si>
    <t>Gibbs free energy at 298.15 K (Hartree)</t>
  </si>
  <si>
    <t>g298</t>
  </si>
  <si>
    <t>Rotational constant A (GHz)</t>
  </si>
  <si>
    <t>A</t>
  </si>
  <si>
    <t>Rotational constant B (GHz)</t>
  </si>
  <si>
    <t>B</t>
  </si>
  <si>
    <t>Rotational constant C (GHz)</t>
  </si>
  <si>
    <t>C</t>
  </si>
  <si>
    <t>surface_type</t>
  </si>
  <si>
    <t>surface_atoms</t>
  </si>
  <si>
    <t>bonding_atoms</t>
  </si>
  <si>
    <t>bond_type</t>
  </si>
  <si>
    <t>{001}</t>
  </si>
  <si>
    <t>charge_transfer (e)</t>
  </si>
  <si>
    <t>sodium oleate</t>
  </si>
  <si>
    <t>CCCCCCCC/C=C\CCCCCCCC(=O)[O-].[Na+]</t>
  </si>
  <si>
    <t>C1=CC=C2C(=C1)C(=O)C3=CC(=C(C(=C3C2=O)O)O)S(=O)(=O)[O-].[Na+]</t>
  </si>
  <si>
    <t>C14H7NaO7S</t>
  </si>
  <si>
    <t>sodium alizarinesulfonate</t>
  </si>
  <si>
    <t>C18H33NaO2</t>
  </si>
  <si>
    <t>N-Hydroxybenzamide (BHA)</t>
  </si>
  <si>
    <t>C7H7NO2</t>
  </si>
  <si>
    <t>C1=CC=C(C=C1)C(=O)NO</t>
  </si>
  <si>
    <t>C6H8O7</t>
  </si>
  <si>
    <t>citric acid</t>
  </si>
  <si>
    <t>C(C(=O)O)C(CC(=O)O)(C(=O)O)O</t>
  </si>
  <si>
    <t>disodium dodecyl phosphate</t>
  </si>
  <si>
    <t>C12H25Na2O4P</t>
  </si>
  <si>
    <t>molecular formula</t>
  </si>
  <si>
    <t>CCCCCCCCCCCCOP(=O)([O-])[O-].[Na+].[Na+]</t>
  </si>
  <si>
    <t>C15H28NNaO3</t>
  </si>
  <si>
    <t>CCCCCCCCCCCC(=O)N(C)CC(=O)[O-].[Na+]</t>
  </si>
  <si>
    <t>sodium lauroyl sarcosinate</t>
  </si>
  <si>
    <t>C8H17NO2</t>
  </si>
  <si>
    <t>CCCCCCCC(=O)NO</t>
  </si>
  <si>
    <t>ricinoleic acid</t>
  </si>
  <si>
    <t>C18H34O3</t>
  </si>
  <si>
    <t>CCCCCC[C@H](C/C=C\CCCCCCCC(=O)O)O</t>
  </si>
  <si>
    <t>sodium sarcosinate</t>
  </si>
  <si>
    <t>C3H6NNaO2</t>
  </si>
  <si>
    <t>CNCC(=O)[O-].[Na+]</t>
  </si>
  <si>
    <t>sodium silicate</t>
  </si>
  <si>
    <t>Na2O3Si</t>
  </si>
  <si>
    <t>[O-][Si](=O)[O-].[Na+].[Na+]</t>
  </si>
  <si>
    <t>sodium sulfosuccinate</t>
  </si>
  <si>
    <t>C4H5NaO7S</t>
  </si>
  <si>
    <t>C(C(C(=O)O)S(=O)(=O)[O-])C(=O)O.[Na+]</t>
  </si>
  <si>
    <t>surface_work_function (eV)</t>
  </si>
  <si>
    <t>surface_energy (J/m²)</t>
  </si>
  <si>
    <t>surface_charge_density (e/Å²)</t>
  </si>
  <si>
    <t>adsorption_site_coordination_no</t>
  </si>
  <si>
    <t>adsorption_energy (KJ/mol)</t>
  </si>
  <si>
    <t>bound</t>
  </si>
  <si>
    <t>ub</t>
  </si>
  <si>
    <t>eV to KJ/mol</t>
  </si>
  <si>
    <t>ads eng (eV)</t>
  </si>
  <si>
    <t>ads eng (KJ/mol)</t>
  </si>
  <si>
    <t>−190.1</t>
  </si>
  <si>
    <t>octanohydroxamic acid (OHA)</t>
  </si>
  <si>
    <t>dodecyl phosphate</t>
  </si>
  <si>
    <t>C12H27O4P</t>
  </si>
  <si>
    <t>CCCCCCCCCCCCOP(=O)(O)O</t>
  </si>
  <si>
    <t>oleic acid</t>
  </si>
  <si>
    <t>C18H34O2</t>
  </si>
  <si>
    <t>CCCCCCCC/C=C\CCCCCCCC(=O)O</t>
  </si>
  <si>
    <t>molecule</t>
  </si>
  <si>
    <t>sodium dodecyl sulfate</t>
  </si>
  <si>
    <t>CCCCCCCCCCCCOS(=O)(=O)O.[Na]</t>
  </si>
  <si>
    <t>C12H26NaO4S</t>
  </si>
  <si>
    <t>charge (e)</t>
  </si>
  <si>
    <t>sodium benzohydroxamate</t>
  </si>
  <si>
    <t>C7H6NNaO2</t>
  </si>
  <si>
    <t>C1=CC=C(C=C1)C(=O)N[O-].[Na+]</t>
  </si>
  <si>
    <t>sodium octanohydroxamate</t>
  </si>
  <si>
    <t>C8H18NNaO3</t>
  </si>
  <si>
    <t>CCCCCCCC(=O)N[O-].O.[Na+]</t>
  </si>
  <si>
    <t>C12H27N</t>
  </si>
  <si>
    <t>CCCCCCCCCCCCN</t>
  </si>
  <si>
    <t>dodecylamine (dodecylammonium chloride)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</si>
</sst>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1F1F1F"/>
      <name val="Calibri"/>
      <family val="2"/>
    </font>
    <font>
      <sz val="12"/>
      <color rgb="FF111827"/>
      <name val="Calibri"/>
      <family val="2"/>
      <scheme val="minor"/>
    </font>
    <font>
      <sz val="12"/>
      <color rgb="FF1F1F1F"/>
      <name val="Calibri"/>
      <family val="2"/>
      <scheme val="minor"/>
    </font>
    <font>
      <sz val="12"/>
      <color rgb="FF001D35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1" applyFont="1"/>
    <xf numFmtId="0" fontId="6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2" borderId="0" xfId="1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5" fillId="2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Sodium-sarcosinate" TargetMode="External"/><Relationship Id="rId13" Type="http://schemas.openxmlformats.org/officeDocument/2006/relationships/hyperlink" Target="https://pubchem.ncbi.nlm.nih.gov/compound/Oleic-Acid" TargetMode="External"/><Relationship Id="rId18" Type="http://schemas.openxmlformats.org/officeDocument/2006/relationships/hyperlink" Target="https://pubchem.ncbi.nlm.nih.gov/compound/Dodecylammonium-chloride" TargetMode="External"/><Relationship Id="rId3" Type="http://schemas.openxmlformats.org/officeDocument/2006/relationships/hyperlink" Target="https://pubchem.ncbi.nlm.nih.gov/compound/N-Hydroxybenzamide" TargetMode="External"/><Relationship Id="rId7" Type="http://schemas.openxmlformats.org/officeDocument/2006/relationships/hyperlink" Target="https://pubchem.ncbi.nlm.nih.gov/compound/Ricinoleic-acid" TargetMode="External"/><Relationship Id="rId12" Type="http://schemas.openxmlformats.org/officeDocument/2006/relationships/hyperlink" Target="https://pubchem.ncbi.nlm.nih.gov/compound/6452307" TargetMode="External"/><Relationship Id="rId17" Type="http://schemas.openxmlformats.org/officeDocument/2006/relationships/hyperlink" Target="https://pubchem.ncbi.nlm.nih.gov/compound/13583" TargetMode="External"/><Relationship Id="rId2" Type="http://schemas.openxmlformats.org/officeDocument/2006/relationships/hyperlink" Target="https://pubchem.ncbi.nlm.nih.gov/compound/Sodium-Oleate" TargetMode="External"/><Relationship Id="rId16" Type="http://schemas.openxmlformats.org/officeDocument/2006/relationships/hyperlink" Target="https://pubchem.ncbi.nlm.nih.gov/compound/56924515" TargetMode="External"/><Relationship Id="rId1" Type="http://schemas.openxmlformats.org/officeDocument/2006/relationships/hyperlink" Target="https://pubchem.ncbi.nlm.nih.gov/compound/3955344" TargetMode="External"/><Relationship Id="rId6" Type="http://schemas.openxmlformats.org/officeDocument/2006/relationships/hyperlink" Target="https://pubchem.ncbi.nlm.nih.gov/compound/Octanohydroxamic-acid" TargetMode="External"/><Relationship Id="rId11" Type="http://schemas.openxmlformats.org/officeDocument/2006/relationships/hyperlink" Target="https://pubchem.ncbi.nlm.nih.gov/compound/75816" TargetMode="External"/><Relationship Id="rId5" Type="http://schemas.openxmlformats.org/officeDocument/2006/relationships/hyperlink" Target="https://pubchem.ncbi.nlm.nih.gov/compound/Sodium-Lauroyl-Sarcosinate" TargetMode="External"/><Relationship Id="rId15" Type="http://schemas.openxmlformats.org/officeDocument/2006/relationships/hyperlink" Target="https://pubchem.ncbi.nlm.nih.gov/compound/23684627" TargetMode="External"/><Relationship Id="rId10" Type="http://schemas.openxmlformats.org/officeDocument/2006/relationships/hyperlink" Target="https://pubchem.ncbi.nlm.nih.gov/compound/Sodium-sulfosuccinate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pubchem.ncbi.nlm.nih.gov/compound/Citric-Acid" TargetMode="External"/><Relationship Id="rId9" Type="http://schemas.openxmlformats.org/officeDocument/2006/relationships/hyperlink" Target="https://pubchem.ncbi.nlm.nih.gov/compound/Sodium-silicate" TargetMode="External"/><Relationship Id="rId14" Type="http://schemas.openxmlformats.org/officeDocument/2006/relationships/hyperlink" Target="https://pubchem.ncbi.nlm.nih.gov/compound/Sodium-dodecyl-sulfat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Ricinoleic-acid" TargetMode="External"/><Relationship Id="rId3" Type="http://schemas.openxmlformats.org/officeDocument/2006/relationships/hyperlink" Target="https://pubchem.ncbi.nlm.nih.gov/compound/N-Hydroxybenzamide" TargetMode="External"/><Relationship Id="rId7" Type="http://schemas.openxmlformats.org/officeDocument/2006/relationships/hyperlink" Target="https://pubchem.ncbi.nlm.nih.gov/compound/Octanohydroxamic-acid" TargetMode="External"/><Relationship Id="rId12" Type="http://schemas.openxmlformats.org/officeDocument/2006/relationships/hyperlink" Target="https://pubchem.ncbi.nlm.nih.gov/compound/13583" TargetMode="External"/><Relationship Id="rId2" Type="http://schemas.openxmlformats.org/officeDocument/2006/relationships/hyperlink" Target="https://pubchem.ncbi.nlm.nih.gov/compound/3955344" TargetMode="External"/><Relationship Id="rId1" Type="http://schemas.openxmlformats.org/officeDocument/2006/relationships/hyperlink" Target="https://pubchem.ncbi.nlm.nih.gov/compound/Sodium-Oleate" TargetMode="External"/><Relationship Id="rId6" Type="http://schemas.openxmlformats.org/officeDocument/2006/relationships/hyperlink" Target="https://pubchem.ncbi.nlm.nih.gov/compound/Sodium-Lauroyl-Sarcosinate" TargetMode="External"/><Relationship Id="rId11" Type="http://schemas.openxmlformats.org/officeDocument/2006/relationships/hyperlink" Target="https://pubchem.ncbi.nlm.nih.gov/compound/Sodium-sulfosuccinate" TargetMode="External"/><Relationship Id="rId5" Type="http://schemas.openxmlformats.org/officeDocument/2006/relationships/hyperlink" Target="https://pubchem.ncbi.nlm.nih.gov/compound/75816" TargetMode="External"/><Relationship Id="rId10" Type="http://schemas.openxmlformats.org/officeDocument/2006/relationships/hyperlink" Target="https://pubchem.ncbi.nlm.nih.gov/compound/Sodium-silicate" TargetMode="External"/><Relationship Id="rId4" Type="http://schemas.openxmlformats.org/officeDocument/2006/relationships/hyperlink" Target="https://pubchem.ncbi.nlm.nih.gov/compound/Citric-Acid" TargetMode="External"/><Relationship Id="rId9" Type="http://schemas.openxmlformats.org/officeDocument/2006/relationships/hyperlink" Target="https://pubchem.ncbi.nlm.nih.gov/compound/Sodium-sarcosin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"/>
  <sheetViews>
    <sheetView tabSelected="1" zoomScale="89" zoomScaleNormal="89" workbookViewId="0">
      <selection activeCell="Y14" sqref="Y14"/>
    </sheetView>
  </sheetViews>
  <sheetFormatPr baseColWidth="10" defaultColWidth="8.83203125" defaultRowHeight="16" x14ac:dyDescent="0.2"/>
  <cols>
    <col min="1" max="1" width="42.83203125" style="2" bestFit="1" customWidth="1"/>
    <col min="2" max="2" width="23.83203125" style="2" customWidth="1"/>
    <col min="3" max="3" width="78.1640625" style="2" bestFit="1" customWidth="1"/>
    <col min="4" max="4" width="27.33203125" style="2" bestFit="1" customWidth="1"/>
    <col min="5" max="6" width="27.1640625" style="2" bestFit="1" customWidth="1"/>
    <col min="7" max="7" width="23.5" style="2" bestFit="1" customWidth="1"/>
    <col min="8" max="8" width="29.33203125" style="2" bestFit="1" customWidth="1"/>
    <col min="9" max="9" width="23.1640625" style="2" bestFit="1" customWidth="1"/>
    <col min="10" max="10" width="22.6640625" style="2" bestFit="1" customWidth="1"/>
    <col min="11" max="11" width="26.83203125" style="2" bestFit="1" customWidth="1"/>
    <col min="12" max="12" width="36.83203125" style="2" bestFit="1" customWidth="1"/>
    <col min="13" max="13" width="30.33203125" style="2" bestFit="1" customWidth="1"/>
    <col min="14" max="14" width="35.5" style="2" bestFit="1" customWidth="1"/>
    <col min="15" max="15" width="29.33203125" style="2" bestFit="1" customWidth="1"/>
    <col min="16" max="16" width="37.83203125" style="2" bestFit="1" customWidth="1"/>
    <col min="17" max="17" width="16.1640625" style="2" customWidth="1"/>
    <col min="18" max="18" width="18.33203125" style="2" customWidth="1"/>
    <col min="19" max="19" width="18.1640625" style="2" customWidth="1"/>
    <col min="20" max="20" width="15.33203125" style="2" customWidth="1"/>
    <col min="21" max="21" width="33.1640625" style="2" bestFit="1" customWidth="1"/>
    <col min="22" max="22" width="30.33203125" style="2" bestFit="1" customWidth="1"/>
    <col min="23" max="23" width="22.33203125" style="2" bestFit="1" customWidth="1"/>
    <col min="24" max="24" width="28" style="2" bestFit="1" customWidth="1"/>
    <col min="25" max="25" width="28.1640625" style="6" bestFit="1" customWidth="1"/>
    <col min="26" max="26" width="19.33203125" style="2" bestFit="1" customWidth="1"/>
  </cols>
  <sheetData>
    <row r="1" spans="1:26" x14ac:dyDescent="0.2">
      <c r="D1" s="2" t="s">
        <v>22</v>
      </c>
      <c r="E1" s="2" t="s">
        <v>24</v>
      </c>
      <c r="F1" s="2" t="s">
        <v>26</v>
      </c>
      <c r="G1" s="2" t="s">
        <v>2</v>
      </c>
      <c r="H1" s="2" t="s">
        <v>4</v>
      </c>
      <c r="I1" s="2" t="s">
        <v>6</v>
      </c>
      <c r="J1" s="2" t="s">
        <v>8</v>
      </c>
      <c r="K1" s="2" t="s">
        <v>10</v>
      </c>
      <c r="L1" s="2" t="s">
        <v>12</v>
      </c>
      <c r="M1" s="2" t="s">
        <v>14</v>
      </c>
      <c r="N1" s="2" t="s">
        <v>16</v>
      </c>
      <c r="O1" s="2" t="s">
        <v>18</v>
      </c>
      <c r="P1" s="2" t="s">
        <v>20</v>
      </c>
    </row>
    <row r="2" spans="1:26" s="1" customFormat="1" x14ac:dyDescent="0.2">
      <c r="A2" s="3" t="s">
        <v>0</v>
      </c>
      <c r="B2" s="3" t="s">
        <v>48</v>
      </c>
      <c r="C2" s="3" t="s">
        <v>1</v>
      </c>
      <c r="D2" s="3" t="s">
        <v>23</v>
      </c>
      <c r="E2" s="3" t="s">
        <v>25</v>
      </c>
      <c r="F2" s="3" t="s">
        <v>27</v>
      </c>
      <c r="G2" s="3" t="s">
        <v>3</v>
      </c>
      <c r="H2" s="3" t="s">
        <v>5</v>
      </c>
      <c r="I2" s="3" t="s">
        <v>7</v>
      </c>
      <c r="J2" s="3" t="s">
        <v>9</v>
      </c>
      <c r="K2" s="3" t="s">
        <v>11</v>
      </c>
      <c r="L2" s="3" t="s">
        <v>13</v>
      </c>
      <c r="M2" s="3" t="s">
        <v>15</v>
      </c>
      <c r="N2" s="3" t="s">
        <v>17</v>
      </c>
      <c r="O2" s="3" t="s">
        <v>19</v>
      </c>
      <c r="P2" s="3" t="s">
        <v>21</v>
      </c>
      <c r="Q2" s="3" t="s">
        <v>28</v>
      </c>
      <c r="R2" s="3" t="s">
        <v>30</v>
      </c>
      <c r="S2" s="3" t="s">
        <v>29</v>
      </c>
      <c r="T2" s="3" t="s">
        <v>31</v>
      </c>
      <c r="U2" s="3" t="s">
        <v>70</v>
      </c>
      <c r="V2" s="3" t="s">
        <v>69</v>
      </c>
      <c r="W2" s="3" t="s">
        <v>68</v>
      </c>
      <c r="X2" s="7" t="s">
        <v>67</v>
      </c>
      <c r="Y2" s="7" t="s">
        <v>71</v>
      </c>
      <c r="Z2" s="7" t="s">
        <v>33</v>
      </c>
    </row>
    <row r="3" spans="1:26" x14ac:dyDescent="0.2">
      <c r="A3" s="4" t="s">
        <v>34</v>
      </c>
      <c r="B3" s="2" t="s">
        <v>39</v>
      </c>
      <c r="C3" s="2" t="s">
        <v>35</v>
      </c>
      <c r="Q3" s="2" t="s">
        <v>32</v>
      </c>
      <c r="Y3" s="6">
        <v>-298.90835809918718</v>
      </c>
    </row>
    <row r="4" spans="1:26" x14ac:dyDescent="0.2">
      <c r="A4" s="4" t="s">
        <v>38</v>
      </c>
      <c r="B4" s="2" t="s">
        <v>37</v>
      </c>
      <c r="C4" s="9" t="s">
        <v>36</v>
      </c>
      <c r="Y4" s="6">
        <v>-189.80560762560688</v>
      </c>
    </row>
    <row r="5" spans="1:26" x14ac:dyDescent="0.2">
      <c r="A5" s="4" t="s">
        <v>40</v>
      </c>
      <c r="B5" s="2" t="s">
        <v>41</v>
      </c>
      <c r="C5" s="9" t="s">
        <v>42</v>
      </c>
      <c r="Y5" s="6">
        <v>-63.76156057439912</v>
      </c>
    </row>
    <row r="6" spans="1:26" x14ac:dyDescent="0.2">
      <c r="A6" s="4" t="s">
        <v>44</v>
      </c>
      <c r="B6" s="2" t="s">
        <v>43</v>
      </c>
      <c r="C6" s="9" t="s">
        <v>45</v>
      </c>
      <c r="Y6" s="10" t="s">
        <v>77</v>
      </c>
    </row>
    <row r="7" spans="1:26" x14ac:dyDescent="0.2">
      <c r="A7" s="4" t="s">
        <v>79</v>
      </c>
      <c r="B7" s="2" t="s">
        <v>80</v>
      </c>
      <c r="C7" s="9" t="s">
        <v>81</v>
      </c>
      <c r="Y7" s="6">
        <v>-109.72028132639265</v>
      </c>
    </row>
    <row r="8" spans="1:26" x14ac:dyDescent="0.2">
      <c r="A8" s="4" t="s">
        <v>52</v>
      </c>
      <c r="B8" s="2" t="s">
        <v>50</v>
      </c>
      <c r="C8" s="9" t="s">
        <v>51</v>
      </c>
      <c r="Y8" s="6">
        <v>-206.6133479040092</v>
      </c>
    </row>
    <row r="9" spans="1:26" x14ac:dyDescent="0.2">
      <c r="A9" s="4" t="s">
        <v>78</v>
      </c>
      <c r="B9" s="2" t="s">
        <v>53</v>
      </c>
      <c r="C9" s="9" t="s">
        <v>54</v>
      </c>
      <c r="Y9" s="6">
        <v>-74.990935310400161</v>
      </c>
    </row>
    <row r="10" spans="1:26" x14ac:dyDescent="0.2">
      <c r="A10" s="4" t="s">
        <v>55</v>
      </c>
      <c r="B10" s="2" t="s">
        <v>56</v>
      </c>
      <c r="C10" s="9" t="s">
        <v>57</v>
      </c>
      <c r="Y10" s="6">
        <v>-224.46560092319007</v>
      </c>
    </row>
    <row r="11" spans="1:26" x14ac:dyDescent="0.2">
      <c r="A11" s="4" t="s">
        <v>58</v>
      </c>
      <c r="B11" s="2" t="s">
        <v>59</v>
      </c>
      <c r="C11" s="9" t="s">
        <v>60</v>
      </c>
      <c r="Y11" s="6">
        <v>-332.75981715840112</v>
      </c>
    </row>
    <row r="12" spans="1:26" x14ac:dyDescent="0.2">
      <c r="A12" s="4" t="s">
        <v>61</v>
      </c>
      <c r="B12" s="2" t="s">
        <v>62</v>
      </c>
      <c r="C12" s="9" t="s">
        <v>63</v>
      </c>
      <c r="Y12" s="6">
        <v>-240.69999999972242</v>
      </c>
    </row>
    <row r="13" spans="1:26" x14ac:dyDescent="0.2">
      <c r="A13" s="4" t="s">
        <v>64</v>
      </c>
      <c r="B13" s="2" t="s">
        <v>65</v>
      </c>
      <c r="C13" s="9" t="s">
        <v>66</v>
      </c>
      <c r="Y13" s="6">
        <v>-289.07063114400955</v>
      </c>
    </row>
    <row r="14" spans="1:26" x14ac:dyDescent="0.2">
      <c r="A14" s="4" t="s">
        <v>98</v>
      </c>
      <c r="B14" s="4" t="s">
        <v>96</v>
      </c>
      <c r="C14" s="2" t="s">
        <v>97</v>
      </c>
      <c r="Y14" s="6">
        <v>-241.90926307200593</v>
      </c>
    </row>
    <row r="15" spans="1:26" x14ac:dyDescent="0.2">
      <c r="A15" s="4" t="s">
        <v>46</v>
      </c>
      <c r="B15" s="2" t="s">
        <v>47</v>
      </c>
      <c r="C15" s="9" t="s">
        <v>49</v>
      </c>
    </row>
    <row r="16" spans="1:26" x14ac:dyDescent="0.2">
      <c r="A16" s="4" t="s">
        <v>82</v>
      </c>
      <c r="B16" s="2" t="s">
        <v>83</v>
      </c>
      <c r="C16" s="2" t="s">
        <v>84</v>
      </c>
    </row>
    <row r="17" spans="1:3" x14ac:dyDescent="0.2">
      <c r="A17" s="4" t="s">
        <v>86</v>
      </c>
      <c r="B17" s="2" t="s">
        <v>88</v>
      </c>
      <c r="C17" s="9" t="s">
        <v>87</v>
      </c>
    </row>
    <row r="18" spans="1:3" x14ac:dyDescent="0.2">
      <c r="A18" s="4" t="s">
        <v>90</v>
      </c>
      <c r="B18" s="2" t="s">
        <v>91</v>
      </c>
      <c r="C18" s="9" t="s">
        <v>92</v>
      </c>
    </row>
    <row r="19" spans="1:3" x14ac:dyDescent="0.2">
      <c r="A19" s="4" t="s">
        <v>93</v>
      </c>
      <c r="B19" s="2" t="s">
        <v>94</v>
      </c>
      <c r="C19" s="2" t="s">
        <v>95</v>
      </c>
    </row>
  </sheetData>
  <hyperlinks>
    <hyperlink ref="A4" r:id="rId1" location="section=3D-Conformer" xr:uid="{9697FAF0-5304-4DD3-A868-D7014A5D6207}"/>
    <hyperlink ref="A3" r:id="rId2" xr:uid="{181A3ADA-BC74-4653-9D79-73DA519C174A}"/>
    <hyperlink ref="A5" r:id="rId3" xr:uid="{C6427700-F882-419F-8FC1-5B70188CA1F1}"/>
    <hyperlink ref="A6" r:id="rId4" xr:uid="{3C742D04-E86C-4206-927D-823E2F2F81A3}"/>
    <hyperlink ref="A8" r:id="rId5" display="Sodium Lauroyl Sarcosinate" xr:uid="{91ED0D08-4C99-4394-B608-FE808A0FAC2C}"/>
    <hyperlink ref="A9" r:id="rId6" display="octanohydroxamic acid" xr:uid="{BE8769FB-BF76-4D85-AFA6-B4484A10B751}"/>
    <hyperlink ref="A10" r:id="rId7" xr:uid="{700DA15F-8A02-4E47-87B7-CCEF0D905655}"/>
    <hyperlink ref="A11" r:id="rId8" xr:uid="{6680A051-25DD-4936-8426-2263D15DF2B1}"/>
    <hyperlink ref="A12" r:id="rId9" xr:uid="{1CAF6DF5-8BAC-4257-BA89-1A45E90EBC80}"/>
    <hyperlink ref="A13" r:id="rId10" xr:uid="{BAA92B8B-E3DD-4196-A6CE-29354E8BA12D}"/>
    <hyperlink ref="A7" r:id="rId11" xr:uid="{D778833C-5234-4B80-A61D-B080DDB11DA9}"/>
    <hyperlink ref="A15" r:id="rId12" xr:uid="{4B6CB51B-E952-4C3B-AFAF-8AF12EC97C36}"/>
    <hyperlink ref="A16" r:id="rId13" xr:uid="{22F4E239-DA08-4586-8F18-45567543A526}"/>
    <hyperlink ref="A17" r:id="rId14" xr:uid="{5BADA75F-1914-4E8A-84B1-5823AE77B13A}"/>
    <hyperlink ref="A18" r:id="rId15" xr:uid="{485C66A4-F0B5-4653-8D64-B1476BDA67CB}"/>
    <hyperlink ref="A19" r:id="rId16" xr:uid="{68E3AB0F-AE79-466A-93FB-463A1B53BB38}"/>
    <hyperlink ref="A14" r:id="rId17" display="dodecylamine" xr:uid="{20615D1D-FE19-4B5A-9F07-8D1CAC917639}"/>
    <hyperlink ref="B14" r:id="rId18" xr:uid="{D77E815C-6C9C-476B-9546-3742A52C9578}"/>
  </hyperlinks>
  <pageMargins left="0.7" right="0.7" top="0.75" bottom="0.75" header="0.3" footer="0.3"/>
  <pageSetup paperSize="9" orientation="portrait" verticalDpi="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D8B5-65DE-A045-992D-5C048809CD30}">
  <dimension ref="A1:G18"/>
  <sheetViews>
    <sheetView zoomScale="106" zoomScaleNormal="83" workbookViewId="0">
      <selection activeCell="D16" sqref="D16"/>
    </sheetView>
  </sheetViews>
  <sheetFormatPr baseColWidth="10" defaultColWidth="11.5" defaultRowHeight="16" x14ac:dyDescent="0.2"/>
  <cols>
    <col min="1" max="1" width="16.83203125" style="6" bestFit="1" customWidth="1"/>
    <col min="2" max="2" width="42.83203125" style="6" bestFit="1" customWidth="1"/>
    <col min="3" max="3" width="10.83203125" style="6"/>
    <col min="4" max="4" width="16.33203125" style="6" customWidth="1"/>
    <col min="5" max="5" width="15.33203125" style="6" customWidth="1"/>
    <col min="6" max="6" width="16.5" style="6" customWidth="1"/>
    <col min="7" max="7" width="13" bestFit="1" customWidth="1"/>
  </cols>
  <sheetData>
    <row r="1" spans="1:7" x14ac:dyDescent="0.2">
      <c r="A1" s="11">
        <v>96.48</v>
      </c>
      <c r="B1" s="7" t="s">
        <v>85</v>
      </c>
      <c r="C1" s="7" t="s">
        <v>72</v>
      </c>
      <c r="D1" s="7" t="s">
        <v>73</v>
      </c>
      <c r="E1" s="7" t="s">
        <v>75</v>
      </c>
      <c r="F1" s="7" t="s">
        <v>76</v>
      </c>
      <c r="G1" s="3" t="s">
        <v>89</v>
      </c>
    </row>
    <row r="2" spans="1:7" ht="24" x14ac:dyDescent="0.3">
      <c r="A2" s="6" t="s">
        <v>74</v>
      </c>
      <c r="B2" s="12" t="s">
        <v>34</v>
      </c>
      <c r="C2" s="6">
        <f>-1338.28700298</f>
        <v>-1338.2870029799999</v>
      </c>
      <c r="D2" s="6">
        <f>-1335.18886494</f>
        <v>-1335.18886494</v>
      </c>
      <c r="E2" s="6">
        <f t="shared" ref="E2:E12" si="0">C2-D2</f>
        <v>-3.098138039999867</v>
      </c>
      <c r="F2" s="6">
        <f>E2*A$1</f>
        <v>-298.90835809918718</v>
      </c>
      <c r="G2" s="5"/>
    </row>
    <row r="3" spans="1:7" ht="24" x14ac:dyDescent="0.3">
      <c r="B3" s="13" t="s">
        <v>38</v>
      </c>
      <c r="C3" s="6">
        <f>-1407.6772304</f>
        <v>-1407.6772304000001</v>
      </c>
      <c r="D3" s="15">
        <f>-1405.70992518</f>
        <v>-1405.70992518</v>
      </c>
      <c r="E3" s="6">
        <f t="shared" si="0"/>
        <v>-1.9673052200000711</v>
      </c>
      <c r="F3" s="6">
        <f>E3*A$1</f>
        <v>-189.80560762560688</v>
      </c>
      <c r="G3" s="5"/>
    </row>
    <row r="4" spans="1:7" ht="24" x14ac:dyDescent="0.3">
      <c r="B4" s="4" t="s">
        <v>40</v>
      </c>
      <c r="C4" s="6">
        <f>-1298.79271036</f>
        <v>-1298.79271036</v>
      </c>
      <c r="D4" s="6">
        <f>-1298.13183183</f>
        <v>-1298.13183183</v>
      </c>
      <c r="E4" s="6">
        <f t="shared" si="0"/>
        <v>-0.66087852999999086</v>
      </c>
      <c r="F4" s="6">
        <f>E4*A$1</f>
        <v>-63.76156057439912</v>
      </c>
      <c r="G4" s="5"/>
    </row>
    <row r="5" spans="1:7" ht="24" x14ac:dyDescent="0.3">
      <c r="B5" s="4" t="s">
        <v>44</v>
      </c>
      <c r="C5" s="6">
        <f>-1378.88600198</f>
        <v>-1378.8860019799999</v>
      </c>
      <c r="D5" s="6">
        <f>-1376.91564542942</f>
        <v>-1376.91564542942</v>
      </c>
      <c r="E5" s="6">
        <f t="shared" si="0"/>
        <v>-1.9703565505799361</v>
      </c>
      <c r="F5" s="8">
        <f>E5*A1</f>
        <v>-190.09999999995225</v>
      </c>
      <c r="G5" s="5"/>
    </row>
    <row r="6" spans="1:7" ht="24" x14ac:dyDescent="0.3">
      <c r="B6" s="4" t="s">
        <v>79</v>
      </c>
      <c r="C6" s="6">
        <f>-1446.43547068</f>
        <v>-1446.43547068</v>
      </c>
      <c r="D6" s="6">
        <f>-1445.29823725</f>
        <v>-1445.2982372500001</v>
      </c>
      <c r="E6" s="6">
        <f t="shared" si="0"/>
        <v>-1.1372334299999238</v>
      </c>
      <c r="F6" s="6">
        <f>E6*A1</f>
        <v>-109.72028132639265</v>
      </c>
      <c r="G6" s="5"/>
    </row>
    <row r="7" spans="1:7" ht="24" x14ac:dyDescent="0.3">
      <c r="B7" s="16" t="s">
        <v>52</v>
      </c>
      <c r="C7" s="14">
        <f>-1469.29453757</f>
        <v>-1469.2945375700001</v>
      </c>
      <c r="D7" s="15">
        <f>-1467.15302277</f>
        <v>-1467.15302277</v>
      </c>
      <c r="E7" s="6">
        <f t="shared" si="0"/>
        <v>-2.1415148000000954</v>
      </c>
      <c r="F7" s="14">
        <f>E7*A1</f>
        <v>-206.6133479040092</v>
      </c>
      <c r="G7" s="5"/>
    </row>
    <row r="8" spans="1:7" ht="24" x14ac:dyDescent="0.3">
      <c r="B8" s="4" t="s">
        <v>78</v>
      </c>
      <c r="C8" s="6">
        <f>-1346.16453485</f>
        <v>-1346.1645348500001</v>
      </c>
      <c r="D8" s="6">
        <f>-1345.38726562</f>
        <v>-1345.3872656200001</v>
      </c>
      <c r="E8" s="6">
        <f t="shared" si="0"/>
        <v>-0.7772692300000017</v>
      </c>
      <c r="F8" s="6">
        <f>E8*A1</f>
        <v>-74.990935310400161</v>
      </c>
      <c r="G8" s="5"/>
    </row>
    <row r="9" spans="1:7" ht="24" x14ac:dyDescent="0.3">
      <c r="B9" s="4" t="s">
        <v>55</v>
      </c>
      <c r="C9" s="6">
        <f>-1512.90314825</f>
        <v>-1512.90314825</v>
      </c>
      <c r="D9" s="6">
        <f>-1510.57659766</f>
        <v>-1510.5765976600001</v>
      </c>
      <c r="E9" s="6">
        <f t="shared" si="0"/>
        <v>-2.3265505899998971</v>
      </c>
      <c r="F9" s="6">
        <f>E9*A1</f>
        <v>-224.46560092319007</v>
      </c>
      <c r="G9" s="5"/>
    </row>
    <row r="10" spans="1:7" ht="24" x14ac:dyDescent="0.3">
      <c r="B10" s="4" t="s">
        <v>58</v>
      </c>
      <c r="C10" s="6">
        <f xml:space="preserve"> -1278.25226607</f>
        <v>-1278.2522660699999</v>
      </c>
      <c r="D10" s="6">
        <f>-1274.80326299</f>
        <v>-1274.8032629899999</v>
      </c>
      <c r="E10" s="6">
        <f t="shared" si="0"/>
        <v>-3.4490030800000113</v>
      </c>
      <c r="F10" s="6">
        <f>E10*A1</f>
        <v>-332.75981715840112</v>
      </c>
      <c r="G10" s="5"/>
    </row>
    <row r="11" spans="1:7" ht="24" x14ac:dyDescent="0.3">
      <c r="B11" s="4" t="s">
        <v>61</v>
      </c>
      <c r="C11" s="6">
        <f>-1294.21226304</f>
        <v>-1294.2122630399999</v>
      </c>
      <c r="D11" s="6">
        <f>-1291.71744546123</f>
        <v>-1291.71744546123</v>
      </c>
      <c r="E11" s="6">
        <f t="shared" si="0"/>
        <v>-2.4948175787699256</v>
      </c>
      <c r="F11" s="6">
        <f>E11*A1</f>
        <v>-240.69999999972242</v>
      </c>
      <c r="G11" s="5"/>
    </row>
    <row r="12" spans="1:7" ht="24" x14ac:dyDescent="0.3">
      <c r="B12" s="4" t="s">
        <v>64</v>
      </c>
      <c r="C12" s="6">
        <f>-1312.68879371</f>
        <v>-1312.68879371</v>
      </c>
      <c r="D12" s="6">
        <f>-1309.69262216</f>
        <v>-1309.6926221599999</v>
      </c>
      <c r="E12" s="6">
        <f t="shared" si="0"/>
        <v>-2.9961715500000992</v>
      </c>
      <c r="F12" s="6">
        <f>E12*A1</f>
        <v>-289.07063114400955</v>
      </c>
      <c r="G12" s="5"/>
    </row>
    <row r="13" spans="1:7" ht="24" x14ac:dyDescent="0.3">
      <c r="B13" s="4" t="s">
        <v>98</v>
      </c>
      <c r="C13" s="6">
        <f>-1428.22685338</f>
        <v>-1428.22685338</v>
      </c>
      <c r="D13" s="14">
        <f>-1425.71950198</f>
        <v>-1425.7195019799999</v>
      </c>
      <c r="E13" s="6">
        <f>C13-D13</f>
        <v>-2.5073514000000614</v>
      </c>
      <c r="F13" s="6">
        <f>E13*A1</f>
        <v>-241.90926307200593</v>
      </c>
      <c r="G13" s="5"/>
    </row>
    <row r="14" spans="1:7" ht="24" x14ac:dyDescent="0.3">
      <c r="G14" s="5"/>
    </row>
    <row r="15" spans="1:7" ht="24" x14ac:dyDescent="0.3">
      <c r="G15" s="5"/>
    </row>
    <row r="16" spans="1:7" ht="24" x14ac:dyDescent="0.3">
      <c r="G16" s="5"/>
    </row>
    <row r="17" spans="7:7" ht="24" x14ac:dyDescent="0.3">
      <c r="G17" s="5"/>
    </row>
    <row r="18" spans="7:7" ht="24" x14ac:dyDescent="0.3">
      <c r="G18" s="5"/>
    </row>
  </sheetData>
  <hyperlinks>
    <hyperlink ref="B2" r:id="rId1" xr:uid="{3359572F-8A34-2F41-8F9B-B245352956E0}"/>
    <hyperlink ref="B3" r:id="rId2" location="section=3D-Conformer" xr:uid="{D41681EB-CF60-BB43-BA29-2903EDB1EBCE}"/>
    <hyperlink ref="B4" r:id="rId3" xr:uid="{695AB94A-F5D2-DF43-BDB1-E1B18C3B5212}"/>
    <hyperlink ref="B5" r:id="rId4" xr:uid="{FA752450-8B61-0D4E-97ED-D0218BB09790}"/>
    <hyperlink ref="B6" r:id="rId5" xr:uid="{67571AE6-ADEF-4D4C-A351-D250413BF1A3}"/>
    <hyperlink ref="B7" r:id="rId6" display="Sodium Lauroyl Sarcosinate" xr:uid="{32D624BE-8D10-994B-8591-9E3593AC1989}"/>
    <hyperlink ref="B8" r:id="rId7" display="octanohydroxamic acid" xr:uid="{81D92B13-A7D0-344C-986E-BF199828125A}"/>
    <hyperlink ref="B9" r:id="rId8" xr:uid="{FDB8992E-A160-BE45-8F9C-3CFDE9841C2C}"/>
    <hyperlink ref="B10" r:id="rId9" xr:uid="{A61024D8-4675-3048-9EAF-1D098816FF28}"/>
    <hyperlink ref="B11" r:id="rId10" xr:uid="{9DBD10C7-F7A0-AC44-BBD1-4832A4A19A37}"/>
    <hyperlink ref="B12" r:id="rId11" xr:uid="{04F92867-43FC-6A48-B41C-1C39D43CBB5B}"/>
    <hyperlink ref="B13" r:id="rId12" display="dodecylamine" xr:uid="{B13A4879-631F-48E1-AEF0-35942D052F2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Amir Eskanlou</cp:lastModifiedBy>
  <dcterms:created xsi:type="dcterms:W3CDTF">2025-02-17T03:51:53Z</dcterms:created>
  <dcterms:modified xsi:type="dcterms:W3CDTF">2025-02-26T16:27:38Z</dcterms:modified>
</cp:coreProperties>
</file>