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h\Documents\NREL SAM\PVPMC 2022\"/>
    </mc:Choice>
  </mc:AlternateContent>
  <xr:revisionPtr revIDLastSave="0" documentId="8_{5436B55E-C074-4DD7-899C-F9508D5A62CC}" xr6:coauthVersionLast="47" xr6:coauthVersionMax="47" xr10:uidLastSave="{00000000-0000-0000-0000-000000000000}"/>
  <bookViews>
    <workbookView xWindow="-108" yWindow="-108" windowWidth="23256" windowHeight="12576" tabRatio="795" xr2:uid="{ACF29426-4A73-49BB-9FB2-9015FA8FBF60}"/>
  </bookViews>
  <sheets>
    <sheet name="Summary" sheetId="1" r:id="rId1"/>
    <sheet name="HOMER_results_SAM_HOMER_compari" sheetId="7" r:id="rId2"/>
    <sheet name="SAM_HOMER_comparison_SAM_PV+ES " sheetId="5" r:id="rId3"/>
    <sheet name="SAM_HOMER_comparison_SAM_PV+ES_" sheetId="8" r:id="rId4"/>
  </sheets>
  <definedNames>
    <definedName name="ExternalData_1" localSheetId="2" hidden="1">'SAM_HOMER_comparison_SAM_PV+ES '!$A$1:$F$31</definedName>
    <definedName name="ExternalData_1" localSheetId="3" hidden="1">'SAM_HOMER_comparison_SAM_PV+ES_'!$A$1:$I$31</definedName>
    <definedName name="ExternalData_2" localSheetId="1" hidden="1">HOMER_results_SAM_HOMER_compari!$A$1:$AE$31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 a="1"/>
  <c r="D18" i="1" s="1"/>
  <c r="A16" i="1"/>
  <c r="A19" i="1" a="1"/>
  <c r="A19" i="1" s="1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C29" i="1" l="1" a="1"/>
  <c r="D28" i="1" a="1"/>
  <c r="D28" i="1" s="1"/>
  <c r="C6" i="1" a="1"/>
  <c r="C6" i="1" s="1"/>
  <c r="D5" i="1" a="1"/>
  <c r="D5" i="1" s="1"/>
  <c r="I23" i="1" l="1"/>
  <c r="G22" i="1"/>
  <c r="E21" i="1"/>
  <c r="I19" i="1"/>
  <c r="H23" i="1"/>
  <c r="F22" i="1"/>
  <c r="H19" i="1"/>
  <c r="G21" i="1"/>
  <c r="G23" i="1"/>
  <c r="E22" i="1"/>
  <c r="I20" i="1"/>
  <c r="G19" i="1"/>
  <c r="E20" i="1"/>
  <c r="F23" i="1"/>
  <c r="H20" i="1"/>
  <c r="F19" i="1"/>
  <c r="F21" i="1"/>
  <c r="E23" i="1"/>
  <c r="I21" i="1"/>
  <c r="G20" i="1"/>
  <c r="E19" i="1"/>
  <c r="H21" i="1"/>
  <c r="F20" i="1"/>
  <c r="I22" i="1"/>
  <c r="H22" i="1"/>
  <c r="D9" i="1"/>
  <c r="D31" i="1"/>
  <c r="C21" i="1"/>
  <c r="H30" i="1"/>
  <c r="F33" i="1"/>
  <c r="F31" i="1"/>
  <c r="H32" i="1"/>
  <c r="D32" i="1"/>
  <c r="D30" i="1"/>
  <c r="E30" i="1"/>
  <c r="G31" i="1"/>
  <c r="I32" i="1"/>
  <c r="F30" i="1"/>
  <c r="H31" i="1"/>
  <c r="D33" i="1"/>
  <c r="G30" i="1"/>
  <c r="I31" i="1"/>
  <c r="E33" i="1"/>
  <c r="F32" i="1"/>
  <c r="H33" i="1"/>
  <c r="I30" i="1"/>
  <c r="E32" i="1"/>
  <c r="G33" i="1"/>
  <c r="E31" i="1"/>
  <c r="G32" i="1"/>
  <c r="I33" i="1"/>
  <c r="C29" i="1"/>
  <c r="I29" i="1" s="1"/>
  <c r="C20" i="1"/>
  <c r="C23" i="1"/>
  <c r="C22" i="1"/>
  <c r="C19" i="1"/>
  <c r="E7" i="1"/>
  <c r="G8" i="1"/>
  <c r="I9" i="1"/>
  <c r="H6" i="1"/>
  <c r="G6" i="1"/>
  <c r="I7" i="1"/>
  <c r="E9" i="1"/>
  <c r="G10" i="1"/>
  <c r="D8" i="1"/>
  <c r="H10" i="1"/>
  <c r="I6" i="1"/>
  <c r="E8" i="1"/>
  <c r="G9" i="1"/>
  <c r="I10" i="1"/>
  <c r="D7" i="1"/>
  <c r="D6" i="1"/>
  <c r="H8" i="1"/>
  <c r="E6" i="1"/>
  <c r="G7" i="1"/>
  <c r="I8" i="1"/>
  <c r="E10" i="1"/>
  <c r="F8" i="1"/>
  <c r="H9" i="1"/>
  <c r="F7" i="1"/>
  <c r="D10" i="1"/>
  <c r="F6" i="1"/>
  <c r="H7" i="1"/>
  <c r="F10" i="1"/>
  <c r="F9" i="1"/>
  <c r="D21" i="1" l="1"/>
  <c r="D22" i="1"/>
  <c r="D20" i="1"/>
  <c r="D23" i="1"/>
  <c r="D19" i="1"/>
  <c r="F29" i="1"/>
  <c r="E29" i="1"/>
  <c r="G29" i="1"/>
  <c r="H29" i="1"/>
  <c r="D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1C60-33AA-475C-88B3-9628E20F8A38}" keepAlive="1" name="Query - HOMER_results_SAM_HOMER_comparison_detailed" description="Connection to the 'HOMER_results_SAM_HOMER_comparison_detailed' query in the workbook." type="5" refreshedVersion="8" background="1" saveData="1">
    <dbPr connection="Provider=Microsoft.Mashup.OleDb.1;Data Source=$Workbook$;Location=HOMER_results_SAM_HOMER_comparison_detailed;Extended Properties=&quot;&quot;" command="SELECT * FROM [HOMER_results_SAM_HOMER_comparison_detailed]"/>
  </connection>
  <connection id="2" xr16:uid="{CC5C7934-9C33-43AB-B7AE-BC692F6572A2}" keepAlive="1" name="Query - SAM_HOMER_comparison_SAM_PV+ES (2)" description="Connection to the 'SAM_HOMER_comparison_SAM_PV+ES (2)' query in the workbook." type="5" refreshedVersion="8" background="1" saveData="1">
    <dbPr connection="Provider=Microsoft.Mashup.OleDb.1;Data Source=$Workbook$;Location=&quot;SAM_HOMER_comparison_SAM_PV+ES (2)&quot;;Extended Properties=&quot;&quot;" command="SELECT * FROM [SAM_HOMER_comparison_SAM_PV+ES (2)]"/>
  </connection>
  <connection id="3" xr16:uid="{D34DD930-C918-49DE-81D3-AAF86EED3BD3}" keepAlive="1" name="Query - SAM_HOMER_comparison_SAM_PV+ES_grid_target" description="Connection to the 'SAM_HOMER_comparison_SAM_PV+ES_grid_target' query in the workbook." type="5" refreshedVersion="8" background="1" saveData="1">
    <dbPr connection="Provider=Microsoft.Mashup.OleDb.1;Data Source=$Workbook$;Location=SAM_HOMER_comparison_SAM_PV+ES_grid_target;Extended Properties=&quot;&quot;" command="SELECT * FROM [SAM_HOMER_comparison_SAM_PV+ES_grid_targ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<sst xmlns="http://schemas.openxmlformats.org/spreadsheetml/2006/main" count="59" uniqueCount="50">
  <si>
    <t>(battery count)</t>
  </si>
  <si>
    <t>Battery Capacity (kWh):</t>
  </si>
  <si>
    <t>run</t>
  </si>
  <si>
    <t>Desired bank capacity (kWh)</t>
  </si>
  <si>
    <t>Desired array size (kWdc)</t>
  </si>
  <si>
    <t>Critical load unmet percentage (year 1) (%)</t>
  </si>
  <si>
    <t>LCOE Levelized cost of energy real (cents/kWh)</t>
  </si>
  <si>
    <t>Net capital cost ($)</t>
  </si>
  <si>
    <t xml:space="preserve"> #</t>
  </si>
  <si>
    <t>PV kW</t>
  </si>
  <si>
    <t>Converter kW</t>
  </si>
  <si>
    <t>Total Capital Cost $</t>
  </si>
  <si>
    <t>Total NPC $</t>
  </si>
  <si>
    <t>Tot. Ann. Cap. Cost $/yr</t>
  </si>
  <si>
    <t>Tot. Ann. Repl. Cost $/yr</t>
  </si>
  <si>
    <t>Total O&amp;M Cost $/yr</t>
  </si>
  <si>
    <t>Total Fuel Cost $/yr</t>
  </si>
  <si>
    <t>Total Ann. Cost $/yr</t>
  </si>
  <si>
    <t>Operating Cost $/yr</t>
  </si>
  <si>
    <t>COE $/kWh</t>
  </si>
  <si>
    <t>PV Production kWh/yr</t>
  </si>
  <si>
    <t>Tot. Electrical Production kWh/yr</t>
  </si>
  <si>
    <t>AC Primary Load Served kWh/yr</t>
  </si>
  <si>
    <t xml:space="preserve">Ren. Fraction </t>
  </si>
  <si>
    <t>Cap. Shortage kWh/yr</t>
  </si>
  <si>
    <t xml:space="preserve">Cap. Shortage Frac. </t>
  </si>
  <si>
    <t>Unmet Load kWh/yr</t>
  </si>
  <si>
    <t xml:space="preserve">Unmet Load Frac. </t>
  </si>
  <si>
    <t>Excess Electricity kWh/yr</t>
  </si>
  <si>
    <t>CO2 Emissions kg/yr</t>
  </si>
  <si>
    <t>CO Emissions kg/yr</t>
  </si>
  <si>
    <t>UHC Emissions kg/yr</t>
  </si>
  <si>
    <t>PM Emissions kg/yr</t>
  </si>
  <si>
    <t>SO2 Emissions kg/yr</t>
  </si>
  <si>
    <t>NOx Emissions kg/yr</t>
  </si>
  <si>
    <t>Battery Autonomy hr</t>
  </si>
  <si>
    <t>Battery Throughput kWh/yr</t>
  </si>
  <si>
    <t>Battery Life yr</t>
  </si>
  <si>
    <t>Electricity load total in each year (kWh)</t>
  </si>
  <si>
    <t>Electricity load total in each year (kWh)_1</t>
  </si>
  <si>
    <t>Annual energy imported from grid (kWh)</t>
  </si>
  <si>
    <t>Annual energy imported from grid (kWh)_2</t>
  </si>
  <si>
    <t>Unmet Load (calc)</t>
  </si>
  <si>
    <t xml:space="preserve">Custom 10 kWh </t>
  </si>
  <si>
    <t>SAM Grid Outage Annual Unmet Load</t>
  </si>
  <si>
    <t>HOMER 
Annual Unmet Load</t>
  </si>
  <si>
    <t>SAM Grid Target Annual Unmet Load</t>
  </si>
  <si>
    <t>annual load (kWh)</t>
  </si>
  <si>
    <t>per battery capacity (kWh)</t>
  </si>
  <si>
    <t>PV capacity (kW):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</si>
</sst>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1" applyNumberFormat="1" applyFont="1"/>
    <xf numFmtId="0" fontId="2" fillId="0" borderId="0" xfId="0" applyFont="1"/>
    <xf numFmtId="4" fontId="0" fillId="0" borderId="0" xfId="0" applyNumberFormat="1"/>
    <xf numFmtId="10" fontId="0" fillId="0" borderId="0" xfId="1" applyNumberFormat="1" applyFont="1" applyBorder="1"/>
    <xf numFmtId="0" fontId="0" fillId="0" borderId="0" xfId="0" applyAlignment="1">
      <alignment horizont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textRotation="90" wrapText="1"/>
    </xf>
    <xf numFmtId="0" fontId="2" fillId="0" borderId="0" xfId="0" applyFont="1" applyBorder="1"/>
    <xf numFmtId="0" fontId="0" fillId="0" borderId="0" xfId="0" applyNumberFormat="1"/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9B4344-7054-4B8E-975B-73C22562B674}" autoFormatId="16" applyNumberFormats="0" applyBorderFormats="0" applyFontFormats="0" applyPatternFormats="0" applyAlignmentFormats="0" applyWidthHeightFormats="0">
  <queryTableRefresh nextId="67">
    <queryTableFields count="31">
      <queryTableField id="32" name=" #" tableColumnId="32"/>
      <queryTableField id="33" name="PV kW" tableColumnId="33"/>
      <queryTableField id="65" name="Custom 10 kWh " tableColumnId="2"/>
      <queryTableField id="35" name="Converter kW" tableColumnId="35"/>
      <queryTableField id="36" name="Total Capital Cost $" tableColumnId="36"/>
      <queryTableField id="37" name="Total NPC $" tableColumnId="37"/>
      <queryTableField id="38" name="Tot. Ann. Cap. Cost $/yr" tableColumnId="38"/>
      <queryTableField id="39" name="Tot. Ann. Repl. Cost $/yr" tableColumnId="39"/>
      <queryTableField id="40" name="Total O&amp;M Cost $/yr" tableColumnId="40"/>
      <queryTableField id="41" name="Total Fuel Cost $/yr" tableColumnId="41"/>
      <queryTableField id="42" name="Total Ann. Cost $/yr" tableColumnId="42"/>
      <queryTableField id="43" name="Operating Cost $/yr" tableColumnId="43"/>
      <queryTableField id="44" name="COE $/kWh" tableColumnId="44"/>
      <queryTableField id="45" name="PV Production kWh/yr" tableColumnId="45"/>
      <queryTableField id="46" name="Tot. Electrical Production kWh/yr" tableColumnId="46"/>
      <queryTableField id="47" name="AC Primary Load Served kWh/yr" tableColumnId="47"/>
      <queryTableField id="48" name="Ren. Fraction " tableColumnId="48"/>
      <queryTableField id="49" name="Cap. Shortage kWh/yr" tableColumnId="49"/>
      <queryTableField id="50" name="Cap. Shortage Frac. " tableColumnId="50"/>
      <queryTableField id="51" name="Unmet Load kWh/yr" tableColumnId="51"/>
      <queryTableField id="52" name="Unmet Load Frac. " tableColumnId="52"/>
      <queryTableField id="53" name="Excess Electricity kWh/yr" tableColumnId="53"/>
      <queryTableField id="54" name="CO2 Emissions kg/yr" tableColumnId="54"/>
      <queryTableField id="55" name="CO Emissions kg/yr" tableColumnId="55"/>
      <queryTableField id="56" name="UHC Emissions kg/yr" tableColumnId="56"/>
      <queryTableField id="57" name="PM Emissions kg/yr" tableColumnId="57"/>
      <queryTableField id="58" name="SO2 Emissions kg/yr" tableColumnId="58"/>
      <queryTableField id="59" name="NOx Emissions kg/yr" tableColumnId="59"/>
      <queryTableField id="60" name="Battery Autonomy hr" tableColumnId="60"/>
      <queryTableField id="61" name="Battery Throughput kWh/yr" tableColumnId="61"/>
      <queryTableField id="62" name="Battery Life yr" tableColumnId="6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A9322B-5B76-4277-9A2F-C9B93E759228}" autoFormatId="16" applyNumberFormats="0" applyBorderFormats="0" applyFontFormats="0" applyPatternFormats="0" applyAlignmentFormats="0" applyWidthHeightFormats="0">
  <queryTableRefresh nextId="7">
    <queryTableFields count="6">
      <queryTableField id="1" name="run" tableColumnId="1"/>
      <queryTableField id="2" name="Desired bank capacity (kWh)" tableColumnId="2"/>
      <queryTableField id="3" name="Desired array size (kWdc)" tableColumnId="3"/>
      <queryTableField id="4" name="Critical load unmet percentage (year 1) (%)" tableColumnId="4"/>
      <queryTableField id="5" name="LCOE Levelized cost of energy real (cents/kWh)" tableColumnId="5"/>
      <queryTableField id="6" name="Net capital cost ($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8077D7-EC3D-4C57-A508-4A5002B3457E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run" tableColumnId="1"/>
      <queryTableField id="2" name="Desired bank capacity (kWh)" tableColumnId="2"/>
      <queryTableField id="3" name="Desired array size (kWdc)" tableColumnId="3"/>
      <queryTableField id="4" name="Electricity load total in each year (kWh)" tableColumnId="4"/>
      <queryTableField id="5" name="Electricity load total in each year (kWh)_1" tableColumnId="5"/>
      <queryTableField id="6" name="Annual energy imported from grid (kWh)" tableColumnId="6"/>
      <queryTableField id="7" name="Annual energy imported from grid (kWh)_2" tableColumnId="7"/>
      <queryTableField id="8" name="LCOE Levelized cost of energy real (cents/kWh)" tableColumnId="8"/>
      <queryTableField id="9" name="Net capital cost ($)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BAD71D-AE9B-4A45-8E4D-E7165858826C}" name="HOMER_results_SAM_HOMER_comparison_detailed" displayName="HOMER_results_SAM_HOMER_comparison_detailed" ref="A1:AE31" tableType="queryTable" totalsRowShown="0">
  <autoFilter ref="A1:AE31" xr:uid="{0BBAD71D-AE9B-4A45-8E4D-E7165858826C}"/>
  <tableColumns count="31">
    <tableColumn id="32" xr3:uid="{B64D62A4-EF27-45B9-8DC7-E40E2B8A46B6}" uniqueName="32" name=" #" queryTableFieldId="32" dataDxfId="30"/>
    <tableColumn id="33" xr3:uid="{E55986AD-7EEB-4CB0-9FF6-6EBD4337B4CE}" uniqueName="33" name="PV kW" queryTableFieldId="33" dataDxfId="29"/>
    <tableColumn id="2" xr3:uid="{13C91578-31BC-4B7E-A281-B299254C1343}" uniqueName="2" name="Custom 10 kWh " queryTableFieldId="65" dataDxfId="28"/>
    <tableColumn id="35" xr3:uid="{1D190B29-0D9E-415E-BCA0-058182F6E5D2}" uniqueName="35" name="Converter kW" queryTableFieldId="35" dataDxfId="27"/>
    <tableColumn id="36" xr3:uid="{939915AF-3780-44CD-89DD-5916190C5C6C}" uniqueName="36" name="Total Capital Cost $" queryTableFieldId="36" dataDxfId="26"/>
    <tableColumn id="37" xr3:uid="{8C0CA779-1A0F-4E67-B4EB-A9FDE8805FDF}" uniqueName="37" name="Total NPC $" queryTableFieldId="37" dataDxfId="25"/>
    <tableColumn id="38" xr3:uid="{7A4EB110-2773-4BA0-B570-17876089213D}" uniqueName="38" name="Tot. Ann. Cap. Cost $/yr" queryTableFieldId="38" dataDxfId="24"/>
    <tableColumn id="39" xr3:uid="{CD3A8B5E-CECB-40E0-BB3E-E8C5BE4F71D9}" uniqueName="39" name="Tot. Ann. Repl. Cost $/yr" queryTableFieldId="39" dataDxfId="23"/>
    <tableColumn id="40" xr3:uid="{749DFEA8-CEA9-4F7C-A06F-F2D56C12D6FE}" uniqueName="40" name="Total O&amp;M Cost $/yr" queryTableFieldId="40" dataDxfId="22"/>
    <tableColumn id="41" xr3:uid="{58EB680A-E6DE-4113-9C6D-5E369D8ECC6D}" uniqueName="41" name="Total Fuel Cost $/yr" queryTableFieldId="41" dataDxfId="21"/>
    <tableColumn id="42" xr3:uid="{CCB2ECE2-3FDB-4CB9-A132-15A494E81F29}" uniqueName="42" name="Total Ann. Cost $/yr" queryTableFieldId="42" dataDxfId="20"/>
    <tableColumn id="43" xr3:uid="{FFCB7804-43E9-4B9E-8A14-21862918C106}" uniqueName="43" name="Operating Cost $/yr" queryTableFieldId="43" dataDxfId="19"/>
    <tableColumn id="44" xr3:uid="{F29F0C6E-0F87-48CF-BA4B-3F389AFF9139}" uniqueName="44" name="COE $/kWh" queryTableFieldId="44" dataDxfId="18"/>
    <tableColumn id="45" xr3:uid="{C29BFE7A-256E-44B6-95F8-3A7C8BB491E0}" uniqueName="45" name="PV Production kWh/yr" queryTableFieldId="45" dataDxfId="17"/>
    <tableColumn id="46" xr3:uid="{3E334C86-DDB3-48D3-859E-CDA18CCEF55B}" uniqueName="46" name="Tot. Electrical Production kWh/yr" queryTableFieldId="46" dataDxfId="16"/>
    <tableColumn id="47" xr3:uid="{C6987B41-E181-4C31-93BA-5629CBCCD946}" uniqueName="47" name="AC Primary Load Served kWh/yr" queryTableFieldId="47" dataDxfId="15"/>
    <tableColumn id="48" xr3:uid="{A2D7ED30-E6DF-42F8-92BB-59DA6C2A73EC}" uniqueName="48" name="Ren. Fraction " queryTableFieldId="48" dataDxfId="14"/>
    <tableColumn id="49" xr3:uid="{B8645D7F-E3E1-4F65-9AE0-99224722B7D2}" uniqueName="49" name="Cap. Shortage kWh/yr" queryTableFieldId="49" dataDxfId="13"/>
    <tableColumn id="50" xr3:uid="{6EF5B9BE-B0CB-47F6-9AC0-0B2E8C427FFA}" uniqueName="50" name="Cap. Shortage Frac. " queryTableFieldId="50" dataDxfId="12"/>
    <tableColumn id="51" xr3:uid="{7E9E272A-6128-41D5-8691-823450DFC729}" uniqueName="51" name="Unmet Load kWh/yr" queryTableFieldId="51" dataDxfId="11"/>
    <tableColumn id="52" xr3:uid="{CF8AD1C0-9B1D-4F1E-B326-F5EA9AD465AA}" uniqueName="52" name="Unmet Load Frac. " queryTableFieldId="52" dataDxfId="10"/>
    <tableColumn id="53" xr3:uid="{99E533B4-7445-4F55-8F70-EE812DD8BE27}" uniqueName="53" name="Excess Electricity kWh/yr" queryTableFieldId="53" dataDxfId="9"/>
    <tableColumn id="54" xr3:uid="{03D2C7B8-7C62-488E-A998-DFCED6C68EA0}" uniqueName="54" name="CO2 Emissions kg/yr" queryTableFieldId="54" dataDxfId="8"/>
    <tableColumn id="55" xr3:uid="{7823EBBA-0D3D-4252-B796-B34477B0B069}" uniqueName="55" name="CO Emissions kg/yr" queryTableFieldId="55" dataDxfId="7"/>
    <tableColumn id="56" xr3:uid="{6E7447F3-318A-4B85-A789-6778B2EBEFFA}" uniqueName="56" name="UHC Emissions kg/yr" queryTableFieldId="56" dataDxfId="6"/>
    <tableColumn id="57" xr3:uid="{C7323016-C478-4BED-A020-AB455DF35F56}" uniqueName="57" name="PM Emissions kg/yr" queryTableFieldId="57" dataDxfId="5"/>
    <tableColumn id="58" xr3:uid="{00D4BF51-490D-4501-BD48-4363BE299FAB}" uniqueName="58" name="SO2 Emissions kg/yr" queryTableFieldId="58" dataDxfId="4"/>
    <tableColumn id="59" xr3:uid="{36CF8F72-93FC-4741-A261-E0313D7B3CC5}" uniqueName="59" name="NOx Emissions kg/yr" queryTableFieldId="59" dataDxfId="3"/>
    <tableColumn id="60" xr3:uid="{4B19F467-BDEB-4782-A893-4E3F2F8D60D3}" uniqueName="60" name="Battery Autonomy hr" queryTableFieldId="60" dataDxfId="2"/>
    <tableColumn id="61" xr3:uid="{C7130C9D-2532-480C-A4DA-07683F47424B}" uniqueName="61" name="Battery Throughput kWh/yr" queryTableFieldId="61" dataDxfId="1"/>
    <tableColumn id="62" xr3:uid="{AB6622F7-7964-4D56-B458-DC2BBBBA978F}" uniqueName="62" name="Battery Life yr" queryTableFieldId="6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ABBE26-ECFA-4C85-8168-7499DD0BB0F3}" name="SAM_HOMER_comparison_SAM_PV_ES__2" displayName="SAM_HOMER_comparison_SAM_PV_ES__2" ref="A1:F31" tableType="queryTable" totalsRowShown="0">
  <autoFilter ref="A1:F31" xr:uid="{E7ABBE26-ECFA-4C85-8168-7499DD0BB0F3}"/>
  <tableColumns count="6">
    <tableColumn id="1" xr3:uid="{BA886147-6535-44FA-A241-D517B7D806FA}" uniqueName="1" name="run" queryTableFieldId="1"/>
    <tableColumn id="2" xr3:uid="{D8457B82-D728-46FF-AC48-FC802724456C}" uniqueName="2" name="Desired bank capacity (kWh)" queryTableFieldId="2"/>
    <tableColumn id="3" xr3:uid="{D9B2AA90-B6E9-44EB-AFA0-A4586C9D6F6E}" uniqueName="3" name="Desired array size (kWdc)" queryTableFieldId="3"/>
    <tableColumn id="4" xr3:uid="{0B9F005C-0811-4179-BAA5-3771D97AB182}" uniqueName="4" name="Critical load unmet percentage (year 1) (%)" queryTableFieldId="4"/>
    <tableColumn id="5" xr3:uid="{CDA9F1E7-838C-4730-B0DE-54027133278C}" uniqueName="5" name="LCOE Levelized cost of energy real (cents/kWh)" queryTableFieldId="5"/>
    <tableColumn id="6" xr3:uid="{4E08E1C7-1F94-4608-B664-9D1E9FF05C7E}" uniqueName="6" name="Net capital cost ($)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EEE79-E18D-484E-81BB-526DC7CA6FE6}" name="SAM_HOMER_comparison_SAM_PV_ES_grid_target" displayName="SAM_HOMER_comparison_SAM_PV_ES_grid_target" ref="A1:J31" tableType="queryTable" totalsRowShown="0">
  <autoFilter ref="A1:J31" xr:uid="{D76EEE79-E18D-484E-81BB-526DC7CA6FE6}"/>
  <tableColumns count="10">
    <tableColumn id="1" xr3:uid="{3165B118-5180-448C-9AC0-48746D7634B2}" uniqueName="1" name="run" queryTableFieldId="1"/>
    <tableColumn id="2" xr3:uid="{67A828B5-E2D8-4C6F-92EE-E5CBFAB0399F}" uniqueName="2" name="Desired bank capacity (kWh)" queryTableFieldId="2"/>
    <tableColumn id="3" xr3:uid="{7BA23307-307D-4023-94CB-05E7E04507E4}" uniqueName="3" name="Desired array size (kWdc)" queryTableFieldId="3"/>
    <tableColumn id="4" xr3:uid="{54352893-8E3A-4933-AA42-8B1B1C8A478E}" uniqueName="4" name="Electricity load total in each year (kWh)" queryTableFieldId="4"/>
    <tableColumn id="5" xr3:uid="{3734EE48-C8C1-4741-980E-C99CE917750E}" uniqueName="5" name="Electricity load total in each year (kWh)_1" queryTableFieldId="5"/>
    <tableColumn id="6" xr3:uid="{67B10E6F-634A-4792-8345-F5EA2337D0DC}" uniqueName="6" name="Annual energy imported from grid (kWh)" queryTableFieldId="6"/>
    <tableColumn id="7" xr3:uid="{22947F7A-B286-427E-8F0E-1EB817465B18}" uniqueName="7" name="Annual energy imported from grid (kWh)_2" queryTableFieldId="7"/>
    <tableColumn id="8" xr3:uid="{E41FD23E-CFA4-41E2-A3CC-01FE3B063FE2}" uniqueName="8" name="LCOE Levelized cost of energy real (cents/kWh)" queryTableFieldId="8"/>
    <tableColumn id="9" xr3:uid="{EC5C465D-65BE-48DB-874B-EEC016D6E022}" uniqueName="9" name="Net capital cost ($)" queryTableFieldId="9"/>
    <tableColumn id="10" xr3:uid="{70F2ECE1-9FDC-4D66-B926-F86DBD72C7C6}" uniqueName="10" name="Unmet Load (calc)" queryTableFieldId="10" dataDxfId="31">
      <calculatedColumnFormula>SAM_HOMER_comparison_SAM_PV_ES_grid_target[[#This Row],[Annual energy imported from grid (kWh)_2]]/SAM_HOMER_comparison_SAM_PV_ES_grid_target[[#This Row],[Electricity load total in each year (kWh)_1]]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BAD4-974F-4E3A-A0DD-25A6356F9946}">
  <dimension ref="A4:I42"/>
  <sheetViews>
    <sheetView tabSelected="1" zoomScaleNormal="100" workbookViewId="0">
      <selection activeCell="L17" sqref="L17"/>
    </sheetView>
  </sheetViews>
  <sheetFormatPr defaultRowHeight="14.4" x14ac:dyDescent="0.3"/>
  <cols>
    <col min="1" max="1" width="13.21875" bestFit="1" customWidth="1"/>
    <col min="4" max="4" width="10" bestFit="1" customWidth="1"/>
  </cols>
  <sheetData>
    <row r="4" spans="1:9" x14ac:dyDescent="0.3">
      <c r="B4" s="16" t="s">
        <v>44</v>
      </c>
      <c r="C4" s="17"/>
      <c r="D4" s="9" t="s">
        <v>49</v>
      </c>
      <c r="E4" s="10"/>
      <c r="F4" s="10"/>
      <c r="G4" s="10"/>
      <c r="H4" s="10"/>
      <c r="I4" s="11"/>
    </row>
    <row r="5" spans="1:9" x14ac:dyDescent="0.3">
      <c r="B5" s="18"/>
      <c r="C5" s="15"/>
      <c r="D5" s="19" cm="1">
        <f t="array" ref="D5:I5">TRANSPOSE(_xlfn.UNIQUE(SAM_HOMER_comparison_SAM_PV_ES__2[Desired array size (kWdc)]))</f>
        <v>5</v>
      </c>
      <c r="E5" s="20">
        <v>10</v>
      </c>
      <c r="F5" s="20">
        <v>15</v>
      </c>
      <c r="G5" s="20">
        <v>20</v>
      </c>
      <c r="H5" s="20">
        <v>25</v>
      </c>
      <c r="I5" s="21">
        <v>30</v>
      </c>
    </row>
    <row r="6" spans="1:9" x14ac:dyDescent="0.3">
      <c r="B6" s="6" t="s">
        <v>1</v>
      </c>
      <c r="C6" s="31" cm="1">
        <f t="array" ref="C6:C10">_xlfn.UNIQUE(SAM_HOMER_comparison_SAM_PV_ES__2[Desired bank capacity (kWh)])</f>
        <v>20</v>
      </c>
      <c r="D6" s="22">
        <f>SUMIFS(SAM_HOMER_comparison_SAM_PV_ES__2[Critical load unmet percentage (year 1) (%)],SAM_HOMER_comparison_SAM_PV_ES__2[Desired array size (kWdc)],Summary!D$5,SAM_HOMER_comparison_SAM_PV_ES__2[Desired bank capacity (kWh)],Summary!$C6)/100</f>
        <v>0.33126899999999998</v>
      </c>
      <c r="E6" s="23">
        <f>SUMIFS(SAM_HOMER_comparison_SAM_PV_ES__2[Critical load unmet percentage (year 1) (%)],SAM_HOMER_comparison_SAM_PV_ES__2[Desired array size (kWdc)],Summary!E$5,SAM_HOMER_comparison_SAM_PV_ES__2[Desired bank capacity (kWh)],Summary!$C6)/100</f>
        <v>0.10320700000000001</v>
      </c>
      <c r="F6" s="23">
        <f>SUMIFS(SAM_HOMER_comparison_SAM_PV_ES__2[Critical load unmet percentage (year 1) (%)],SAM_HOMER_comparison_SAM_PV_ES__2[Desired array size (kWdc)],Summary!F$5,SAM_HOMER_comparison_SAM_PV_ES__2[Desired bank capacity (kWh)],Summary!$C6)/100</f>
        <v>5.8496300000000001E-2</v>
      </c>
      <c r="G6" s="23">
        <f>SUMIFS(SAM_HOMER_comparison_SAM_PV_ES__2[Critical load unmet percentage (year 1) (%)],SAM_HOMER_comparison_SAM_PV_ES__2[Desired array size (kWdc)],Summary!G$5,SAM_HOMER_comparison_SAM_PV_ES__2[Desired bank capacity (kWh)],Summary!$C6)/100</f>
        <v>4.30877E-2</v>
      </c>
      <c r="H6" s="23">
        <f>SUMIFS(SAM_HOMER_comparison_SAM_PV_ES__2[Critical load unmet percentage (year 1) (%)],SAM_HOMER_comparison_SAM_PV_ES__2[Desired array size (kWdc)],Summary!H$5,SAM_HOMER_comparison_SAM_PV_ES__2[Desired bank capacity (kWh)],Summary!$C6)/100</f>
        <v>3.4865300000000002E-2</v>
      </c>
      <c r="I6" s="24">
        <f>SUMIFS(SAM_HOMER_comparison_SAM_PV_ES__2[Critical load unmet percentage (year 1) (%)],SAM_HOMER_comparison_SAM_PV_ES__2[Desired array size (kWdc)],Summary!I$5,SAM_HOMER_comparison_SAM_PV_ES__2[Desired bank capacity (kWh)],Summary!$C6)/100</f>
        <v>2.9220100000000002E-2</v>
      </c>
    </row>
    <row r="7" spans="1:9" x14ac:dyDescent="0.3">
      <c r="B7" s="7"/>
      <c r="C7" s="32">
        <v>40</v>
      </c>
      <c r="D7" s="25">
        <f>SUMIFS(SAM_HOMER_comparison_SAM_PV_ES__2[Critical load unmet percentage (year 1) (%)],SAM_HOMER_comparison_SAM_PV_ES__2[Desired array size (kWdc)],Summary!D$5,SAM_HOMER_comparison_SAM_PV_ES__2[Desired bank capacity (kWh)],Summary!$C7)/100</f>
        <v>0.31308000000000002</v>
      </c>
      <c r="E7" s="26">
        <f>SUMIFS(SAM_HOMER_comparison_SAM_PV_ES__2[Critical load unmet percentage (year 1) (%)],SAM_HOMER_comparison_SAM_PV_ES__2[Desired array size (kWdc)],Summary!E$5,SAM_HOMER_comparison_SAM_PV_ES__2[Desired bank capacity (kWh)],Summary!$C7)/100</f>
        <v>4.6471600000000002E-2</v>
      </c>
      <c r="F7" s="26">
        <f>SUMIFS(SAM_HOMER_comparison_SAM_PV_ES__2[Critical load unmet percentage (year 1) (%)],SAM_HOMER_comparison_SAM_PV_ES__2[Desired array size (kWdc)],Summary!F$5,SAM_HOMER_comparison_SAM_PV_ES__2[Desired bank capacity (kWh)],Summary!$C7)/100</f>
        <v>5.7373799999999994E-3</v>
      </c>
      <c r="G7" s="26">
        <f>SUMIFS(SAM_HOMER_comparison_SAM_PV_ES__2[Critical load unmet percentage (year 1) (%)],SAM_HOMER_comparison_SAM_PV_ES__2[Desired array size (kWdc)],Summary!G$5,SAM_HOMER_comparison_SAM_PV_ES__2[Desired bank capacity (kWh)],Summary!$C7)/100</f>
        <v>2.1578399999999998E-3</v>
      </c>
      <c r="H7" s="26">
        <f>SUMIFS(SAM_HOMER_comparison_SAM_PV_ES__2[Critical load unmet percentage (year 1) (%)],SAM_HOMER_comparison_SAM_PV_ES__2[Desired array size (kWdc)],Summary!H$5,SAM_HOMER_comparison_SAM_PV_ES__2[Desired bank capacity (kWh)],Summary!$C7)/100</f>
        <v>9.8723800000000009E-4</v>
      </c>
      <c r="I7" s="27">
        <f>SUMIFS(SAM_HOMER_comparison_SAM_PV_ES__2[Critical load unmet percentage (year 1) (%)],SAM_HOMER_comparison_SAM_PV_ES__2[Desired array size (kWdc)],Summary!I$5,SAM_HOMER_comparison_SAM_PV_ES__2[Desired bank capacity (kWh)],Summary!$C7)/100</f>
        <v>3.5961199999999999E-4</v>
      </c>
    </row>
    <row r="8" spans="1:9" x14ac:dyDescent="0.3">
      <c r="B8" s="7"/>
      <c r="C8" s="32">
        <v>60</v>
      </c>
      <c r="D8" s="25">
        <f>SUMIFS(SAM_HOMER_comparison_SAM_PV_ES__2[Critical load unmet percentage (year 1) (%)],SAM_HOMER_comparison_SAM_PV_ES__2[Desired array size (kWdc)],Summary!D$5,SAM_HOMER_comparison_SAM_PV_ES__2[Desired bank capacity (kWh)],Summary!$C8)/100</f>
        <v>0.30913099999999999</v>
      </c>
      <c r="E8" s="26">
        <f>SUMIFS(SAM_HOMER_comparison_SAM_PV_ES__2[Critical load unmet percentage (year 1) (%)],SAM_HOMER_comparison_SAM_PV_ES__2[Desired array size (kWdc)],Summary!E$5,SAM_HOMER_comparison_SAM_PV_ES__2[Desired bank capacity (kWh)],Summary!$C8)/100</f>
        <v>3.3939999999999998E-2</v>
      </c>
      <c r="F8" s="26">
        <f>SUMIFS(SAM_HOMER_comparison_SAM_PV_ES__2[Critical load unmet percentage (year 1) (%)],SAM_HOMER_comparison_SAM_PV_ES__2[Desired array size (kWdc)],Summary!F$5,SAM_HOMER_comparison_SAM_PV_ES__2[Desired bank capacity (kWh)],Summary!$C8)/100</f>
        <v>5.1860999999999997E-4</v>
      </c>
      <c r="G8" s="26">
        <f>SUMIFS(SAM_HOMER_comparison_SAM_PV_ES__2[Critical load unmet percentage (year 1) (%)],SAM_HOMER_comparison_SAM_PV_ES__2[Desired array size (kWdc)],Summary!G$5,SAM_HOMER_comparison_SAM_PV_ES__2[Desired bank capacity (kWh)],Summary!$C8)/100</f>
        <v>1.7426900000000001E-7</v>
      </c>
      <c r="H8" s="26">
        <f>SUMIFS(SAM_HOMER_comparison_SAM_PV_ES__2[Critical load unmet percentage (year 1) (%)],SAM_HOMER_comparison_SAM_PV_ES__2[Desired array size (kWdc)],Summary!H$5,SAM_HOMER_comparison_SAM_PV_ES__2[Desired bank capacity (kWh)],Summary!$C8)/100</f>
        <v>0</v>
      </c>
      <c r="I8" s="27">
        <f>SUMIFS(SAM_HOMER_comparison_SAM_PV_ES__2[Critical load unmet percentage (year 1) (%)],SAM_HOMER_comparison_SAM_PV_ES__2[Desired array size (kWdc)],Summary!I$5,SAM_HOMER_comparison_SAM_PV_ES__2[Desired bank capacity (kWh)],Summary!$C8)/100</f>
        <v>1.27552E-7</v>
      </c>
    </row>
    <row r="9" spans="1:9" x14ac:dyDescent="0.3">
      <c r="B9" s="7"/>
      <c r="C9" s="32">
        <v>80</v>
      </c>
      <c r="D9" s="25">
        <f>SUMIFS(SAM_HOMER_comparison_SAM_PV_ES__2[Critical load unmet percentage (year 1) (%)],SAM_HOMER_comparison_SAM_PV_ES__2[Desired array size (kWdc)],Summary!D$5,SAM_HOMER_comparison_SAM_PV_ES__2[Desired bank capacity (kWh)],Summary!$C9)/100</f>
        <v>0.30653799999999998</v>
      </c>
      <c r="E9" s="26">
        <f>SUMIFS(SAM_HOMER_comparison_SAM_PV_ES__2[Critical load unmet percentage (year 1) (%)],SAM_HOMER_comparison_SAM_PV_ES__2[Desired array size (kWdc)],Summary!E$5,SAM_HOMER_comparison_SAM_PV_ES__2[Desired bank capacity (kWh)],Summary!$C9)/100</f>
        <v>2.8106399999999997E-2</v>
      </c>
      <c r="F9" s="26">
        <f>SUMIFS(SAM_HOMER_comparison_SAM_PV_ES__2[Critical load unmet percentage (year 1) (%)],SAM_HOMER_comparison_SAM_PV_ES__2[Desired array size (kWdc)],Summary!F$5,SAM_HOMER_comparison_SAM_PV_ES__2[Desired bank capacity (kWh)],Summary!$C9)/100</f>
        <v>4.5035499999999999E-7</v>
      </c>
      <c r="G9" s="26">
        <f>SUMIFS(SAM_HOMER_comparison_SAM_PV_ES__2[Critical load unmet percentage (year 1) (%)],SAM_HOMER_comparison_SAM_PV_ES__2[Desired array size (kWdc)],Summary!G$5,SAM_HOMER_comparison_SAM_PV_ES__2[Desired bank capacity (kWh)],Summary!$C9)/100</f>
        <v>1.7426900000000001E-7</v>
      </c>
      <c r="H9" s="26">
        <f>SUMIFS(SAM_HOMER_comparison_SAM_PV_ES__2[Critical load unmet percentage (year 1) (%)],SAM_HOMER_comparison_SAM_PV_ES__2[Desired array size (kWdc)],Summary!H$5,SAM_HOMER_comparison_SAM_PV_ES__2[Desired bank capacity (kWh)],Summary!$C9)/100</f>
        <v>0</v>
      </c>
      <c r="I9" s="27">
        <f>SUMIFS(SAM_HOMER_comparison_SAM_PV_ES__2[Critical load unmet percentage (year 1) (%)],SAM_HOMER_comparison_SAM_PV_ES__2[Desired array size (kWdc)],Summary!I$5,SAM_HOMER_comparison_SAM_PV_ES__2[Desired bank capacity (kWh)],Summary!$C9)/100</f>
        <v>1.27552E-7</v>
      </c>
    </row>
    <row r="10" spans="1:9" x14ac:dyDescent="0.3">
      <c r="B10" s="8"/>
      <c r="C10" s="33">
        <v>100</v>
      </c>
      <c r="D10" s="28">
        <f>SUMIFS(SAM_HOMER_comparison_SAM_PV_ES__2[Critical load unmet percentage (year 1) (%)],SAM_HOMER_comparison_SAM_PV_ES__2[Desired array size (kWdc)],Summary!D$5,SAM_HOMER_comparison_SAM_PV_ES__2[Desired bank capacity (kWh)],Summary!$C10)/100</f>
        <v>0.30421100000000001</v>
      </c>
      <c r="E10" s="29">
        <f>SUMIFS(SAM_HOMER_comparison_SAM_PV_ES__2[Critical load unmet percentage (year 1) (%)],SAM_HOMER_comparison_SAM_PV_ES__2[Desired array size (kWdc)],Summary!E$5,SAM_HOMER_comparison_SAM_PV_ES__2[Desired bank capacity (kWh)],Summary!$C10)/100</f>
        <v>2.4517199999999999E-2</v>
      </c>
      <c r="F10" s="29">
        <f>SUMIFS(SAM_HOMER_comparison_SAM_PV_ES__2[Critical load unmet percentage (year 1) (%)],SAM_HOMER_comparison_SAM_PV_ES__2[Desired array size (kWdc)],Summary!F$5,SAM_HOMER_comparison_SAM_PV_ES__2[Desired bank capacity (kWh)],Summary!$C10)/100</f>
        <v>4.5035499999999999E-7</v>
      </c>
      <c r="G10" s="29">
        <f>SUMIFS(SAM_HOMER_comparison_SAM_PV_ES__2[Critical load unmet percentage (year 1) (%)],SAM_HOMER_comparison_SAM_PV_ES__2[Desired array size (kWdc)],Summary!G$5,SAM_HOMER_comparison_SAM_PV_ES__2[Desired bank capacity (kWh)],Summary!$C10)/100</f>
        <v>1.7426900000000001E-7</v>
      </c>
      <c r="H10" s="29">
        <f>SUMIFS(SAM_HOMER_comparison_SAM_PV_ES__2[Critical load unmet percentage (year 1) (%)],SAM_HOMER_comparison_SAM_PV_ES__2[Desired array size (kWdc)],Summary!H$5,SAM_HOMER_comparison_SAM_PV_ES__2[Desired bank capacity (kWh)],Summary!$C10)/100</f>
        <v>0</v>
      </c>
      <c r="I10" s="30">
        <f>SUMIFS(SAM_HOMER_comparison_SAM_PV_ES__2[Critical load unmet percentage (year 1) (%)],SAM_HOMER_comparison_SAM_PV_ES__2[Desired array size (kWdc)],Summary!I$5,SAM_HOMER_comparison_SAM_PV_ES__2[Desired bank capacity (kWh)],Summary!$C10)/100</f>
        <v>1.27552E-7</v>
      </c>
    </row>
    <row r="11" spans="1:9" x14ac:dyDescent="0.3">
      <c r="B11" s="12"/>
      <c r="C11" s="13"/>
      <c r="D11" s="4"/>
      <c r="E11" s="4"/>
      <c r="F11" s="4"/>
      <c r="G11" s="4"/>
      <c r="H11" s="4"/>
      <c r="I11" s="4"/>
    </row>
    <row r="13" spans="1:9" x14ac:dyDescent="0.3">
      <c r="A13" t="s">
        <v>48</v>
      </c>
    </row>
    <row r="14" spans="1:9" x14ac:dyDescent="0.3">
      <c r="A14">
        <v>10</v>
      </c>
    </row>
    <row r="15" spans="1:9" x14ac:dyDescent="0.3">
      <c r="A15" t="s">
        <v>47</v>
      </c>
    </row>
    <row r="16" spans="1:9" x14ac:dyDescent="0.3">
      <c r="A16" s="3">
        <f>MAX(HOMER_results_SAM_HOMER_comparison_detailed[AC Primary Load Served kWh/yr])-MIN(HOMER_results_SAM_HOMER_comparison_detailed[Unmet Load kWh/yr])</f>
        <v>10840</v>
      </c>
    </row>
    <row r="17" spans="1:9" x14ac:dyDescent="0.3">
      <c r="B17" s="16" t="s">
        <v>45</v>
      </c>
      <c r="C17" s="17"/>
      <c r="D17" s="9" t="s">
        <v>49</v>
      </c>
      <c r="E17" s="10"/>
      <c r="F17" s="10"/>
      <c r="G17" s="10"/>
      <c r="H17" s="10"/>
      <c r="I17" s="11"/>
    </row>
    <row r="18" spans="1:9" x14ac:dyDescent="0.3">
      <c r="A18" t="s">
        <v>0</v>
      </c>
      <c r="B18" s="18"/>
      <c r="C18" s="15"/>
      <c r="D18" s="31" cm="1">
        <f t="array" ref="D18:I18">TRANSPOSE(_xlfn.UNIQUE(HOMER_results_SAM_HOMER_comparison_detailed[PV kW]))</f>
        <v>5</v>
      </c>
      <c r="E18" s="34">
        <v>10</v>
      </c>
      <c r="F18" s="34">
        <v>15</v>
      </c>
      <c r="G18" s="34">
        <v>20</v>
      </c>
      <c r="H18" s="34">
        <v>25</v>
      </c>
      <c r="I18" s="35">
        <v>30</v>
      </c>
    </row>
    <row r="19" spans="1:9" x14ac:dyDescent="0.3">
      <c r="A19" cm="1">
        <f t="array" ref="A19:A23">_xlfn.UNIQUE(HOMER_results_SAM_HOMER_comparison_detailed[[Custom 10 kWh ]])</f>
        <v>2</v>
      </c>
      <c r="B19" s="6" t="s">
        <v>1</v>
      </c>
      <c r="C19" s="31">
        <f>A19*$A$14</f>
        <v>20</v>
      </c>
      <c r="D19" s="22">
        <f>SUMIFS(HOMER_results_SAM_HOMER_comparison_detailed[Unmet Load kWh/yr],HOMER_results_SAM_HOMER_comparison_detailed[PV kW],Summary!D$18,HOMER_results_SAM_HOMER_comparison_detailed[[Custom 10 kWh ]],Summary!$A19)/$A$16</f>
        <v>0.33791512915129152</v>
      </c>
      <c r="E19" s="23">
        <f>SUMIFS(HOMER_results_SAM_HOMER_comparison_detailed[Unmet Load kWh/yr],HOMER_results_SAM_HOMER_comparison_detailed[PV kW],Summary!E$18,HOMER_results_SAM_HOMER_comparison_detailed[[Custom 10 kWh ]],Summary!$A19)/$A$16</f>
        <v>0.10046125461254612</v>
      </c>
      <c r="F19" s="23">
        <f>SUMIFS(HOMER_results_SAM_HOMER_comparison_detailed[Unmet Load kWh/yr],HOMER_results_SAM_HOMER_comparison_detailed[PV kW],Summary!F$18,HOMER_results_SAM_HOMER_comparison_detailed[[Custom 10 kWh ]],Summary!$A19)/$A$16</f>
        <v>5.1383763837638374E-2</v>
      </c>
      <c r="G19" s="23">
        <f>SUMIFS(HOMER_results_SAM_HOMER_comparison_detailed[Unmet Load kWh/yr],HOMER_results_SAM_HOMER_comparison_detailed[PV kW],Summary!G$18,HOMER_results_SAM_HOMER_comparison_detailed[[Custom 10 kWh ]],Summary!$A19)/$A$16</f>
        <v>3.5608856088560889E-2</v>
      </c>
      <c r="H19" s="23">
        <f>SUMIFS(HOMER_results_SAM_HOMER_comparison_detailed[Unmet Load kWh/yr],HOMER_results_SAM_HOMER_comparison_detailed[PV kW],Summary!H$18,HOMER_results_SAM_HOMER_comparison_detailed[[Custom 10 kWh ]],Summary!$A19)/$A$16</f>
        <v>2.7398523985239853E-2</v>
      </c>
      <c r="I19" s="24">
        <f>SUMIFS(HOMER_results_SAM_HOMER_comparison_detailed[Unmet Load kWh/yr],HOMER_results_SAM_HOMER_comparison_detailed[PV kW],Summary!I$18,HOMER_results_SAM_HOMER_comparison_detailed[[Custom 10 kWh ]],Summary!$A19)/$A$16</f>
        <v>2.2047970479704797E-2</v>
      </c>
    </row>
    <row r="20" spans="1:9" x14ac:dyDescent="0.3">
      <c r="A20">
        <v>4</v>
      </c>
      <c r="B20" s="7"/>
      <c r="C20" s="32">
        <f>A20*$A$14</f>
        <v>40</v>
      </c>
      <c r="D20" s="25">
        <f>SUMIFS(HOMER_results_SAM_HOMER_comparison_detailed[Unmet Load kWh/yr],HOMER_results_SAM_HOMER_comparison_detailed[PV kW],Summary!D$18,HOMER_results_SAM_HOMER_comparison_detailed[[Custom 10 kWh ]],Summary!$A20)/$A$16</f>
        <v>0.32352398523985237</v>
      </c>
      <c r="E20" s="26">
        <f>SUMIFS(HOMER_results_SAM_HOMER_comparison_detailed[Unmet Load kWh/yr],HOMER_results_SAM_HOMER_comparison_detailed[PV kW],Summary!E$18,HOMER_results_SAM_HOMER_comparison_detailed[[Custom 10 kWh ]],Summary!$A20)/$A$16</f>
        <v>5.0461254612546129E-2</v>
      </c>
      <c r="F20" s="26">
        <f>SUMIFS(HOMER_results_SAM_HOMER_comparison_detailed[Unmet Load kWh/yr],HOMER_results_SAM_HOMER_comparison_detailed[PV kW],Summary!F$18,HOMER_results_SAM_HOMER_comparison_detailed[[Custom 10 kWh ]],Summary!$A20)/$A$16</f>
        <v>6.7343173431734316E-3</v>
      </c>
      <c r="G20" s="26">
        <f>SUMIFS(HOMER_results_SAM_HOMER_comparison_detailed[Unmet Load kWh/yr],HOMER_results_SAM_HOMER_comparison_detailed[PV kW],Summary!G$18,HOMER_results_SAM_HOMER_comparison_detailed[[Custom 10 kWh ]],Summary!$A20)/$A$16</f>
        <v>2.2140221402214021E-3</v>
      </c>
      <c r="H20" s="26">
        <f>SUMIFS(HOMER_results_SAM_HOMER_comparison_detailed[Unmet Load kWh/yr],HOMER_results_SAM_HOMER_comparison_detailed[PV kW],Summary!H$18,HOMER_results_SAM_HOMER_comparison_detailed[[Custom 10 kWh ]],Summary!$A20)/$A$16</f>
        <v>1.1070110701107011E-3</v>
      </c>
      <c r="I20" s="27">
        <f>SUMIFS(HOMER_results_SAM_HOMER_comparison_detailed[Unmet Load kWh/yr],HOMER_results_SAM_HOMER_comparison_detailed[PV kW],Summary!I$18,HOMER_results_SAM_HOMER_comparison_detailed[[Custom 10 kWh ]],Summary!$A20)/$A$16</f>
        <v>4.6125461254612545E-4</v>
      </c>
    </row>
    <row r="21" spans="1:9" x14ac:dyDescent="0.3">
      <c r="A21">
        <v>6</v>
      </c>
      <c r="B21" s="7"/>
      <c r="C21" s="32">
        <f>A21*$A$14</f>
        <v>60</v>
      </c>
      <c r="D21" s="25">
        <f>SUMIFS(HOMER_results_SAM_HOMER_comparison_detailed[Unmet Load kWh/yr],HOMER_results_SAM_HOMER_comparison_detailed[PV kW],Summary!D$18,HOMER_results_SAM_HOMER_comparison_detailed[[Custom 10 kWh ]],Summary!$A21)/$A$16</f>
        <v>0.31918819188191883</v>
      </c>
      <c r="E21" s="26">
        <f>SUMIFS(HOMER_results_SAM_HOMER_comparison_detailed[Unmet Load kWh/yr],HOMER_results_SAM_HOMER_comparison_detailed[PV kW],Summary!E$18,HOMER_results_SAM_HOMER_comparison_detailed[[Custom 10 kWh ]],Summary!$A21)/$A$16</f>
        <v>3.8653136531365311E-2</v>
      </c>
      <c r="F21" s="26">
        <f>SUMIFS(HOMER_results_SAM_HOMER_comparison_detailed[Unmet Load kWh/yr],HOMER_results_SAM_HOMER_comparison_detailed[PV kW],Summary!F$18,HOMER_results_SAM_HOMER_comparison_detailed[[Custom 10 kWh ]],Summary!$A21)/$A$16</f>
        <v>9.225092250922509E-4</v>
      </c>
      <c r="G21" s="26">
        <f>SUMIFS(HOMER_results_SAM_HOMER_comparison_detailed[Unmet Load kWh/yr],HOMER_results_SAM_HOMER_comparison_detailed[PV kW],Summary!G$18,HOMER_results_SAM_HOMER_comparison_detailed[[Custom 10 kWh ]],Summary!$A21)/$A$16</f>
        <v>0</v>
      </c>
      <c r="H21" s="26">
        <f>SUMIFS(HOMER_results_SAM_HOMER_comparison_detailed[Unmet Load kWh/yr],HOMER_results_SAM_HOMER_comparison_detailed[PV kW],Summary!H$18,HOMER_results_SAM_HOMER_comparison_detailed[[Custom 10 kWh ]],Summary!$A21)/$A$16</f>
        <v>0</v>
      </c>
      <c r="I21" s="27">
        <f>SUMIFS(HOMER_results_SAM_HOMER_comparison_detailed[Unmet Load kWh/yr],HOMER_results_SAM_HOMER_comparison_detailed[PV kW],Summary!I$18,HOMER_results_SAM_HOMER_comparison_detailed[[Custom 10 kWh ]],Summary!$A21)/$A$16</f>
        <v>0</v>
      </c>
    </row>
    <row r="22" spans="1:9" x14ac:dyDescent="0.3">
      <c r="A22">
        <v>8</v>
      </c>
      <c r="B22" s="7"/>
      <c r="C22" s="32">
        <f>A22*$A$14</f>
        <v>80</v>
      </c>
      <c r="D22" s="25">
        <f>SUMIFS(HOMER_results_SAM_HOMER_comparison_detailed[Unmet Load kWh/yr],HOMER_results_SAM_HOMER_comparison_detailed[PV kW],Summary!D$18,HOMER_results_SAM_HOMER_comparison_detailed[[Custom 10 kWh ]],Summary!$A22)/$A$16</f>
        <v>0.31586715867158671</v>
      </c>
      <c r="E22" s="26">
        <f>SUMIFS(HOMER_results_SAM_HOMER_comparison_detailed[Unmet Load kWh/yr],HOMER_results_SAM_HOMER_comparison_detailed[PV kW],Summary!E$18,HOMER_results_SAM_HOMER_comparison_detailed[[Custom 10 kWh ]],Summary!$A22)/$A$16</f>
        <v>3.2749077490774908E-2</v>
      </c>
      <c r="F22" s="26">
        <f>SUMIFS(HOMER_results_SAM_HOMER_comparison_detailed[Unmet Load kWh/yr],HOMER_results_SAM_HOMER_comparison_detailed[PV kW],Summary!F$18,HOMER_results_SAM_HOMER_comparison_detailed[[Custom 10 kWh ]],Summary!$A22)/$A$16</f>
        <v>0</v>
      </c>
      <c r="G22" s="26">
        <f>SUMIFS(HOMER_results_SAM_HOMER_comparison_detailed[Unmet Load kWh/yr],HOMER_results_SAM_HOMER_comparison_detailed[PV kW],Summary!G$18,HOMER_results_SAM_HOMER_comparison_detailed[[Custom 10 kWh ]],Summary!$A22)/$A$16</f>
        <v>0</v>
      </c>
      <c r="H22" s="26">
        <f>SUMIFS(HOMER_results_SAM_HOMER_comparison_detailed[Unmet Load kWh/yr],HOMER_results_SAM_HOMER_comparison_detailed[PV kW],Summary!H$18,HOMER_results_SAM_HOMER_comparison_detailed[[Custom 10 kWh ]],Summary!$A22)/$A$16</f>
        <v>0</v>
      </c>
      <c r="I22" s="27">
        <f>SUMIFS(HOMER_results_SAM_HOMER_comparison_detailed[Unmet Load kWh/yr],HOMER_results_SAM_HOMER_comparison_detailed[PV kW],Summary!I$18,HOMER_results_SAM_HOMER_comparison_detailed[[Custom 10 kWh ]],Summary!$A22)/$A$16</f>
        <v>0</v>
      </c>
    </row>
    <row r="23" spans="1:9" x14ac:dyDescent="0.3">
      <c r="A23">
        <v>10</v>
      </c>
      <c r="B23" s="8"/>
      <c r="C23" s="33">
        <f>A23*$A$14</f>
        <v>100</v>
      </c>
      <c r="D23" s="28">
        <f>SUMIFS(HOMER_results_SAM_HOMER_comparison_detailed[Unmet Load kWh/yr],HOMER_results_SAM_HOMER_comparison_detailed[PV kW],Summary!D$18,HOMER_results_SAM_HOMER_comparison_detailed[[Custom 10 kWh ]],Summary!$A23)/$A$16</f>
        <v>0.3125461254612546</v>
      </c>
      <c r="E23" s="29">
        <f>SUMIFS(HOMER_results_SAM_HOMER_comparison_detailed[Unmet Load kWh/yr],HOMER_results_SAM_HOMER_comparison_detailed[PV kW],Summary!E$18,HOMER_results_SAM_HOMER_comparison_detailed[[Custom 10 kWh ]],Summary!$A23)/$A$16</f>
        <v>2.8413284132841329E-2</v>
      </c>
      <c r="F23" s="29">
        <f>SUMIFS(HOMER_results_SAM_HOMER_comparison_detailed[Unmet Load kWh/yr],HOMER_results_SAM_HOMER_comparison_detailed[PV kW],Summary!F$18,HOMER_results_SAM_HOMER_comparison_detailed[[Custom 10 kWh ]],Summary!$A23)/$A$16</f>
        <v>0</v>
      </c>
      <c r="G23" s="29">
        <f>SUMIFS(HOMER_results_SAM_HOMER_comparison_detailed[Unmet Load kWh/yr],HOMER_results_SAM_HOMER_comparison_detailed[PV kW],Summary!G$18,HOMER_results_SAM_HOMER_comparison_detailed[[Custom 10 kWh ]],Summary!$A23)/$A$16</f>
        <v>0</v>
      </c>
      <c r="H23" s="29">
        <f>SUMIFS(HOMER_results_SAM_HOMER_comparison_detailed[Unmet Load kWh/yr],HOMER_results_SAM_HOMER_comparison_detailed[PV kW],Summary!H$18,HOMER_results_SAM_HOMER_comparison_detailed[[Custom 10 kWh ]],Summary!$A23)/$A$16</f>
        <v>0</v>
      </c>
      <c r="I23" s="30">
        <f>SUMIFS(HOMER_results_SAM_HOMER_comparison_detailed[Unmet Load kWh/yr],HOMER_results_SAM_HOMER_comparison_detailed[PV kW],Summary!I$18,HOMER_results_SAM_HOMER_comparison_detailed[[Custom 10 kWh ]],Summary!$A23)/$A$16</f>
        <v>0</v>
      </c>
    </row>
    <row r="24" spans="1:9" x14ac:dyDescent="0.3">
      <c r="B24" s="12"/>
      <c r="C24" s="13"/>
      <c r="D24" s="4"/>
      <c r="E24" s="4"/>
      <c r="F24" s="4"/>
      <c r="G24" s="4"/>
      <c r="H24" s="4"/>
      <c r="I24" s="4"/>
    </row>
    <row r="25" spans="1:9" x14ac:dyDescent="0.3">
      <c r="B25" s="12"/>
      <c r="C25" s="13"/>
      <c r="D25" s="4"/>
      <c r="E25" s="4"/>
      <c r="F25" s="4"/>
      <c r="G25" s="4"/>
      <c r="H25" s="4"/>
      <c r="I25" s="4"/>
    </row>
    <row r="27" spans="1:9" x14ac:dyDescent="0.3">
      <c r="B27" s="16" t="s">
        <v>46</v>
      </c>
      <c r="C27" s="17"/>
      <c r="D27" s="9" t="s">
        <v>49</v>
      </c>
      <c r="E27" s="10"/>
      <c r="F27" s="10"/>
      <c r="G27" s="10"/>
      <c r="H27" s="10"/>
      <c r="I27" s="11"/>
    </row>
    <row r="28" spans="1:9" x14ac:dyDescent="0.3">
      <c r="B28" s="18"/>
      <c r="C28" s="15"/>
      <c r="D28" s="31" cm="1">
        <f t="array" ref="D28:I28">TRANSPOSE(_xlfn.UNIQUE(SAM_HOMER_comparison_SAM_PV_ES__2[Desired array size (kWdc)]))</f>
        <v>5</v>
      </c>
      <c r="E28" s="34">
        <v>10</v>
      </c>
      <c r="F28" s="34">
        <v>15</v>
      </c>
      <c r="G28" s="34">
        <v>20</v>
      </c>
      <c r="H28" s="34">
        <v>25</v>
      </c>
      <c r="I28" s="35">
        <v>30</v>
      </c>
    </row>
    <row r="29" spans="1:9" x14ac:dyDescent="0.3">
      <c r="B29" s="6" t="s">
        <v>1</v>
      </c>
      <c r="C29" s="31" cm="1">
        <f t="array" ref="C29:C33">_xlfn.UNIQUE(SAM_HOMER_comparison_SAM_PV_ES__2[Desired bank capacity (kWh)])</f>
        <v>20</v>
      </c>
      <c r="D29" s="22">
        <f>SUMIFS(SAM_HOMER_comparison_SAM_PV_ES_grid_target[Unmet Load (calc)],SAM_HOMER_comparison_SAM_PV_ES_grid_target[Desired array size (kWdc)],D$28,SAM_HOMER_comparison_SAM_PV_ES_grid_target[Desired bank capacity (kWh)],Summary!$C29)</f>
        <v>0.32563231233782425</v>
      </c>
      <c r="E29" s="23">
        <f>SUMIFS(SAM_HOMER_comparison_SAM_PV_ES_grid_target[Unmet Load (calc)],SAM_HOMER_comparison_SAM_PV_ES_grid_target[Desired array size (kWdc)],E$28,SAM_HOMER_comparison_SAM_PV_ES_grid_target[Desired bank capacity (kWh)],Summary!$C29)</f>
        <v>0.11100440471683304</v>
      </c>
      <c r="F29" s="23">
        <f>SUMIFS(SAM_HOMER_comparison_SAM_PV_ES_grid_target[Unmet Load (calc)],SAM_HOMER_comparison_SAM_PV_ES_grid_target[Desired array size (kWdc)],F$28,SAM_HOMER_comparison_SAM_PV_ES_grid_target[Desired bank capacity (kWh)],Summary!$C29)</f>
        <v>6.7982048701208761E-2</v>
      </c>
      <c r="G29" s="23">
        <f>SUMIFS(SAM_HOMER_comparison_SAM_PV_ES_grid_target[Unmet Load (calc)],SAM_HOMER_comparison_SAM_PV_ES_grid_target[Desired array size (kWdc)],G$28,SAM_HOMER_comparison_SAM_PV_ES_grid_target[Desired bank capacity (kWh)],Summary!$C29)</f>
        <v>5.1620695705170236E-2</v>
      </c>
      <c r="H29" s="23">
        <f>SUMIFS(SAM_HOMER_comparison_SAM_PV_ES_grid_target[Unmet Load (calc)],SAM_HOMER_comparison_SAM_PV_ES_grid_target[Desired array size (kWdc)],H$28,SAM_HOMER_comparison_SAM_PV_ES_grid_target[Desired bank capacity (kWh)],Summary!$C29)</f>
        <v>4.2646154414412753E-2</v>
      </c>
      <c r="I29" s="24">
        <f>SUMIFS(SAM_HOMER_comparison_SAM_PV_ES_grid_target[Unmet Load (calc)],SAM_HOMER_comparison_SAM_PV_ES_grid_target[Desired array size (kWdc)],I$28,SAM_HOMER_comparison_SAM_PV_ES_grid_target[Desired bank capacity (kWh)],Summary!$C29)</f>
        <v>3.6409370873463659E-2</v>
      </c>
    </row>
    <row r="30" spans="1:9" x14ac:dyDescent="0.3">
      <c r="B30" s="7"/>
      <c r="C30" s="32">
        <v>40</v>
      </c>
      <c r="D30" s="25">
        <f>SUMIFS(SAM_HOMER_comparison_SAM_PV_ES_grid_target[Unmet Load (calc)],SAM_HOMER_comparison_SAM_PV_ES_grid_target[Desired array size (kWdc)],D$28,SAM_HOMER_comparison_SAM_PV_ES_grid_target[Desired bank capacity (kWh)],Summary!$C30)</f>
        <v>0.3041286140378418</v>
      </c>
      <c r="E30" s="26">
        <f>SUMIFS(SAM_HOMER_comparison_SAM_PV_ES_grid_target[Unmet Load (calc)],SAM_HOMER_comparison_SAM_PV_ES_grid_target[Desired array size (kWdc)],E$28,SAM_HOMER_comparison_SAM_PV_ES_grid_target[Desired bank capacity (kWh)],Summary!$C30)</f>
        <v>4.5000323197251904E-2</v>
      </c>
      <c r="F30" s="26">
        <f>SUMIFS(SAM_HOMER_comparison_SAM_PV_ES_grid_target[Unmet Load (calc)],SAM_HOMER_comparison_SAM_PV_ES_grid_target[Desired array size (kWdc)],F$28,SAM_HOMER_comparison_SAM_PV_ES_grid_target[Desired bank capacity (kWh)],Summary!$C30)</f>
        <v>6.5920327260303073E-3</v>
      </c>
      <c r="G30" s="26">
        <f>SUMIFS(SAM_HOMER_comparison_SAM_PV_ES_grid_target[Unmet Load (calc)],SAM_HOMER_comparison_SAM_PV_ES_grid_target[Desired array size (kWdc)],G$28,SAM_HOMER_comparison_SAM_PV_ES_grid_target[Desired bank capacity (kWh)],Summary!$C30)</f>
        <v>2.8538594368980453E-3</v>
      </c>
      <c r="H30" s="26">
        <f>SUMIFS(SAM_HOMER_comparison_SAM_PV_ES_grid_target[Unmet Load (calc)],SAM_HOMER_comparison_SAM_PV_ES_grid_target[Desired array size (kWdc)],H$28,SAM_HOMER_comparison_SAM_PV_ES_grid_target[Desired bank capacity (kWh)],Summary!$C30)</f>
        <v>1.4170352654372859E-3</v>
      </c>
      <c r="I30" s="27">
        <f>SUMIFS(SAM_HOMER_comparison_SAM_PV_ES_grid_target[Unmet Load (calc)],SAM_HOMER_comparison_SAM_PV_ES_grid_target[Desired array size (kWdc)],I$28,SAM_HOMER_comparison_SAM_PV_ES_grid_target[Desired bank capacity (kWh)],Summary!$C30)</f>
        <v>7.9424154839186285E-4</v>
      </c>
    </row>
    <row r="31" spans="1:9" x14ac:dyDescent="0.3">
      <c r="B31" s="7"/>
      <c r="C31" s="32">
        <v>60</v>
      </c>
      <c r="D31" s="25">
        <f>SUMIFS(SAM_HOMER_comparison_SAM_PV_ES_grid_target[Unmet Load (calc)],SAM_HOMER_comparison_SAM_PV_ES_grid_target[Desired array size (kWdc)],D$28,SAM_HOMER_comparison_SAM_PV_ES_grid_target[Desired bank capacity (kWh)],Summary!$C31)</f>
        <v>0.29954198332302179</v>
      </c>
      <c r="E31" s="26">
        <f>SUMIFS(SAM_HOMER_comparison_SAM_PV_ES_grid_target[Unmet Load (calc)],SAM_HOMER_comparison_SAM_PV_ES_grid_target[Desired array size (kWdc)],E$28,SAM_HOMER_comparison_SAM_PV_ES_grid_target[Desired bank capacity (kWh)],Summary!$C31)</f>
        <v>3.1161847949544297E-2</v>
      </c>
      <c r="F31" s="26">
        <f>SUMIFS(SAM_HOMER_comparison_SAM_PV_ES_grid_target[Unmet Load (calc)],SAM_HOMER_comparison_SAM_PV_ES_grid_target[Desired array size (kWdc)],F$28,SAM_HOMER_comparison_SAM_PV_ES_grid_target[Desired bank capacity (kWh)],Summary!$C31)</f>
        <v>1.1807873085056284E-3</v>
      </c>
      <c r="G31" s="26">
        <f>SUMIFS(SAM_HOMER_comparison_SAM_PV_ES_grid_target[Unmet Load (calc)],SAM_HOMER_comparison_SAM_PV_ES_grid_target[Desired array size (kWdc)],G$28,SAM_HOMER_comparison_SAM_PV_ES_grid_target[Desired bank capacity (kWh)],Summary!$C31)</f>
        <v>2.1956451478858286E-4</v>
      </c>
      <c r="H31" s="26">
        <f>SUMIFS(SAM_HOMER_comparison_SAM_PV_ES_grid_target[Unmet Load (calc)],SAM_HOMER_comparison_SAM_PV_ES_grid_target[Desired array size (kWdc)],H$28,SAM_HOMER_comparison_SAM_PV_ES_grid_target[Desired bank capacity (kWh)],Summary!$C31)</f>
        <v>0</v>
      </c>
      <c r="I31" s="27">
        <f>SUMIFS(SAM_HOMER_comparison_SAM_PV_ES_grid_target[Unmet Load (calc)],SAM_HOMER_comparison_SAM_PV_ES_grid_target[Desired array size (kWdc)],I$28,SAM_HOMER_comparison_SAM_PV_ES_grid_target[Desired bank capacity (kWh)],Summary!$C31)</f>
        <v>0</v>
      </c>
    </row>
    <row r="32" spans="1:9" x14ac:dyDescent="0.3">
      <c r="B32" s="7"/>
      <c r="C32" s="32">
        <v>80</v>
      </c>
      <c r="D32" s="25">
        <f>SUMIFS(SAM_HOMER_comparison_SAM_PV_ES_grid_target[Unmet Load (calc)],SAM_HOMER_comparison_SAM_PV_ES_grid_target[Desired array size (kWdc)],D$28,SAM_HOMER_comparison_SAM_PV_ES_grid_target[Desired bank capacity (kWh)],Summary!$C32)</f>
        <v>0.2970404365933163</v>
      </c>
      <c r="E32" s="26">
        <f>SUMIFS(SAM_HOMER_comparison_SAM_PV_ES_grid_target[Unmet Load (calc)],SAM_HOMER_comparison_SAM_PV_ES_grid_target[Desired array size (kWdc)],E$28,SAM_HOMER_comparison_SAM_PV_ES_grid_target[Desired bank capacity (kWh)],Summary!$C32)</f>
        <v>2.4993489883926016E-2</v>
      </c>
      <c r="F32" s="26">
        <f>SUMIFS(SAM_HOMER_comparison_SAM_PV_ES_grid_target[Unmet Load (calc)],SAM_HOMER_comparison_SAM_PV_ES_grid_target[Desired array size (kWdc)],F$28,SAM_HOMER_comparison_SAM_PV_ES_grid_target[Desired bank capacity (kWh)],Summary!$C32)</f>
        <v>1.8109480760529306E-7</v>
      </c>
      <c r="G32" s="26">
        <f>SUMIFS(SAM_HOMER_comparison_SAM_PV_ES_grid_target[Unmet Load (calc)],SAM_HOMER_comparison_SAM_PV_ES_grid_target[Desired array size (kWdc)],G$28,SAM_HOMER_comparison_SAM_PV_ES_grid_target[Desired bank capacity (kWh)],Summary!$C32)</f>
        <v>1.5153241668436557E-7</v>
      </c>
      <c r="H32" s="26">
        <f>SUMIFS(SAM_HOMER_comparison_SAM_PV_ES_grid_target[Unmet Load (calc)],SAM_HOMER_comparison_SAM_PV_ES_grid_target[Desired array size (kWdc)],H$28,SAM_HOMER_comparison_SAM_PV_ES_grid_target[Desired bank capacity (kWh)],Summary!$C32)</f>
        <v>0</v>
      </c>
      <c r="I32" s="27">
        <f>SUMIFS(SAM_HOMER_comparison_SAM_PV_ES_grid_target[Unmet Load (calc)],SAM_HOMER_comparison_SAM_PV_ES_grid_target[Desired array size (kWdc)],I$28,SAM_HOMER_comparison_SAM_PV_ES_grid_target[Desired bank capacity (kWh)],Summary!$C32)</f>
        <v>0</v>
      </c>
    </row>
    <row r="33" spans="2:9" x14ac:dyDescent="0.3">
      <c r="B33" s="8"/>
      <c r="C33" s="33">
        <v>100</v>
      </c>
      <c r="D33" s="28">
        <f>SUMIFS(SAM_HOMER_comparison_SAM_PV_ES_grid_target[Unmet Load (calc)],SAM_HOMER_comparison_SAM_PV_ES_grid_target[Desired array size (kWdc)],D$28,SAM_HOMER_comparison_SAM_PV_ES_grid_target[Desired bank capacity (kWh)],Summary!$C33)</f>
        <v>0.29480391161016872</v>
      </c>
      <c r="E33" s="29">
        <f>SUMIFS(SAM_HOMER_comparison_SAM_PV_ES_grid_target[Unmet Load (calc)],SAM_HOMER_comparison_SAM_PV_ES_grid_target[Desired array size (kWdc)],E$28,SAM_HOMER_comparison_SAM_PV_ES_grid_target[Desired bank capacity (kWh)],Summary!$C33)</f>
        <v>2.111179854653579E-2</v>
      </c>
      <c r="F33" s="29">
        <f>SUMIFS(SAM_HOMER_comparison_SAM_PV_ES_grid_target[Unmet Load (calc)],SAM_HOMER_comparison_SAM_PV_ES_grid_target[Desired array size (kWdc)],F$28,SAM_HOMER_comparison_SAM_PV_ES_grid_target[Desired bank capacity (kWh)],Summary!$C33)</f>
        <v>1.8109480760529306E-7</v>
      </c>
      <c r="G33" s="29">
        <f>SUMIFS(SAM_HOMER_comparison_SAM_PV_ES_grid_target[Unmet Load (calc)],SAM_HOMER_comparison_SAM_PV_ES_grid_target[Desired array size (kWdc)],G$28,SAM_HOMER_comparison_SAM_PV_ES_grid_target[Desired bank capacity (kWh)],Summary!$C33)</f>
        <v>1.5153241668436557E-7</v>
      </c>
      <c r="H33" s="29">
        <f>SUMIFS(SAM_HOMER_comparison_SAM_PV_ES_grid_target[Unmet Load (calc)],SAM_HOMER_comparison_SAM_PV_ES_grid_target[Desired array size (kWdc)],H$28,SAM_HOMER_comparison_SAM_PV_ES_grid_target[Desired bank capacity (kWh)],Summary!$C33)</f>
        <v>0</v>
      </c>
      <c r="I33" s="30">
        <f>SUMIFS(SAM_HOMER_comparison_SAM_PV_ES_grid_target[Unmet Load (calc)],SAM_HOMER_comparison_SAM_PV_ES_grid_target[Desired array size (kWdc)],I$28,SAM_HOMER_comparison_SAM_PV_ES_grid_target[Desired bank capacity (kWh)],Summary!$C33)</f>
        <v>0</v>
      </c>
    </row>
    <row r="34" spans="2:9" x14ac:dyDescent="0.3">
      <c r="B34" s="12"/>
      <c r="C34" s="13"/>
      <c r="D34" s="4"/>
      <c r="E34" s="4"/>
      <c r="F34" s="4"/>
      <c r="G34" s="4"/>
      <c r="H34" s="4"/>
      <c r="I34" s="4"/>
    </row>
    <row r="37" spans="2:9" x14ac:dyDescent="0.3">
      <c r="D37" s="2"/>
      <c r="E37" s="2"/>
      <c r="F37" s="2"/>
      <c r="G37" s="2"/>
      <c r="H37" s="2"/>
      <c r="I37" s="2"/>
    </row>
    <row r="38" spans="2:9" x14ac:dyDescent="0.3">
      <c r="B38" s="5"/>
      <c r="C38" s="2"/>
      <c r="D38" s="1"/>
      <c r="E38" s="1"/>
      <c r="F38" s="1"/>
      <c r="G38" s="1"/>
      <c r="H38" s="1"/>
      <c r="I38" s="1"/>
    </row>
    <row r="39" spans="2:9" x14ac:dyDescent="0.3">
      <c r="B39" s="5"/>
      <c r="C39" s="2"/>
      <c r="D39" s="1"/>
      <c r="E39" s="1"/>
      <c r="F39" s="1"/>
      <c r="G39" s="1"/>
      <c r="H39" s="1"/>
      <c r="I39" s="1"/>
    </row>
    <row r="40" spans="2:9" x14ac:dyDescent="0.3">
      <c r="B40" s="5"/>
      <c r="C40" s="2"/>
      <c r="D40" s="1"/>
      <c r="E40" s="1"/>
      <c r="F40" s="1"/>
      <c r="G40" s="1"/>
      <c r="H40" s="1"/>
      <c r="I40" s="1"/>
    </row>
    <row r="41" spans="2:9" x14ac:dyDescent="0.3">
      <c r="B41" s="5"/>
      <c r="C41" s="2"/>
      <c r="D41" s="1"/>
      <c r="E41" s="1"/>
      <c r="F41" s="1"/>
      <c r="G41" s="1"/>
      <c r="H41" s="1"/>
      <c r="I41" s="1"/>
    </row>
    <row r="42" spans="2:9" x14ac:dyDescent="0.3">
      <c r="B42" s="5"/>
      <c r="C42" s="2"/>
      <c r="D42" s="1"/>
      <c r="E42" s="1"/>
      <c r="F42" s="1"/>
      <c r="G42" s="1"/>
      <c r="H42" s="1"/>
      <c r="I42" s="1"/>
    </row>
  </sheetData>
  <mergeCells count="10">
    <mergeCell ref="B38:B42"/>
    <mergeCell ref="B19:B23"/>
    <mergeCell ref="B6:B10"/>
    <mergeCell ref="D4:I4"/>
    <mergeCell ref="D17:I17"/>
    <mergeCell ref="D27:I27"/>
    <mergeCell ref="B29:B33"/>
    <mergeCell ref="B4:C5"/>
    <mergeCell ref="B17:C18"/>
    <mergeCell ref="B27:C28"/>
  </mergeCells>
  <conditionalFormatting sqref="D6:I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I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I11 D29:I34 D19:I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I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I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I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00AF-8606-42AD-98E3-7A7ACD29478C}">
  <dimension ref="A1:AE31"/>
  <sheetViews>
    <sheetView topLeftCell="A6" workbookViewId="0">
      <selection sqref="A1:AE31"/>
    </sheetView>
  </sheetViews>
  <sheetFormatPr defaultRowHeight="14.4" x14ac:dyDescent="0.3"/>
  <cols>
    <col min="1" max="1" width="4.6640625" bestFit="1" customWidth="1"/>
    <col min="2" max="2" width="8.77734375" bestFit="1" customWidth="1"/>
    <col min="3" max="3" width="17" bestFit="1" customWidth="1"/>
    <col min="4" max="4" width="14.77734375" bestFit="1" customWidth="1"/>
    <col min="5" max="5" width="19.44140625" bestFit="1" customWidth="1"/>
    <col min="6" max="6" width="12.88671875" bestFit="1" customWidth="1"/>
    <col min="7" max="7" width="23.6640625" bestFit="1" customWidth="1"/>
    <col min="8" max="8" width="24.109375" bestFit="1" customWidth="1"/>
    <col min="9" max="9" width="20.77734375" bestFit="1" customWidth="1"/>
    <col min="10" max="10" width="19.6640625" bestFit="1" customWidth="1"/>
    <col min="11" max="11" width="20.21875" bestFit="1" customWidth="1"/>
    <col min="12" max="12" width="19.88671875" bestFit="1" customWidth="1"/>
    <col min="13" max="13" width="12.88671875" bestFit="1" customWidth="1"/>
    <col min="14" max="14" width="22.44140625" bestFit="1" customWidth="1"/>
    <col min="15" max="15" width="31.5546875" bestFit="1" customWidth="1"/>
    <col min="16" max="16" width="30.6640625" bestFit="1" customWidth="1"/>
    <col min="17" max="17" width="14.6640625" bestFit="1" customWidth="1"/>
    <col min="18" max="18" width="22.109375" bestFit="1" customWidth="1"/>
    <col min="19" max="19" width="20.109375" bestFit="1" customWidth="1"/>
    <col min="20" max="20" width="20.6640625" bestFit="1" customWidth="1"/>
    <col min="21" max="21" width="18.5546875" bestFit="1" customWidth="1"/>
    <col min="22" max="22" width="24.33203125" bestFit="1" customWidth="1"/>
    <col min="23" max="23" width="20.44140625" bestFit="1" customWidth="1"/>
    <col min="24" max="24" width="19.44140625" bestFit="1" customWidth="1"/>
    <col min="25" max="25" width="20.6640625" bestFit="1" customWidth="1"/>
    <col min="26" max="26" width="19.88671875" bestFit="1" customWidth="1"/>
    <col min="27" max="27" width="20.33203125" bestFit="1" customWidth="1"/>
    <col min="28" max="28" width="20.5546875" bestFit="1" customWidth="1"/>
    <col min="29" max="29" width="21.21875" bestFit="1" customWidth="1"/>
    <col min="30" max="30" width="27" bestFit="1" customWidth="1"/>
    <col min="31" max="33" width="14.88671875" bestFit="1" customWidth="1"/>
    <col min="34" max="34" width="10.77734375" bestFit="1" customWidth="1"/>
    <col min="35" max="35" width="5.5546875" bestFit="1" customWidth="1"/>
    <col min="36" max="36" width="30.6640625" bestFit="1" customWidth="1"/>
    <col min="37" max="37" width="11.5546875" bestFit="1" customWidth="1"/>
    <col min="38" max="38" width="17.88671875" bestFit="1" customWidth="1"/>
    <col min="39" max="39" width="11.44140625" bestFit="1" customWidth="1"/>
    <col min="40" max="40" width="19.5546875" bestFit="1" customWidth="1"/>
    <col min="41" max="41" width="20" bestFit="1" customWidth="1"/>
    <col min="42" max="42" width="16.6640625" bestFit="1" customWidth="1"/>
    <col min="43" max="43" width="15.5546875" bestFit="1" customWidth="1"/>
    <col min="44" max="44" width="16.109375" bestFit="1" customWidth="1"/>
    <col min="45" max="45" width="15.77734375" bestFit="1" customWidth="1"/>
    <col min="46" max="46" width="6.6640625" bestFit="1" customWidth="1"/>
    <col min="47" max="47" width="15.44140625" bestFit="1" customWidth="1"/>
    <col min="48" max="48" width="24.5546875" bestFit="1" customWidth="1"/>
    <col min="49" max="49" width="23.6640625" bestFit="1" customWidth="1"/>
    <col min="50" max="50" width="14.21875" bestFit="1" customWidth="1"/>
    <col min="51" max="51" width="15" bestFit="1" customWidth="1"/>
    <col min="52" max="52" width="19.6640625" bestFit="1" customWidth="1"/>
    <col min="53" max="53" width="13.5546875" bestFit="1" customWidth="1"/>
    <col min="54" max="54" width="18.109375" bestFit="1" customWidth="1"/>
    <col min="55" max="55" width="17.21875" bestFit="1" customWidth="1"/>
    <col min="56" max="56" width="15.33203125" bestFit="1" customWidth="1"/>
    <col min="57" max="57" width="14.21875" bestFit="1" customWidth="1"/>
    <col min="58" max="58" width="15.5546875" bestFit="1" customWidth="1"/>
    <col min="59" max="59" width="14.6640625" bestFit="1" customWidth="1"/>
    <col min="60" max="60" width="15.109375" bestFit="1" customWidth="1"/>
    <col min="61" max="61" width="15.44140625" bestFit="1" customWidth="1"/>
    <col min="62" max="62" width="18.88671875" bestFit="1" customWidth="1"/>
    <col min="63" max="63" width="20" bestFit="1" customWidth="1"/>
    <col min="64" max="64" width="12.77734375" bestFit="1" customWidth="1"/>
  </cols>
  <sheetData>
    <row r="1" spans="1:31" x14ac:dyDescent="0.3">
      <c r="A1" t="s">
        <v>8</v>
      </c>
      <c r="B1" t="s">
        <v>9</v>
      </c>
      <c r="C1" t="s">
        <v>43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3">
      <c r="A2" s="14">
        <v>1</v>
      </c>
      <c r="B2" s="14">
        <v>5</v>
      </c>
      <c r="C2" s="14">
        <v>2</v>
      </c>
      <c r="D2" s="14">
        <v>100</v>
      </c>
      <c r="E2" s="14">
        <v>10600</v>
      </c>
      <c r="F2" s="14">
        <v>12458</v>
      </c>
      <c r="G2" s="14">
        <v>829</v>
      </c>
      <c r="H2" s="14">
        <v>145</v>
      </c>
      <c r="I2" s="14">
        <v>0</v>
      </c>
      <c r="J2" s="14">
        <v>0</v>
      </c>
      <c r="K2" s="14">
        <v>975</v>
      </c>
      <c r="L2" s="14">
        <v>145</v>
      </c>
      <c r="M2" s="14">
        <v>0.13600000000000001</v>
      </c>
      <c r="N2" s="14">
        <v>8246</v>
      </c>
      <c r="O2" s="14">
        <v>8246</v>
      </c>
      <c r="P2" s="14">
        <v>7178</v>
      </c>
      <c r="Q2" s="14">
        <v>1</v>
      </c>
      <c r="R2" s="14">
        <v>4308</v>
      </c>
      <c r="S2" s="14">
        <v>0</v>
      </c>
      <c r="T2" s="14">
        <v>3663</v>
      </c>
      <c r="U2" s="14">
        <v>0.34</v>
      </c>
      <c r="V2" s="14">
        <v>272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14.55</v>
      </c>
      <c r="AD2" s="14">
        <v>3445</v>
      </c>
      <c r="AE2" s="14">
        <v>9.6</v>
      </c>
    </row>
    <row r="3" spans="1:31" x14ac:dyDescent="0.3">
      <c r="A3" s="14">
        <v>2</v>
      </c>
      <c r="B3" s="14">
        <v>5</v>
      </c>
      <c r="C3" s="14">
        <v>4</v>
      </c>
      <c r="D3" s="14">
        <v>100</v>
      </c>
      <c r="E3" s="14">
        <v>11200</v>
      </c>
      <c r="F3" s="14">
        <v>12812</v>
      </c>
      <c r="G3" s="14">
        <v>876</v>
      </c>
      <c r="H3" s="14">
        <v>126</v>
      </c>
      <c r="I3" s="14">
        <v>0</v>
      </c>
      <c r="J3" s="14">
        <v>0</v>
      </c>
      <c r="K3" s="14">
        <v>1002</v>
      </c>
      <c r="L3" s="14">
        <v>126</v>
      </c>
      <c r="M3" s="14">
        <v>0.13700000000000001</v>
      </c>
      <c r="N3" s="14">
        <v>8246</v>
      </c>
      <c r="O3" s="14">
        <v>8246</v>
      </c>
      <c r="P3" s="14">
        <v>7334</v>
      </c>
      <c r="Q3" s="14">
        <v>1</v>
      </c>
      <c r="R3" s="14">
        <v>4124</v>
      </c>
      <c r="S3" s="14">
        <v>0</v>
      </c>
      <c r="T3" s="14">
        <v>3507</v>
      </c>
      <c r="U3" s="14">
        <v>0.32</v>
      </c>
      <c r="V3" s="14">
        <v>105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29.09</v>
      </c>
      <c r="AD3" s="14">
        <v>3620</v>
      </c>
      <c r="AE3" s="14">
        <v>18.2</v>
      </c>
    </row>
    <row r="4" spans="1:31" x14ac:dyDescent="0.3">
      <c r="A4" s="14">
        <v>3</v>
      </c>
      <c r="B4" s="14">
        <v>5</v>
      </c>
      <c r="C4" s="14">
        <v>6</v>
      </c>
      <c r="D4" s="14">
        <v>100</v>
      </c>
      <c r="E4" s="14">
        <v>11800</v>
      </c>
      <c r="F4" s="14">
        <v>13417</v>
      </c>
      <c r="G4" s="14">
        <v>923</v>
      </c>
      <c r="H4" s="14">
        <v>127</v>
      </c>
      <c r="I4" s="14">
        <v>0</v>
      </c>
      <c r="J4" s="14">
        <v>0</v>
      </c>
      <c r="K4" s="14">
        <v>1050</v>
      </c>
      <c r="L4" s="14">
        <v>127</v>
      </c>
      <c r="M4" s="14">
        <v>0.14199999999999999</v>
      </c>
      <c r="N4" s="14">
        <v>8246</v>
      </c>
      <c r="O4" s="14">
        <v>8246</v>
      </c>
      <c r="P4" s="14">
        <v>7380</v>
      </c>
      <c r="Q4" s="14">
        <v>1</v>
      </c>
      <c r="R4" s="14">
        <v>4069</v>
      </c>
      <c r="S4" s="14">
        <v>0</v>
      </c>
      <c r="T4" s="14">
        <v>3460</v>
      </c>
      <c r="U4" s="14">
        <v>0.32</v>
      </c>
      <c r="V4" s="14">
        <v>71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43.64</v>
      </c>
      <c r="AD4" s="14">
        <v>3673</v>
      </c>
      <c r="AE4" s="14">
        <v>20</v>
      </c>
    </row>
    <row r="5" spans="1:31" x14ac:dyDescent="0.3">
      <c r="A5" s="14">
        <v>4</v>
      </c>
      <c r="B5" s="14">
        <v>5</v>
      </c>
      <c r="C5" s="14">
        <v>8</v>
      </c>
      <c r="D5" s="14">
        <v>100</v>
      </c>
      <c r="E5" s="14">
        <v>12400</v>
      </c>
      <c r="F5" s="14">
        <v>14099</v>
      </c>
      <c r="G5" s="14">
        <v>970</v>
      </c>
      <c r="H5" s="14">
        <v>133</v>
      </c>
      <c r="I5" s="14">
        <v>0</v>
      </c>
      <c r="J5" s="14">
        <v>0</v>
      </c>
      <c r="K5" s="14">
        <v>1103</v>
      </c>
      <c r="L5" s="14">
        <v>133</v>
      </c>
      <c r="M5" s="14">
        <v>0.14899999999999999</v>
      </c>
      <c r="N5" s="14">
        <v>8246</v>
      </c>
      <c r="O5" s="14">
        <v>8246</v>
      </c>
      <c r="P5" s="14">
        <v>7416</v>
      </c>
      <c r="Q5" s="14">
        <v>1</v>
      </c>
      <c r="R5" s="14">
        <v>4026</v>
      </c>
      <c r="S5" s="14">
        <v>0</v>
      </c>
      <c r="T5" s="14">
        <v>3424</v>
      </c>
      <c r="U5" s="14">
        <v>0.32</v>
      </c>
      <c r="V5" s="14">
        <v>50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58.18</v>
      </c>
      <c r="AD5" s="14">
        <v>3713</v>
      </c>
      <c r="AE5" s="14">
        <v>20</v>
      </c>
    </row>
    <row r="6" spans="1:31" x14ac:dyDescent="0.3">
      <c r="A6" s="14">
        <v>5</v>
      </c>
      <c r="B6" s="14">
        <v>5</v>
      </c>
      <c r="C6" s="14">
        <v>10</v>
      </c>
      <c r="D6" s="14">
        <v>100</v>
      </c>
      <c r="E6" s="14">
        <v>13000</v>
      </c>
      <c r="F6" s="14">
        <v>14782</v>
      </c>
      <c r="G6" s="14">
        <v>1017</v>
      </c>
      <c r="H6" s="14">
        <v>139</v>
      </c>
      <c r="I6" s="14">
        <v>0</v>
      </c>
      <c r="J6" s="14">
        <v>0</v>
      </c>
      <c r="K6" s="14">
        <v>1156</v>
      </c>
      <c r="L6" s="14">
        <v>139</v>
      </c>
      <c r="M6" s="14">
        <v>0.155</v>
      </c>
      <c r="N6" s="14">
        <v>8246</v>
      </c>
      <c r="O6" s="14">
        <v>8246</v>
      </c>
      <c r="P6" s="14">
        <v>7452</v>
      </c>
      <c r="Q6" s="14">
        <v>1</v>
      </c>
      <c r="R6" s="14">
        <v>3985</v>
      </c>
      <c r="S6" s="14">
        <v>0</v>
      </c>
      <c r="T6" s="14">
        <v>3388</v>
      </c>
      <c r="U6" s="14">
        <v>0.31</v>
      </c>
      <c r="V6" s="14">
        <v>29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72.73</v>
      </c>
      <c r="AD6" s="14">
        <v>3754</v>
      </c>
      <c r="AE6" s="14">
        <v>20</v>
      </c>
    </row>
    <row r="7" spans="1:31" x14ac:dyDescent="0.3">
      <c r="A7" s="14">
        <v>6</v>
      </c>
      <c r="B7" s="14">
        <v>10</v>
      </c>
      <c r="C7" s="14">
        <v>2</v>
      </c>
      <c r="D7" s="14">
        <v>100</v>
      </c>
      <c r="E7" s="14">
        <v>20600</v>
      </c>
      <c r="F7" s="14">
        <v>24309</v>
      </c>
      <c r="G7" s="14">
        <v>1611</v>
      </c>
      <c r="H7" s="14">
        <v>290</v>
      </c>
      <c r="I7" s="14">
        <v>0</v>
      </c>
      <c r="J7" s="14">
        <v>0</v>
      </c>
      <c r="K7" s="14">
        <v>1902</v>
      </c>
      <c r="L7" s="14">
        <v>290</v>
      </c>
      <c r="M7" s="14">
        <v>0.19500000000000001</v>
      </c>
      <c r="N7" s="14">
        <v>16491</v>
      </c>
      <c r="O7" s="14">
        <v>16491</v>
      </c>
      <c r="P7" s="14">
        <v>9751</v>
      </c>
      <c r="Q7" s="14">
        <v>1</v>
      </c>
      <c r="R7" s="14">
        <v>1256</v>
      </c>
      <c r="S7" s="14">
        <v>0</v>
      </c>
      <c r="T7" s="14">
        <v>1089</v>
      </c>
      <c r="U7" s="14">
        <v>0.1</v>
      </c>
      <c r="V7" s="14">
        <v>5518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14.55</v>
      </c>
      <c r="AD7" s="14">
        <v>5506</v>
      </c>
      <c r="AE7" s="14">
        <v>6</v>
      </c>
    </row>
    <row r="8" spans="1:31" x14ac:dyDescent="0.3">
      <c r="A8" s="14">
        <v>7</v>
      </c>
      <c r="B8" s="14">
        <v>10</v>
      </c>
      <c r="C8" s="14">
        <v>4</v>
      </c>
      <c r="D8" s="14">
        <v>100</v>
      </c>
      <c r="E8" s="14">
        <v>21200</v>
      </c>
      <c r="F8" s="14">
        <v>24735</v>
      </c>
      <c r="G8" s="14">
        <v>1658</v>
      </c>
      <c r="H8" s="14">
        <v>276</v>
      </c>
      <c r="I8" s="14">
        <v>0</v>
      </c>
      <c r="J8" s="14">
        <v>0</v>
      </c>
      <c r="K8" s="14">
        <v>1935</v>
      </c>
      <c r="L8" s="14">
        <v>276</v>
      </c>
      <c r="M8" s="14">
        <v>0.188</v>
      </c>
      <c r="N8" s="14">
        <v>16491</v>
      </c>
      <c r="O8" s="14">
        <v>16491</v>
      </c>
      <c r="P8" s="14">
        <v>10293</v>
      </c>
      <c r="Q8" s="14">
        <v>1</v>
      </c>
      <c r="R8" s="14">
        <v>631</v>
      </c>
      <c r="S8" s="14">
        <v>0</v>
      </c>
      <c r="T8" s="14">
        <v>547</v>
      </c>
      <c r="U8" s="14">
        <v>0.05</v>
      </c>
      <c r="V8" s="14">
        <v>4881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29.09</v>
      </c>
      <c r="AD8" s="14">
        <v>6114</v>
      </c>
      <c r="AE8" s="14">
        <v>10.8</v>
      </c>
    </row>
    <row r="9" spans="1:31" x14ac:dyDescent="0.3">
      <c r="A9" s="14">
        <v>8</v>
      </c>
      <c r="B9" s="14">
        <v>10</v>
      </c>
      <c r="C9" s="14">
        <v>6</v>
      </c>
      <c r="D9" s="14">
        <v>100</v>
      </c>
      <c r="E9" s="14">
        <v>21800</v>
      </c>
      <c r="F9" s="14">
        <v>25085</v>
      </c>
      <c r="G9" s="14">
        <v>1705</v>
      </c>
      <c r="H9" s="14">
        <v>257</v>
      </c>
      <c r="I9" s="14">
        <v>0</v>
      </c>
      <c r="J9" s="14">
        <v>0</v>
      </c>
      <c r="K9" s="14">
        <v>1962</v>
      </c>
      <c r="L9" s="14">
        <v>257</v>
      </c>
      <c r="M9" s="14">
        <v>0.188</v>
      </c>
      <c r="N9" s="14">
        <v>16491</v>
      </c>
      <c r="O9" s="14">
        <v>16491</v>
      </c>
      <c r="P9" s="14">
        <v>10421</v>
      </c>
      <c r="Q9" s="14">
        <v>1</v>
      </c>
      <c r="R9" s="14">
        <v>485</v>
      </c>
      <c r="S9" s="14">
        <v>0</v>
      </c>
      <c r="T9" s="14">
        <v>419</v>
      </c>
      <c r="U9" s="14">
        <v>0.04</v>
      </c>
      <c r="V9" s="14">
        <v>4749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43.64</v>
      </c>
      <c r="AD9" s="14">
        <v>6258</v>
      </c>
      <c r="AE9" s="14">
        <v>15.8</v>
      </c>
    </row>
    <row r="10" spans="1:31" x14ac:dyDescent="0.3">
      <c r="A10" s="14">
        <v>9</v>
      </c>
      <c r="B10" s="14">
        <v>10</v>
      </c>
      <c r="C10" s="14">
        <v>8</v>
      </c>
      <c r="D10" s="14">
        <v>100</v>
      </c>
      <c r="E10" s="14">
        <v>22400</v>
      </c>
      <c r="F10" s="14">
        <v>25470</v>
      </c>
      <c r="G10" s="14">
        <v>1752</v>
      </c>
      <c r="H10" s="14">
        <v>240</v>
      </c>
      <c r="I10" s="14">
        <v>0</v>
      </c>
      <c r="J10" s="14">
        <v>0</v>
      </c>
      <c r="K10" s="14">
        <v>1992</v>
      </c>
      <c r="L10" s="14">
        <v>240</v>
      </c>
      <c r="M10" s="14">
        <v>0.19</v>
      </c>
      <c r="N10" s="14">
        <v>16491</v>
      </c>
      <c r="O10" s="14">
        <v>16491</v>
      </c>
      <c r="P10" s="14">
        <v>10486</v>
      </c>
      <c r="Q10" s="14">
        <v>1</v>
      </c>
      <c r="R10" s="14">
        <v>411</v>
      </c>
      <c r="S10" s="14">
        <v>0</v>
      </c>
      <c r="T10" s="14">
        <v>355</v>
      </c>
      <c r="U10" s="14">
        <v>0.03</v>
      </c>
      <c r="V10" s="14">
        <v>4693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58.18</v>
      </c>
      <c r="AD10" s="14">
        <v>6331</v>
      </c>
      <c r="AE10" s="14">
        <v>20</v>
      </c>
    </row>
    <row r="11" spans="1:31" x14ac:dyDescent="0.3">
      <c r="A11" s="14">
        <v>10</v>
      </c>
      <c r="B11" s="14">
        <v>10</v>
      </c>
      <c r="C11" s="14">
        <v>10</v>
      </c>
      <c r="D11" s="14">
        <v>100</v>
      </c>
      <c r="E11" s="14">
        <v>23000</v>
      </c>
      <c r="F11" s="14">
        <v>26152</v>
      </c>
      <c r="G11" s="14">
        <v>1799</v>
      </c>
      <c r="H11" s="14">
        <v>247</v>
      </c>
      <c r="I11" s="14">
        <v>0</v>
      </c>
      <c r="J11" s="14">
        <v>0</v>
      </c>
      <c r="K11" s="14">
        <v>2046</v>
      </c>
      <c r="L11" s="14">
        <v>247</v>
      </c>
      <c r="M11" s="14">
        <v>0.19400000000000001</v>
      </c>
      <c r="N11" s="14">
        <v>16491</v>
      </c>
      <c r="O11" s="14">
        <v>16491</v>
      </c>
      <c r="P11" s="14">
        <v>10533</v>
      </c>
      <c r="Q11" s="14">
        <v>1</v>
      </c>
      <c r="R11" s="14">
        <v>357</v>
      </c>
      <c r="S11" s="14">
        <v>0</v>
      </c>
      <c r="T11" s="14">
        <v>308</v>
      </c>
      <c r="U11" s="14">
        <v>0.03</v>
      </c>
      <c r="V11" s="14">
        <v>4657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72.73</v>
      </c>
      <c r="AD11" s="14">
        <v>6383</v>
      </c>
      <c r="AE11" s="14">
        <v>20</v>
      </c>
    </row>
    <row r="12" spans="1:31" x14ac:dyDescent="0.3">
      <c r="A12" s="14">
        <v>11</v>
      </c>
      <c r="B12" s="14">
        <v>15</v>
      </c>
      <c r="C12" s="14">
        <v>2</v>
      </c>
      <c r="D12" s="14">
        <v>100</v>
      </c>
      <c r="E12" s="14">
        <v>30600</v>
      </c>
      <c r="F12" s="14">
        <v>35742</v>
      </c>
      <c r="G12" s="14">
        <v>2394</v>
      </c>
      <c r="H12" s="14">
        <v>402</v>
      </c>
      <c r="I12" s="14">
        <v>0</v>
      </c>
      <c r="J12" s="14">
        <v>0</v>
      </c>
      <c r="K12" s="14">
        <v>2796</v>
      </c>
      <c r="L12" s="14">
        <v>402</v>
      </c>
      <c r="M12" s="14">
        <v>0.27200000000000002</v>
      </c>
      <c r="N12" s="14">
        <v>24737</v>
      </c>
      <c r="O12" s="14">
        <v>24737</v>
      </c>
      <c r="P12" s="14">
        <v>10283</v>
      </c>
      <c r="Q12" s="14">
        <v>1</v>
      </c>
      <c r="R12" s="14">
        <v>641</v>
      </c>
      <c r="S12" s="14">
        <v>0</v>
      </c>
      <c r="T12" s="14">
        <v>557</v>
      </c>
      <c r="U12" s="14">
        <v>0.05</v>
      </c>
      <c r="V12" s="14">
        <v>13170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14.55</v>
      </c>
      <c r="AD12" s="14">
        <v>5761</v>
      </c>
      <c r="AE12" s="14">
        <v>5.7</v>
      </c>
    </row>
    <row r="13" spans="1:31" x14ac:dyDescent="0.3">
      <c r="A13" s="14">
        <v>12</v>
      </c>
      <c r="B13" s="14">
        <v>15</v>
      </c>
      <c r="C13" s="14">
        <v>4</v>
      </c>
      <c r="D13" s="14">
        <v>100</v>
      </c>
      <c r="E13" s="14">
        <v>31200</v>
      </c>
      <c r="F13" s="14">
        <v>36151</v>
      </c>
      <c r="G13" s="14">
        <v>2441</v>
      </c>
      <c r="H13" s="14">
        <v>387</v>
      </c>
      <c r="I13" s="14">
        <v>0</v>
      </c>
      <c r="J13" s="14">
        <v>0</v>
      </c>
      <c r="K13" s="14">
        <v>2828</v>
      </c>
      <c r="L13" s="14">
        <v>387</v>
      </c>
      <c r="M13" s="14">
        <v>0.26300000000000001</v>
      </c>
      <c r="N13" s="14">
        <v>24737</v>
      </c>
      <c r="O13" s="14">
        <v>24737</v>
      </c>
      <c r="P13" s="14">
        <v>10767</v>
      </c>
      <c r="Q13" s="14">
        <v>1</v>
      </c>
      <c r="R13" s="14">
        <v>84</v>
      </c>
      <c r="S13" s="14">
        <v>0</v>
      </c>
      <c r="T13" s="14">
        <v>73</v>
      </c>
      <c r="U13" s="14">
        <v>0.01</v>
      </c>
      <c r="V13" s="14">
        <v>12584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29.09</v>
      </c>
      <c r="AD13" s="14">
        <v>6305</v>
      </c>
      <c r="AE13" s="14">
        <v>10.4</v>
      </c>
    </row>
    <row r="14" spans="1:31" x14ac:dyDescent="0.3">
      <c r="A14" s="14">
        <v>13</v>
      </c>
      <c r="B14" s="14">
        <v>15</v>
      </c>
      <c r="C14" s="14">
        <v>6</v>
      </c>
      <c r="D14" s="14">
        <v>100</v>
      </c>
      <c r="E14" s="14">
        <v>31800</v>
      </c>
      <c r="F14" s="14">
        <v>36480</v>
      </c>
      <c r="G14" s="14">
        <v>2488</v>
      </c>
      <c r="H14" s="14">
        <v>366</v>
      </c>
      <c r="I14" s="14">
        <v>0</v>
      </c>
      <c r="J14" s="14">
        <v>0</v>
      </c>
      <c r="K14" s="14">
        <v>2854</v>
      </c>
      <c r="L14" s="14">
        <v>366</v>
      </c>
      <c r="M14" s="14">
        <v>0.26300000000000001</v>
      </c>
      <c r="N14" s="14">
        <v>24737</v>
      </c>
      <c r="O14" s="14">
        <v>24737</v>
      </c>
      <c r="P14" s="14">
        <v>10830</v>
      </c>
      <c r="Q14" s="14">
        <v>1</v>
      </c>
      <c r="R14" s="14">
        <v>11</v>
      </c>
      <c r="S14" s="14">
        <v>0</v>
      </c>
      <c r="T14" s="14">
        <v>10</v>
      </c>
      <c r="U14" s="14">
        <v>0</v>
      </c>
      <c r="V14" s="14">
        <v>12508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43.64</v>
      </c>
      <c r="AD14" s="14">
        <v>6376</v>
      </c>
      <c r="AE14" s="14">
        <v>15.5</v>
      </c>
    </row>
    <row r="15" spans="1:31" x14ac:dyDescent="0.3">
      <c r="A15" s="14">
        <v>14</v>
      </c>
      <c r="B15" s="14">
        <v>15</v>
      </c>
      <c r="C15" s="14">
        <v>8</v>
      </c>
      <c r="D15" s="14">
        <v>100</v>
      </c>
      <c r="E15" s="14">
        <v>32400</v>
      </c>
      <c r="F15" s="14">
        <v>36841</v>
      </c>
      <c r="G15" s="14">
        <v>2535</v>
      </c>
      <c r="H15" s="14">
        <v>347</v>
      </c>
      <c r="I15" s="14">
        <v>0</v>
      </c>
      <c r="J15" s="14">
        <v>0</v>
      </c>
      <c r="K15" s="14">
        <v>2882</v>
      </c>
      <c r="L15" s="14">
        <v>347</v>
      </c>
      <c r="M15" s="14">
        <v>0.26600000000000001</v>
      </c>
      <c r="N15" s="14">
        <v>24737</v>
      </c>
      <c r="O15" s="14">
        <v>24737</v>
      </c>
      <c r="P15" s="14">
        <v>10840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12496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58.18</v>
      </c>
      <c r="AD15" s="14">
        <v>6387</v>
      </c>
      <c r="AE15" s="14">
        <v>20</v>
      </c>
    </row>
    <row r="16" spans="1:31" x14ac:dyDescent="0.3">
      <c r="A16" s="14">
        <v>15</v>
      </c>
      <c r="B16" s="14">
        <v>15</v>
      </c>
      <c r="C16" s="14">
        <v>10</v>
      </c>
      <c r="D16" s="14">
        <v>100</v>
      </c>
      <c r="E16" s="14">
        <v>33000</v>
      </c>
      <c r="F16" s="14">
        <v>37523</v>
      </c>
      <c r="G16" s="14">
        <v>2581</v>
      </c>
      <c r="H16" s="14">
        <v>354</v>
      </c>
      <c r="I16" s="14">
        <v>0</v>
      </c>
      <c r="J16" s="14">
        <v>0</v>
      </c>
      <c r="K16" s="14">
        <v>2935</v>
      </c>
      <c r="L16" s="14">
        <v>354</v>
      </c>
      <c r="M16" s="14">
        <v>0.27100000000000002</v>
      </c>
      <c r="N16" s="14">
        <v>24737</v>
      </c>
      <c r="O16" s="14">
        <v>24737</v>
      </c>
      <c r="P16" s="14">
        <v>10840</v>
      </c>
      <c r="Q16" s="14">
        <v>1</v>
      </c>
      <c r="R16" s="14">
        <v>0</v>
      </c>
      <c r="S16" s="14">
        <v>0</v>
      </c>
      <c r="T16" s="14">
        <v>0</v>
      </c>
      <c r="U16" s="14">
        <v>0</v>
      </c>
      <c r="V16" s="14">
        <v>12496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72.73</v>
      </c>
      <c r="AD16" s="14">
        <v>6387</v>
      </c>
      <c r="AE16" s="14">
        <v>20</v>
      </c>
    </row>
    <row r="17" spans="1:31" x14ac:dyDescent="0.3">
      <c r="A17" s="14">
        <v>16</v>
      </c>
      <c r="B17" s="14">
        <v>20</v>
      </c>
      <c r="C17" s="14">
        <v>2</v>
      </c>
      <c r="D17" s="14">
        <v>100</v>
      </c>
      <c r="E17" s="14">
        <v>40600</v>
      </c>
      <c r="F17" s="14">
        <v>47115</v>
      </c>
      <c r="G17" s="14">
        <v>3176</v>
      </c>
      <c r="H17" s="14">
        <v>510</v>
      </c>
      <c r="I17" s="14">
        <v>0</v>
      </c>
      <c r="J17" s="14">
        <v>0</v>
      </c>
      <c r="K17" s="14">
        <v>3686</v>
      </c>
      <c r="L17" s="14">
        <v>510</v>
      </c>
      <c r="M17" s="14">
        <v>0.35299999999999998</v>
      </c>
      <c r="N17" s="14">
        <v>32983</v>
      </c>
      <c r="O17" s="14">
        <v>32983</v>
      </c>
      <c r="P17" s="14">
        <v>10455</v>
      </c>
      <c r="Q17" s="14">
        <v>1</v>
      </c>
      <c r="R17" s="14">
        <v>447</v>
      </c>
      <c r="S17" s="14">
        <v>0</v>
      </c>
      <c r="T17" s="14">
        <v>386</v>
      </c>
      <c r="U17" s="14">
        <v>0.04</v>
      </c>
      <c r="V17" s="14">
        <v>21236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14.55</v>
      </c>
      <c r="AD17" s="14">
        <v>5768</v>
      </c>
      <c r="AE17" s="14">
        <v>5.7</v>
      </c>
    </row>
    <row r="18" spans="1:31" x14ac:dyDescent="0.3">
      <c r="A18" s="14">
        <v>17</v>
      </c>
      <c r="B18" s="14">
        <v>20</v>
      </c>
      <c r="C18" s="14">
        <v>4</v>
      </c>
      <c r="D18" s="14">
        <v>100</v>
      </c>
      <c r="E18" s="14">
        <v>41200</v>
      </c>
      <c r="F18" s="14">
        <v>47490</v>
      </c>
      <c r="G18" s="14">
        <v>3223</v>
      </c>
      <c r="H18" s="14">
        <v>492</v>
      </c>
      <c r="I18" s="14">
        <v>0</v>
      </c>
      <c r="J18" s="14">
        <v>0</v>
      </c>
      <c r="K18" s="14">
        <v>3715</v>
      </c>
      <c r="L18" s="14">
        <v>492</v>
      </c>
      <c r="M18" s="14">
        <v>0.34300000000000003</v>
      </c>
      <c r="N18" s="14">
        <v>32983</v>
      </c>
      <c r="O18" s="14">
        <v>32983</v>
      </c>
      <c r="P18" s="14">
        <v>10816</v>
      </c>
      <c r="Q18" s="14">
        <v>1</v>
      </c>
      <c r="R18" s="14">
        <v>28</v>
      </c>
      <c r="S18" s="14">
        <v>0</v>
      </c>
      <c r="T18" s="14">
        <v>24</v>
      </c>
      <c r="U18" s="14">
        <v>0</v>
      </c>
      <c r="V18" s="14">
        <v>20799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29.09</v>
      </c>
      <c r="AD18" s="14">
        <v>6174</v>
      </c>
      <c r="AE18" s="14">
        <v>10.7</v>
      </c>
    </row>
    <row r="19" spans="1:31" x14ac:dyDescent="0.3">
      <c r="A19" s="14">
        <v>18</v>
      </c>
      <c r="B19" s="14">
        <v>20</v>
      </c>
      <c r="C19" s="14">
        <v>6</v>
      </c>
      <c r="D19" s="14">
        <v>100</v>
      </c>
      <c r="E19" s="14">
        <v>41800</v>
      </c>
      <c r="F19" s="14">
        <v>47814</v>
      </c>
      <c r="G19" s="14">
        <v>3270</v>
      </c>
      <c r="H19" s="14">
        <v>470</v>
      </c>
      <c r="I19" s="14">
        <v>0</v>
      </c>
      <c r="J19" s="14">
        <v>0</v>
      </c>
      <c r="K19" s="14">
        <v>3740</v>
      </c>
      <c r="L19" s="14">
        <v>470</v>
      </c>
      <c r="M19" s="14">
        <v>0.34499999999999997</v>
      </c>
      <c r="N19" s="14">
        <v>32983</v>
      </c>
      <c r="O19" s="14">
        <v>32983</v>
      </c>
      <c r="P19" s="14">
        <v>10840</v>
      </c>
      <c r="Q19" s="14">
        <v>1</v>
      </c>
      <c r="R19" s="14">
        <v>0</v>
      </c>
      <c r="S19" s="14">
        <v>0</v>
      </c>
      <c r="T19" s="14">
        <v>0</v>
      </c>
      <c r="U19" s="14">
        <v>0</v>
      </c>
      <c r="V19" s="14">
        <v>20769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43.64</v>
      </c>
      <c r="AD19" s="14">
        <v>6201</v>
      </c>
      <c r="AE19" s="14">
        <v>15.9</v>
      </c>
    </row>
    <row r="20" spans="1:31" x14ac:dyDescent="0.3">
      <c r="A20" s="14">
        <v>19</v>
      </c>
      <c r="B20" s="14">
        <v>20</v>
      </c>
      <c r="C20" s="14">
        <v>8</v>
      </c>
      <c r="D20" s="14">
        <v>100</v>
      </c>
      <c r="E20" s="14">
        <v>42400</v>
      </c>
      <c r="F20" s="14">
        <v>48211</v>
      </c>
      <c r="G20" s="14">
        <v>3317</v>
      </c>
      <c r="H20" s="14">
        <v>455</v>
      </c>
      <c r="I20" s="14">
        <v>0</v>
      </c>
      <c r="J20" s="14">
        <v>0</v>
      </c>
      <c r="K20" s="14">
        <v>3771</v>
      </c>
      <c r="L20" s="14">
        <v>455</v>
      </c>
      <c r="M20" s="14">
        <v>0.34799999999999998</v>
      </c>
      <c r="N20" s="14">
        <v>32983</v>
      </c>
      <c r="O20" s="14">
        <v>32983</v>
      </c>
      <c r="P20" s="14">
        <v>10840</v>
      </c>
      <c r="Q20" s="14">
        <v>1</v>
      </c>
      <c r="R20" s="14">
        <v>0</v>
      </c>
      <c r="S20" s="14">
        <v>0</v>
      </c>
      <c r="T20" s="14">
        <v>0</v>
      </c>
      <c r="U20" s="14">
        <v>0</v>
      </c>
      <c r="V20" s="14">
        <v>20769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58.18</v>
      </c>
      <c r="AD20" s="14">
        <v>6201</v>
      </c>
      <c r="AE20" s="14">
        <v>20</v>
      </c>
    </row>
    <row r="21" spans="1:31" x14ac:dyDescent="0.3">
      <c r="A21" s="14">
        <v>20</v>
      </c>
      <c r="B21" s="14">
        <v>20</v>
      </c>
      <c r="C21" s="14">
        <v>10</v>
      </c>
      <c r="D21" s="14">
        <v>100</v>
      </c>
      <c r="E21" s="14">
        <v>43000</v>
      </c>
      <c r="F21" s="14">
        <v>48893</v>
      </c>
      <c r="G21" s="14">
        <v>3364</v>
      </c>
      <c r="H21" s="14">
        <v>461</v>
      </c>
      <c r="I21" s="14">
        <v>0</v>
      </c>
      <c r="J21" s="14">
        <v>0</v>
      </c>
      <c r="K21" s="14">
        <v>3825</v>
      </c>
      <c r="L21" s="14">
        <v>461</v>
      </c>
      <c r="M21" s="14">
        <v>0.35299999999999998</v>
      </c>
      <c r="N21" s="14">
        <v>32983</v>
      </c>
      <c r="O21" s="14">
        <v>32983</v>
      </c>
      <c r="P21" s="14">
        <v>10840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4">
        <v>20769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72.73</v>
      </c>
      <c r="AD21" s="14">
        <v>6201</v>
      </c>
      <c r="AE21" s="14">
        <v>20</v>
      </c>
    </row>
    <row r="22" spans="1:31" x14ac:dyDescent="0.3">
      <c r="A22" s="14">
        <v>21</v>
      </c>
      <c r="B22" s="14">
        <v>25</v>
      </c>
      <c r="C22" s="14">
        <v>2</v>
      </c>
      <c r="D22" s="14">
        <v>100</v>
      </c>
      <c r="E22" s="14">
        <v>50600</v>
      </c>
      <c r="F22" s="14">
        <v>58480</v>
      </c>
      <c r="G22" s="14">
        <v>3958</v>
      </c>
      <c r="H22" s="14">
        <v>616</v>
      </c>
      <c r="I22" s="14">
        <v>0</v>
      </c>
      <c r="J22" s="14">
        <v>0</v>
      </c>
      <c r="K22" s="14">
        <v>4575</v>
      </c>
      <c r="L22" s="14">
        <v>616</v>
      </c>
      <c r="M22" s="14">
        <v>0.434</v>
      </c>
      <c r="N22" s="14">
        <v>41228</v>
      </c>
      <c r="O22" s="14">
        <v>41228</v>
      </c>
      <c r="P22" s="14">
        <v>10543</v>
      </c>
      <c r="Q22" s="14">
        <v>1</v>
      </c>
      <c r="R22" s="14">
        <v>345</v>
      </c>
      <c r="S22" s="14">
        <v>0</v>
      </c>
      <c r="T22" s="14">
        <v>297</v>
      </c>
      <c r="U22" s="14">
        <v>0.03</v>
      </c>
      <c r="V22" s="14">
        <v>29392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14.55</v>
      </c>
      <c r="AD22" s="14">
        <v>5745</v>
      </c>
      <c r="AE22" s="14">
        <v>5.7</v>
      </c>
    </row>
    <row r="23" spans="1:31" x14ac:dyDescent="0.3">
      <c r="A23" s="14">
        <v>22</v>
      </c>
      <c r="B23" s="14">
        <v>25</v>
      </c>
      <c r="C23" s="14">
        <v>4</v>
      </c>
      <c r="D23" s="14">
        <v>100</v>
      </c>
      <c r="E23" s="14">
        <v>51200</v>
      </c>
      <c r="F23" s="14">
        <v>58834</v>
      </c>
      <c r="G23" s="14">
        <v>4005</v>
      </c>
      <c r="H23" s="14">
        <v>597</v>
      </c>
      <c r="I23" s="14">
        <v>0</v>
      </c>
      <c r="J23" s="14">
        <v>0</v>
      </c>
      <c r="K23" s="14">
        <v>4602</v>
      </c>
      <c r="L23" s="14">
        <v>597</v>
      </c>
      <c r="M23" s="14">
        <v>0.42499999999999999</v>
      </c>
      <c r="N23" s="14">
        <v>41228</v>
      </c>
      <c r="O23" s="14">
        <v>41228</v>
      </c>
      <c r="P23" s="14">
        <v>10829</v>
      </c>
      <c r="Q23" s="14">
        <v>1</v>
      </c>
      <c r="R23" s="14">
        <v>14</v>
      </c>
      <c r="S23" s="14">
        <v>0</v>
      </c>
      <c r="T23" s="14">
        <v>12</v>
      </c>
      <c r="U23" s="14">
        <v>0</v>
      </c>
      <c r="V23" s="14">
        <v>29047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29.09</v>
      </c>
      <c r="AD23" s="14">
        <v>6066</v>
      </c>
      <c r="AE23" s="14">
        <v>10.9</v>
      </c>
    </row>
    <row r="24" spans="1:31" x14ac:dyDescent="0.3">
      <c r="A24" s="14">
        <v>23</v>
      </c>
      <c r="B24" s="14">
        <v>25</v>
      </c>
      <c r="C24" s="14">
        <v>6</v>
      </c>
      <c r="D24" s="14">
        <v>100</v>
      </c>
      <c r="E24" s="14">
        <v>51800</v>
      </c>
      <c r="F24" s="14">
        <v>59158</v>
      </c>
      <c r="G24" s="14">
        <v>4052</v>
      </c>
      <c r="H24" s="14">
        <v>576</v>
      </c>
      <c r="I24" s="14">
        <v>0</v>
      </c>
      <c r="J24" s="14">
        <v>0</v>
      </c>
      <c r="K24" s="14">
        <v>4628</v>
      </c>
      <c r="L24" s="14">
        <v>576</v>
      </c>
      <c r="M24" s="14">
        <v>0.42699999999999999</v>
      </c>
      <c r="N24" s="14">
        <v>41228</v>
      </c>
      <c r="O24" s="14">
        <v>41228</v>
      </c>
      <c r="P24" s="14">
        <v>10840</v>
      </c>
      <c r="Q24" s="14">
        <v>1</v>
      </c>
      <c r="R24" s="14">
        <v>0</v>
      </c>
      <c r="S24" s="14">
        <v>0</v>
      </c>
      <c r="T24" s="14">
        <v>0</v>
      </c>
      <c r="U24" s="14">
        <v>0</v>
      </c>
      <c r="V24" s="14">
        <v>29033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43.64</v>
      </c>
      <c r="AD24" s="14">
        <v>6079</v>
      </c>
      <c r="AE24" s="14">
        <v>16.2</v>
      </c>
    </row>
    <row r="25" spans="1:31" x14ac:dyDescent="0.3">
      <c r="A25" s="14">
        <v>24</v>
      </c>
      <c r="B25" s="14">
        <v>25</v>
      </c>
      <c r="C25" s="14">
        <v>8</v>
      </c>
      <c r="D25" s="14">
        <v>100</v>
      </c>
      <c r="E25" s="14">
        <v>52400</v>
      </c>
      <c r="F25" s="14">
        <v>59582</v>
      </c>
      <c r="G25" s="14">
        <v>4099</v>
      </c>
      <c r="H25" s="14">
        <v>562</v>
      </c>
      <c r="I25" s="14">
        <v>0</v>
      </c>
      <c r="J25" s="14">
        <v>0</v>
      </c>
      <c r="K25" s="14">
        <v>4661</v>
      </c>
      <c r="L25" s="14">
        <v>562</v>
      </c>
      <c r="M25" s="14">
        <v>0.43</v>
      </c>
      <c r="N25" s="14">
        <v>41228</v>
      </c>
      <c r="O25" s="14">
        <v>41228</v>
      </c>
      <c r="P25" s="14">
        <v>10840</v>
      </c>
      <c r="Q25" s="14">
        <v>1</v>
      </c>
      <c r="R25" s="14">
        <v>0</v>
      </c>
      <c r="S25" s="14">
        <v>0</v>
      </c>
      <c r="T25" s="14">
        <v>0</v>
      </c>
      <c r="U25" s="14">
        <v>0</v>
      </c>
      <c r="V25" s="14">
        <v>29033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58.18</v>
      </c>
      <c r="AD25" s="14">
        <v>6079</v>
      </c>
      <c r="AE25" s="14">
        <v>20</v>
      </c>
    </row>
    <row r="26" spans="1:31" x14ac:dyDescent="0.3">
      <c r="A26" s="14">
        <v>25</v>
      </c>
      <c r="B26" s="14">
        <v>25</v>
      </c>
      <c r="C26" s="14">
        <v>10</v>
      </c>
      <c r="D26" s="14">
        <v>100</v>
      </c>
      <c r="E26" s="14">
        <v>53000</v>
      </c>
      <c r="F26" s="14">
        <v>60264</v>
      </c>
      <c r="G26" s="14">
        <v>4146</v>
      </c>
      <c r="H26" s="14">
        <v>568</v>
      </c>
      <c r="I26" s="14">
        <v>0</v>
      </c>
      <c r="J26" s="14">
        <v>0</v>
      </c>
      <c r="K26" s="14">
        <v>4714</v>
      </c>
      <c r="L26" s="14">
        <v>568</v>
      </c>
      <c r="M26" s="14">
        <v>0.435</v>
      </c>
      <c r="N26" s="14">
        <v>41228</v>
      </c>
      <c r="O26" s="14">
        <v>41228</v>
      </c>
      <c r="P26" s="14">
        <v>10840</v>
      </c>
      <c r="Q26" s="14">
        <v>1</v>
      </c>
      <c r="R26" s="14">
        <v>0</v>
      </c>
      <c r="S26" s="14">
        <v>0</v>
      </c>
      <c r="T26" s="14">
        <v>0</v>
      </c>
      <c r="U26" s="14">
        <v>0</v>
      </c>
      <c r="V26" s="14">
        <v>29033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72.73</v>
      </c>
      <c r="AD26" s="14">
        <v>6079</v>
      </c>
      <c r="AE26" s="14">
        <v>20</v>
      </c>
    </row>
    <row r="27" spans="1:31" x14ac:dyDescent="0.3">
      <c r="A27" s="14">
        <v>26</v>
      </c>
      <c r="B27" s="14">
        <v>30</v>
      </c>
      <c r="C27" s="14">
        <v>2</v>
      </c>
      <c r="D27" s="14">
        <v>100</v>
      </c>
      <c r="E27" s="14">
        <v>60600</v>
      </c>
      <c r="F27" s="14">
        <v>69845</v>
      </c>
      <c r="G27" s="14">
        <v>4741</v>
      </c>
      <c r="H27" s="14">
        <v>723</v>
      </c>
      <c r="I27" s="14">
        <v>0</v>
      </c>
      <c r="J27" s="14">
        <v>0</v>
      </c>
      <c r="K27" s="14">
        <v>5464</v>
      </c>
      <c r="L27" s="14">
        <v>723</v>
      </c>
      <c r="M27" s="14">
        <v>0.51500000000000001</v>
      </c>
      <c r="N27" s="14">
        <v>49474</v>
      </c>
      <c r="O27" s="14">
        <v>49474</v>
      </c>
      <c r="P27" s="14">
        <v>10601</v>
      </c>
      <c r="Q27" s="14">
        <v>1</v>
      </c>
      <c r="R27" s="14">
        <v>278</v>
      </c>
      <c r="S27" s="14">
        <v>0</v>
      </c>
      <c r="T27" s="14">
        <v>239</v>
      </c>
      <c r="U27" s="14">
        <v>0.02</v>
      </c>
      <c r="V27" s="14">
        <v>37581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14.55</v>
      </c>
      <c r="AD27" s="14">
        <v>5722</v>
      </c>
      <c r="AE27" s="14">
        <v>5.8</v>
      </c>
    </row>
    <row r="28" spans="1:31" x14ac:dyDescent="0.3">
      <c r="A28" s="14">
        <v>27</v>
      </c>
      <c r="B28" s="14">
        <v>30</v>
      </c>
      <c r="C28" s="14">
        <v>4</v>
      </c>
      <c r="D28" s="14">
        <v>100</v>
      </c>
      <c r="E28" s="14">
        <v>61200</v>
      </c>
      <c r="F28" s="14">
        <v>70185</v>
      </c>
      <c r="G28" s="14">
        <v>4787</v>
      </c>
      <c r="H28" s="14">
        <v>703</v>
      </c>
      <c r="I28" s="14">
        <v>0</v>
      </c>
      <c r="J28" s="14">
        <v>0</v>
      </c>
      <c r="K28" s="14">
        <v>5490</v>
      </c>
      <c r="L28" s="14">
        <v>703</v>
      </c>
      <c r="M28" s="14">
        <v>0.50700000000000001</v>
      </c>
      <c r="N28" s="14">
        <v>49474</v>
      </c>
      <c r="O28" s="14">
        <v>49474</v>
      </c>
      <c r="P28" s="14">
        <v>10835</v>
      </c>
      <c r="Q28" s="14">
        <v>1</v>
      </c>
      <c r="R28" s="14">
        <v>6</v>
      </c>
      <c r="S28" s="14">
        <v>0</v>
      </c>
      <c r="T28" s="14">
        <v>5</v>
      </c>
      <c r="U28" s="14">
        <v>0</v>
      </c>
      <c r="V28" s="14">
        <v>37298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29.09</v>
      </c>
      <c r="AD28" s="14">
        <v>5985</v>
      </c>
      <c r="AE28" s="14">
        <v>11</v>
      </c>
    </row>
    <row r="29" spans="1:31" x14ac:dyDescent="0.3">
      <c r="A29" s="14">
        <v>28</v>
      </c>
      <c r="B29" s="14">
        <v>30</v>
      </c>
      <c r="C29" s="14">
        <v>6</v>
      </c>
      <c r="D29" s="14">
        <v>100</v>
      </c>
      <c r="E29" s="14">
        <v>61800</v>
      </c>
      <c r="F29" s="14">
        <v>70510</v>
      </c>
      <c r="G29" s="14">
        <v>4834</v>
      </c>
      <c r="H29" s="14">
        <v>681</v>
      </c>
      <c r="I29" s="14">
        <v>0</v>
      </c>
      <c r="J29" s="14">
        <v>0</v>
      </c>
      <c r="K29" s="14">
        <v>5516</v>
      </c>
      <c r="L29" s="14">
        <v>681</v>
      </c>
      <c r="M29" s="14">
        <v>0.50900000000000001</v>
      </c>
      <c r="N29" s="14">
        <v>49474</v>
      </c>
      <c r="O29" s="14">
        <v>49474</v>
      </c>
      <c r="P29" s="14">
        <v>10840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37292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43.64</v>
      </c>
      <c r="AD29" s="14">
        <v>5991</v>
      </c>
      <c r="AE29" s="14">
        <v>16.5</v>
      </c>
    </row>
    <row r="30" spans="1:31" x14ac:dyDescent="0.3">
      <c r="A30" s="14">
        <v>29</v>
      </c>
      <c r="B30" s="14">
        <v>30</v>
      </c>
      <c r="C30" s="14">
        <v>8</v>
      </c>
      <c r="D30" s="14">
        <v>100</v>
      </c>
      <c r="E30" s="14">
        <v>62400</v>
      </c>
      <c r="F30" s="14">
        <v>70952</v>
      </c>
      <c r="G30" s="14">
        <v>4881</v>
      </c>
      <c r="H30" s="14">
        <v>669</v>
      </c>
      <c r="I30" s="14">
        <v>0</v>
      </c>
      <c r="J30" s="14">
        <v>0</v>
      </c>
      <c r="K30" s="14">
        <v>5550</v>
      </c>
      <c r="L30" s="14">
        <v>669</v>
      </c>
      <c r="M30" s="14">
        <v>0.51200000000000001</v>
      </c>
      <c r="N30" s="14">
        <v>49474</v>
      </c>
      <c r="O30" s="14">
        <v>49474</v>
      </c>
      <c r="P30" s="14">
        <v>10840</v>
      </c>
      <c r="Q30" s="14">
        <v>1</v>
      </c>
      <c r="R30" s="14">
        <v>0</v>
      </c>
      <c r="S30" s="14">
        <v>0</v>
      </c>
      <c r="T30" s="14">
        <v>0</v>
      </c>
      <c r="U30" s="14">
        <v>0</v>
      </c>
      <c r="V30" s="14">
        <v>37292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58.18</v>
      </c>
      <c r="AD30" s="14">
        <v>5991</v>
      </c>
      <c r="AE30" s="14">
        <v>20</v>
      </c>
    </row>
    <row r="31" spans="1:31" x14ac:dyDescent="0.3">
      <c r="A31" s="14">
        <v>30</v>
      </c>
      <c r="B31" s="14">
        <v>30</v>
      </c>
      <c r="C31" s="14">
        <v>10</v>
      </c>
      <c r="D31" s="14">
        <v>100</v>
      </c>
      <c r="E31" s="14">
        <v>63000</v>
      </c>
      <c r="F31" s="14">
        <v>71635</v>
      </c>
      <c r="G31" s="14">
        <v>4928</v>
      </c>
      <c r="H31" s="14">
        <v>675</v>
      </c>
      <c r="I31" s="14">
        <v>0</v>
      </c>
      <c r="J31" s="14">
        <v>0</v>
      </c>
      <c r="K31" s="14">
        <v>5604</v>
      </c>
      <c r="L31" s="14">
        <v>675</v>
      </c>
      <c r="M31" s="14">
        <v>0.51700000000000002</v>
      </c>
      <c r="N31" s="14">
        <v>49474</v>
      </c>
      <c r="O31" s="14">
        <v>49474</v>
      </c>
      <c r="P31" s="14">
        <v>10840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37292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72.73</v>
      </c>
      <c r="AD31" s="14">
        <v>5991</v>
      </c>
      <c r="AE31" s="14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DB46-741B-487B-B0A7-13C9B2E38D70}">
  <dimension ref="A1:F31"/>
  <sheetViews>
    <sheetView topLeftCell="A4" workbookViewId="0"/>
  </sheetViews>
  <sheetFormatPr defaultRowHeight="14.4" x14ac:dyDescent="0.3"/>
  <cols>
    <col min="1" max="1" width="6.109375" bestFit="1" customWidth="1"/>
    <col min="2" max="2" width="27.6640625" bestFit="1" customWidth="1"/>
    <col min="3" max="3" width="24.5546875" bestFit="1" customWidth="1"/>
    <col min="4" max="4" width="39.6640625" bestFit="1" customWidth="1"/>
    <col min="5" max="5" width="43.33203125" bestFit="1" customWidth="1"/>
    <col min="6" max="6" width="19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>
        <v>20</v>
      </c>
      <c r="C2">
        <v>5</v>
      </c>
      <c r="D2">
        <v>33.126899999999999</v>
      </c>
      <c r="E2">
        <v>354.06700000000001</v>
      </c>
      <c r="F2">
        <v>35025.199999999997</v>
      </c>
    </row>
    <row r="3" spans="1:6" x14ac:dyDescent="0.3">
      <c r="A3">
        <v>2</v>
      </c>
      <c r="B3">
        <v>40</v>
      </c>
      <c r="C3">
        <v>5</v>
      </c>
      <c r="D3">
        <v>31.308</v>
      </c>
      <c r="E3">
        <v>421.86700000000002</v>
      </c>
      <c r="F3">
        <v>41666.1</v>
      </c>
    </row>
    <row r="4" spans="1:6" x14ac:dyDescent="0.3">
      <c r="A4">
        <v>3</v>
      </c>
      <c r="B4">
        <v>60</v>
      </c>
      <c r="C4">
        <v>5</v>
      </c>
      <c r="D4">
        <v>30.9131</v>
      </c>
      <c r="E4">
        <v>476.41</v>
      </c>
      <c r="F4">
        <v>46963.8</v>
      </c>
    </row>
    <row r="5" spans="1:6" x14ac:dyDescent="0.3">
      <c r="A5">
        <v>4</v>
      </c>
      <c r="B5">
        <v>80</v>
      </c>
      <c r="C5">
        <v>5</v>
      </c>
      <c r="D5">
        <v>30.6538</v>
      </c>
      <c r="E5">
        <v>540.01400000000001</v>
      </c>
      <c r="F5">
        <v>53163.1</v>
      </c>
    </row>
    <row r="6" spans="1:6" x14ac:dyDescent="0.3">
      <c r="A6">
        <v>5</v>
      </c>
      <c r="B6">
        <v>100</v>
      </c>
      <c r="C6">
        <v>5</v>
      </c>
      <c r="D6">
        <v>30.421099999999999</v>
      </c>
      <c r="E6">
        <v>595.37300000000005</v>
      </c>
      <c r="F6">
        <v>58549.2</v>
      </c>
    </row>
    <row r="7" spans="1:6" x14ac:dyDescent="0.3">
      <c r="A7">
        <v>6</v>
      </c>
      <c r="B7">
        <v>20</v>
      </c>
      <c r="C7">
        <v>10</v>
      </c>
      <c r="D7">
        <v>10.3207</v>
      </c>
      <c r="E7">
        <v>245.24199999999999</v>
      </c>
      <c r="F7">
        <v>48632.6</v>
      </c>
    </row>
    <row r="8" spans="1:6" x14ac:dyDescent="0.3">
      <c r="A8">
        <v>7</v>
      </c>
      <c r="B8">
        <v>40</v>
      </c>
      <c r="C8">
        <v>10</v>
      </c>
      <c r="D8">
        <v>4.6471600000000004</v>
      </c>
      <c r="E8">
        <v>279.62799999999999</v>
      </c>
      <c r="F8">
        <v>55273.599999999999</v>
      </c>
    </row>
    <row r="9" spans="1:6" x14ac:dyDescent="0.3">
      <c r="A9">
        <v>8</v>
      </c>
      <c r="B9">
        <v>60</v>
      </c>
      <c r="C9">
        <v>10</v>
      </c>
      <c r="D9">
        <v>3.3940000000000001</v>
      </c>
      <c r="E9">
        <v>306.76400000000001</v>
      </c>
      <c r="F9">
        <v>60571.3</v>
      </c>
    </row>
    <row r="10" spans="1:6" x14ac:dyDescent="0.3">
      <c r="A10">
        <v>9</v>
      </c>
      <c r="B10">
        <v>80</v>
      </c>
      <c r="C10">
        <v>10</v>
      </c>
      <c r="D10">
        <v>2.8106399999999998</v>
      </c>
      <c r="E10">
        <v>338.48200000000003</v>
      </c>
      <c r="F10">
        <v>66770.600000000006</v>
      </c>
    </row>
    <row r="11" spans="1:6" x14ac:dyDescent="0.3">
      <c r="A11">
        <v>10</v>
      </c>
      <c r="B11">
        <v>100</v>
      </c>
      <c r="C11">
        <v>10</v>
      </c>
      <c r="D11">
        <v>2.4517199999999999</v>
      </c>
      <c r="E11">
        <v>366.10899999999998</v>
      </c>
      <c r="F11">
        <v>72156.7</v>
      </c>
    </row>
    <row r="12" spans="1:6" x14ac:dyDescent="0.3">
      <c r="A12">
        <v>11</v>
      </c>
      <c r="B12">
        <v>20</v>
      </c>
      <c r="C12">
        <v>15</v>
      </c>
      <c r="D12">
        <v>5.8496300000000003</v>
      </c>
      <c r="E12">
        <v>207.32</v>
      </c>
      <c r="F12">
        <v>62240.1</v>
      </c>
    </row>
    <row r="13" spans="1:6" x14ac:dyDescent="0.3">
      <c r="A13">
        <v>12</v>
      </c>
      <c r="B13">
        <v>40</v>
      </c>
      <c r="C13">
        <v>15</v>
      </c>
      <c r="D13">
        <v>0.57373799999999997</v>
      </c>
      <c r="E13">
        <v>230.06299999999999</v>
      </c>
      <c r="F13">
        <v>68881</v>
      </c>
    </row>
    <row r="14" spans="1:6" x14ac:dyDescent="0.3">
      <c r="A14">
        <v>13</v>
      </c>
      <c r="B14">
        <v>60</v>
      </c>
      <c r="C14">
        <v>15</v>
      </c>
      <c r="D14">
        <v>5.1860999999999997E-2</v>
      </c>
      <c r="E14">
        <v>248.09</v>
      </c>
      <c r="F14">
        <v>74178.8</v>
      </c>
    </row>
    <row r="15" spans="1:6" x14ac:dyDescent="0.3">
      <c r="A15">
        <v>14</v>
      </c>
      <c r="B15">
        <v>80</v>
      </c>
      <c r="C15">
        <v>15</v>
      </c>
      <c r="D15">
        <v>4.5035499999999999E-5</v>
      </c>
      <c r="E15">
        <v>269.202</v>
      </c>
      <c r="F15">
        <v>80378.100000000006</v>
      </c>
    </row>
    <row r="16" spans="1:6" x14ac:dyDescent="0.3">
      <c r="A16">
        <v>15</v>
      </c>
      <c r="B16">
        <v>100</v>
      </c>
      <c r="C16">
        <v>15</v>
      </c>
      <c r="D16">
        <v>4.5035499999999999E-5</v>
      </c>
      <c r="E16">
        <v>287.64800000000002</v>
      </c>
      <c r="F16">
        <v>85764.2</v>
      </c>
    </row>
    <row r="17" spans="1:6" x14ac:dyDescent="0.3">
      <c r="A17">
        <v>16</v>
      </c>
      <c r="B17">
        <v>20</v>
      </c>
      <c r="C17">
        <v>20</v>
      </c>
      <c r="D17">
        <v>4.30877</v>
      </c>
      <c r="E17">
        <v>188.36099999999999</v>
      </c>
      <c r="F17">
        <v>75847.600000000006</v>
      </c>
    </row>
    <row r="18" spans="1:6" x14ac:dyDescent="0.3">
      <c r="A18">
        <v>17</v>
      </c>
      <c r="B18">
        <v>40</v>
      </c>
      <c r="C18">
        <v>20</v>
      </c>
      <c r="D18">
        <v>0.215784</v>
      </c>
      <c r="E18">
        <v>205.19900000000001</v>
      </c>
      <c r="F18">
        <v>82488.5</v>
      </c>
    </row>
    <row r="19" spans="1:6" x14ac:dyDescent="0.3">
      <c r="A19">
        <v>18</v>
      </c>
      <c r="B19">
        <v>60</v>
      </c>
      <c r="C19">
        <v>20</v>
      </c>
      <c r="D19">
        <v>1.7426900000000001E-5</v>
      </c>
      <c r="E19">
        <v>218.584</v>
      </c>
      <c r="F19">
        <v>87786.3</v>
      </c>
    </row>
    <row r="20" spans="1:6" x14ac:dyDescent="0.3">
      <c r="A20">
        <v>19</v>
      </c>
      <c r="B20">
        <v>80</v>
      </c>
      <c r="C20">
        <v>20</v>
      </c>
      <c r="D20">
        <v>1.7426900000000001E-5</v>
      </c>
      <c r="E20">
        <v>234.291</v>
      </c>
      <c r="F20">
        <v>93985.600000000006</v>
      </c>
    </row>
    <row r="21" spans="1:6" x14ac:dyDescent="0.3">
      <c r="A21">
        <v>20</v>
      </c>
      <c r="B21">
        <v>100</v>
      </c>
      <c r="C21">
        <v>20</v>
      </c>
      <c r="D21">
        <v>1.7426900000000001E-5</v>
      </c>
      <c r="E21">
        <v>248.018</v>
      </c>
      <c r="F21">
        <v>99371.6</v>
      </c>
    </row>
    <row r="22" spans="1:6" x14ac:dyDescent="0.3">
      <c r="A22">
        <v>21</v>
      </c>
      <c r="B22">
        <v>20</v>
      </c>
      <c r="C22">
        <v>25</v>
      </c>
      <c r="D22">
        <v>3.4865300000000001</v>
      </c>
      <c r="E22">
        <v>177.059</v>
      </c>
      <c r="F22">
        <v>89455.1</v>
      </c>
    </row>
    <row r="23" spans="1:6" x14ac:dyDescent="0.3">
      <c r="A23">
        <v>22</v>
      </c>
      <c r="B23">
        <v>40</v>
      </c>
      <c r="C23">
        <v>25</v>
      </c>
      <c r="D23">
        <v>9.87238E-2</v>
      </c>
      <c r="E23">
        <v>190.39500000000001</v>
      </c>
      <c r="F23">
        <v>96096</v>
      </c>
    </row>
    <row r="24" spans="1:6" x14ac:dyDescent="0.3">
      <c r="A24">
        <v>23</v>
      </c>
      <c r="B24">
        <v>60</v>
      </c>
      <c r="C24">
        <v>25</v>
      </c>
      <c r="D24">
        <v>0</v>
      </c>
      <c r="E24">
        <v>201.048</v>
      </c>
      <c r="F24">
        <v>101394</v>
      </c>
    </row>
    <row r="25" spans="1:6" x14ac:dyDescent="0.3">
      <c r="A25">
        <v>24</v>
      </c>
      <c r="B25">
        <v>80</v>
      </c>
      <c r="C25">
        <v>25</v>
      </c>
      <c r="D25">
        <v>0</v>
      </c>
      <c r="E25">
        <v>213.56200000000001</v>
      </c>
      <c r="F25">
        <v>107593</v>
      </c>
    </row>
    <row r="26" spans="1:6" x14ac:dyDescent="0.3">
      <c r="A26">
        <v>25</v>
      </c>
      <c r="B26">
        <v>100</v>
      </c>
      <c r="C26">
        <v>25</v>
      </c>
      <c r="D26">
        <v>0</v>
      </c>
      <c r="E26">
        <v>224.49600000000001</v>
      </c>
      <c r="F26">
        <v>112979</v>
      </c>
    </row>
    <row r="27" spans="1:6" x14ac:dyDescent="0.3">
      <c r="A27">
        <v>26</v>
      </c>
      <c r="B27">
        <v>20</v>
      </c>
      <c r="C27">
        <v>30</v>
      </c>
      <c r="D27">
        <v>2.9220100000000002</v>
      </c>
      <c r="E27">
        <v>169.52</v>
      </c>
      <c r="F27">
        <v>103063</v>
      </c>
    </row>
    <row r="28" spans="1:6" x14ac:dyDescent="0.3">
      <c r="A28">
        <v>27</v>
      </c>
      <c r="B28">
        <v>40</v>
      </c>
      <c r="C28">
        <v>30</v>
      </c>
      <c r="D28">
        <v>3.5961199999999999E-2</v>
      </c>
      <c r="E28">
        <v>180.59100000000001</v>
      </c>
      <c r="F28">
        <v>109704</v>
      </c>
    </row>
    <row r="29" spans="1:6" x14ac:dyDescent="0.3">
      <c r="A29">
        <v>28</v>
      </c>
      <c r="B29">
        <v>60</v>
      </c>
      <c r="C29">
        <v>30</v>
      </c>
      <c r="D29">
        <v>1.2755199999999999E-5</v>
      </c>
      <c r="E29">
        <v>189.43799999999999</v>
      </c>
      <c r="F29">
        <v>115001</v>
      </c>
    </row>
    <row r="30" spans="1:6" x14ac:dyDescent="0.3">
      <c r="A30">
        <v>29</v>
      </c>
      <c r="B30">
        <v>80</v>
      </c>
      <c r="C30">
        <v>30</v>
      </c>
      <c r="D30">
        <v>1.2755199999999999E-5</v>
      </c>
      <c r="E30">
        <v>199.83699999999999</v>
      </c>
      <c r="F30">
        <v>121201</v>
      </c>
    </row>
    <row r="31" spans="1:6" x14ac:dyDescent="0.3">
      <c r="A31">
        <v>30</v>
      </c>
      <c r="B31">
        <v>100</v>
      </c>
      <c r="C31">
        <v>30</v>
      </c>
      <c r="D31">
        <v>1.2755199999999999E-5</v>
      </c>
      <c r="E31">
        <v>208.923</v>
      </c>
      <c r="F31">
        <v>126587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6B85-A150-4A37-8359-480A84F637F6}">
  <dimension ref="A1:J31"/>
  <sheetViews>
    <sheetView topLeftCell="G1" workbookViewId="0">
      <selection activeCell="L14" sqref="L14"/>
    </sheetView>
  </sheetViews>
  <sheetFormatPr defaultRowHeight="14.4" x14ac:dyDescent="0.3"/>
  <cols>
    <col min="1" max="1" width="6.109375" bestFit="1" customWidth="1"/>
    <col min="2" max="2" width="27.6640625" bestFit="1" customWidth="1"/>
    <col min="3" max="3" width="24.5546875" bestFit="1" customWidth="1"/>
    <col min="4" max="4" width="36.6640625" bestFit="1" customWidth="1"/>
    <col min="5" max="5" width="38.6640625" bestFit="1" customWidth="1"/>
    <col min="6" max="6" width="38.21875" bestFit="1" customWidth="1"/>
    <col min="7" max="7" width="40.33203125" bestFit="1" customWidth="1"/>
    <col min="8" max="8" width="43.33203125" bestFit="1" customWidth="1"/>
    <col min="9" max="9" width="19" bestFit="1" customWidth="1"/>
    <col min="10" max="10" width="18.664062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38</v>
      </c>
      <c r="E1" t="s">
        <v>39</v>
      </c>
      <c r="F1" t="s">
        <v>40</v>
      </c>
      <c r="G1" t="s">
        <v>41</v>
      </c>
      <c r="H1" t="s">
        <v>6</v>
      </c>
      <c r="I1" t="s">
        <v>7</v>
      </c>
      <c r="J1" t="s">
        <v>42</v>
      </c>
    </row>
    <row r="2" spans="1:10" x14ac:dyDescent="0.3">
      <c r="A2">
        <v>1</v>
      </c>
      <c r="B2">
        <v>20</v>
      </c>
      <c r="C2">
        <v>5</v>
      </c>
      <c r="D2">
        <v>0</v>
      </c>
      <c r="E2">
        <v>10829.3</v>
      </c>
      <c r="F2">
        <v>0</v>
      </c>
      <c r="G2">
        <v>3526.37</v>
      </c>
      <c r="H2">
        <v>347.81799999999998</v>
      </c>
      <c r="I2">
        <v>35025.199999999997</v>
      </c>
      <c r="J2">
        <f>SAM_HOMER_comparison_SAM_PV_ES_grid_target[[#This Row],[Annual energy imported from grid (kWh)_2]]/SAM_HOMER_comparison_SAM_PV_ES_grid_target[[#This Row],[Electricity load total in each year (kWh)_1]]</f>
        <v>0.32563231233782425</v>
      </c>
    </row>
    <row r="3" spans="1:10" x14ac:dyDescent="0.3">
      <c r="A3">
        <v>2</v>
      </c>
      <c r="B3">
        <v>40</v>
      </c>
      <c r="C3">
        <v>5</v>
      </c>
      <c r="D3">
        <v>0</v>
      </c>
      <c r="E3">
        <v>10829.3</v>
      </c>
      <c r="F3">
        <v>0</v>
      </c>
      <c r="G3">
        <v>3293.5</v>
      </c>
      <c r="H3">
        <v>414.72399999999999</v>
      </c>
      <c r="I3">
        <v>41666.1</v>
      </c>
      <c r="J3">
        <f>SAM_HOMER_comparison_SAM_PV_ES_grid_target[[#This Row],[Annual energy imported from grid (kWh)_2]]/SAM_HOMER_comparison_SAM_PV_ES_grid_target[[#This Row],[Electricity load total in each year (kWh)_1]]</f>
        <v>0.3041286140378418</v>
      </c>
    </row>
    <row r="4" spans="1:10" x14ac:dyDescent="0.3">
      <c r="A4">
        <v>3</v>
      </c>
      <c r="B4">
        <v>60</v>
      </c>
      <c r="C4">
        <v>5</v>
      </c>
      <c r="D4">
        <v>0</v>
      </c>
      <c r="E4">
        <v>10829.3</v>
      </c>
      <c r="F4">
        <v>0</v>
      </c>
      <c r="G4">
        <v>3243.83</v>
      </c>
      <c r="H4">
        <v>468.38799999999998</v>
      </c>
      <c r="I4">
        <v>46963.8</v>
      </c>
      <c r="J4">
        <f>SAM_HOMER_comparison_SAM_PV_ES_grid_target[[#This Row],[Annual energy imported from grid (kWh)_2]]/SAM_HOMER_comparison_SAM_PV_ES_grid_target[[#This Row],[Electricity load total in each year (kWh)_1]]</f>
        <v>0.29954198332302179</v>
      </c>
    </row>
    <row r="5" spans="1:10" x14ac:dyDescent="0.3">
      <c r="A5">
        <v>4</v>
      </c>
      <c r="B5">
        <v>80</v>
      </c>
      <c r="C5">
        <v>5</v>
      </c>
      <c r="D5">
        <v>0</v>
      </c>
      <c r="E5">
        <v>10829.3</v>
      </c>
      <c r="F5">
        <v>0</v>
      </c>
      <c r="G5">
        <v>3216.74</v>
      </c>
      <c r="H5">
        <v>530.95100000000002</v>
      </c>
      <c r="I5">
        <v>53163.1</v>
      </c>
      <c r="J5">
        <f>SAM_HOMER_comparison_SAM_PV_ES_grid_target[[#This Row],[Annual energy imported from grid (kWh)_2]]/SAM_HOMER_comparison_SAM_PV_ES_grid_target[[#This Row],[Electricity load total in each year (kWh)_1]]</f>
        <v>0.2970404365933163</v>
      </c>
    </row>
    <row r="6" spans="1:10" x14ac:dyDescent="0.3">
      <c r="A6">
        <v>5</v>
      </c>
      <c r="B6">
        <v>100</v>
      </c>
      <c r="C6">
        <v>5</v>
      </c>
      <c r="D6">
        <v>0</v>
      </c>
      <c r="E6">
        <v>10829.3</v>
      </c>
      <c r="F6">
        <v>0</v>
      </c>
      <c r="G6">
        <v>3192.52</v>
      </c>
      <c r="H6">
        <v>585.37199999999996</v>
      </c>
      <c r="I6">
        <v>58549.2</v>
      </c>
      <c r="J6">
        <f>SAM_HOMER_comparison_SAM_PV_ES_grid_target[[#This Row],[Annual energy imported from grid (kWh)_2]]/SAM_HOMER_comparison_SAM_PV_ES_grid_target[[#This Row],[Electricity load total in each year (kWh)_1]]</f>
        <v>0.29480391161016872</v>
      </c>
    </row>
    <row r="7" spans="1:10" x14ac:dyDescent="0.3">
      <c r="A7">
        <v>6</v>
      </c>
      <c r="B7">
        <v>20</v>
      </c>
      <c r="C7">
        <v>10</v>
      </c>
      <c r="D7">
        <v>0</v>
      </c>
      <c r="E7">
        <v>10829.3</v>
      </c>
      <c r="F7">
        <v>0</v>
      </c>
      <c r="G7">
        <v>1202.0999999999999</v>
      </c>
      <c r="H7">
        <v>240.42</v>
      </c>
      <c r="I7">
        <v>48632.6</v>
      </c>
      <c r="J7">
        <f>SAM_HOMER_comparison_SAM_PV_ES_grid_target[[#This Row],[Annual energy imported from grid (kWh)_2]]/SAM_HOMER_comparison_SAM_PV_ES_grid_target[[#This Row],[Electricity load total in each year (kWh)_1]]</f>
        <v>0.11100440471683304</v>
      </c>
    </row>
    <row r="8" spans="1:10" x14ac:dyDescent="0.3">
      <c r="A8">
        <v>7</v>
      </c>
      <c r="B8">
        <v>40</v>
      </c>
      <c r="C8">
        <v>10</v>
      </c>
      <c r="D8">
        <v>0</v>
      </c>
      <c r="E8">
        <v>10829.3</v>
      </c>
      <c r="F8">
        <v>0</v>
      </c>
      <c r="G8">
        <v>487.322</v>
      </c>
      <c r="H8">
        <v>274.44200000000001</v>
      </c>
      <c r="I8">
        <v>55273.599999999999</v>
      </c>
      <c r="J8">
        <f>SAM_HOMER_comparison_SAM_PV_ES_grid_target[[#This Row],[Annual energy imported from grid (kWh)_2]]/SAM_HOMER_comparison_SAM_PV_ES_grid_target[[#This Row],[Electricity load total in each year (kWh)_1]]</f>
        <v>4.5000323197251904E-2</v>
      </c>
    </row>
    <row r="9" spans="1:10" x14ac:dyDescent="0.3">
      <c r="A9">
        <v>8</v>
      </c>
      <c r="B9">
        <v>60</v>
      </c>
      <c r="C9">
        <v>10</v>
      </c>
      <c r="D9">
        <v>0</v>
      </c>
      <c r="E9">
        <v>10829.3</v>
      </c>
      <c r="F9">
        <v>0</v>
      </c>
      <c r="G9">
        <v>337.46100000000001</v>
      </c>
      <c r="H9">
        <v>301.18099999999998</v>
      </c>
      <c r="I9">
        <v>60571.3</v>
      </c>
      <c r="J9">
        <f>SAM_HOMER_comparison_SAM_PV_ES_grid_target[[#This Row],[Annual energy imported from grid (kWh)_2]]/SAM_HOMER_comparison_SAM_PV_ES_grid_target[[#This Row],[Electricity load total in each year (kWh)_1]]</f>
        <v>3.1161847949544297E-2</v>
      </c>
    </row>
    <row r="10" spans="1:10" x14ac:dyDescent="0.3">
      <c r="A10">
        <v>9</v>
      </c>
      <c r="B10">
        <v>80</v>
      </c>
      <c r="C10">
        <v>10</v>
      </c>
      <c r="D10">
        <v>0</v>
      </c>
      <c r="E10">
        <v>10829.3</v>
      </c>
      <c r="F10">
        <v>0</v>
      </c>
      <c r="G10">
        <v>270.66199999999998</v>
      </c>
      <c r="H10">
        <v>332.358</v>
      </c>
      <c r="I10">
        <v>66770.600000000006</v>
      </c>
      <c r="J10">
        <f>SAM_HOMER_comparison_SAM_PV_ES_grid_target[[#This Row],[Annual energy imported from grid (kWh)_2]]/SAM_HOMER_comparison_SAM_PV_ES_grid_target[[#This Row],[Electricity load total in each year (kWh)_1]]</f>
        <v>2.4993489883926016E-2</v>
      </c>
    </row>
    <row r="11" spans="1:10" x14ac:dyDescent="0.3">
      <c r="A11">
        <v>10</v>
      </c>
      <c r="B11">
        <v>100</v>
      </c>
      <c r="C11">
        <v>10</v>
      </c>
      <c r="D11">
        <v>0</v>
      </c>
      <c r="E11">
        <v>10829.3</v>
      </c>
      <c r="F11">
        <v>0</v>
      </c>
      <c r="G11">
        <v>228.626</v>
      </c>
      <c r="H11">
        <v>359.52100000000002</v>
      </c>
      <c r="I11">
        <v>72156.7</v>
      </c>
      <c r="J11">
        <f>SAM_HOMER_comparison_SAM_PV_ES_grid_target[[#This Row],[Annual energy imported from grid (kWh)_2]]/SAM_HOMER_comparison_SAM_PV_ES_grid_target[[#This Row],[Electricity load total in each year (kWh)_1]]</f>
        <v>2.111179854653579E-2</v>
      </c>
    </row>
    <row r="12" spans="1:10" x14ac:dyDescent="0.3">
      <c r="A12">
        <v>11</v>
      </c>
      <c r="B12">
        <v>20</v>
      </c>
      <c r="C12">
        <v>15</v>
      </c>
      <c r="D12">
        <v>0</v>
      </c>
      <c r="E12">
        <v>10829.3</v>
      </c>
      <c r="F12">
        <v>0</v>
      </c>
      <c r="G12">
        <v>736.19799999999998</v>
      </c>
      <c r="H12">
        <v>203.28899999999999</v>
      </c>
      <c r="I12">
        <v>62240.1</v>
      </c>
      <c r="J12">
        <f>SAM_HOMER_comparison_SAM_PV_ES_grid_target[[#This Row],[Annual energy imported from grid (kWh)_2]]/SAM_HOMER_comparison_SAM_PV_ES_grid_target[[#This Row],[Electricity load total in each year (kWh)_1]]</f>
        <v>6.7982048701208761E-2</v>
      </c>
    </row>
    <row r="13" spans="1:10" x14ac:dyDescent="0.3">
      <c r="A13">
        <v>12</v>
      </c>
      <c r="B13">
        <v>40</v>
      </c>
      <c r="C13">
        <v>15</v>
      </c>
      <c r="D13">
        <v>0</v>
      </c>
      <c r="E13">
        <v>10829.3</v>
      </c>
      <c r="F13">
        <v>0</v>
      </c>
      <c r="G13">
        <v>71.387100000000004</v>
      </c>
      <c r="H13">
        <v>225.75899999999999</v>
      </c>
      <c r="I13">
        <v>68881</v>
      </c>
      <c r="J13">
        <f>SAM_HOMER_comparison_SAM_PV_ES_grid_target[[#This Row],[Annual energy imported from grid (kWh)_2]]/SAM_HOMER_comparison_SAM_PV_ES_grid_target[[#This Row],[Electricity load total in each year (kWh)_1]]</f>
        <v>6.5920327260303073E-3</v>
      </c>
    </row>
    <row r="14" spans="1:10" x14ac:dyDescent="0.3">
      <c r="A14">
        <v>13</v>
      </c>
      <c r="B14">
        <v>60</v>
      </c>
      <c r="C14">
        <v>15</v>
      </c>
      <c r="D14">
        <v>0</v>
      </c>
      <c r="E14">
        <v>10829.3</v>
      </c>
      <c r="F14">
        <v>0</v>
      </c>
      <c r="G14">
        <v>12.787100000000001</v>
      </c>
      <c r="H14">
        <v>243.494</v>
      </c>
      <c r="I14">
        <v>74178.8</v>
      </c>
      <c r="J14">
        <f>SAM_HOMER_comparison_SAM_PV_ES_grid_target[[#This Row],[Annual energy imported from grid (kWh)_2]]/SAM_HOMER_comparison_SAM_PV_ES_grid_target[[#This Row],[Electricity load total in each year (kWh)_1]]</f>
        <v>1.1807873085056284E-3</v>
      </c>
    </row>
    <row r="15" spans="1:10" x14ac:dyDescent="0.3">
      <c r="A15">
        <v>14</v>
      </c>
      <c r="B15">
        <v>80</v>
      </c>
      <c r="C15">
        <v>15</v>
      </c>
      <c r="D15">
        <v>0</v>
      </c>
      <c r="E15">
        <v>10829.3</v>
      </c>
      <c r="F15">
        <v>0</v>
      </c>
      <c r="G15">
        <v>1.9611300000000002E-3</v>
      </c>
      <c r="H15">
        <v>264.24599999999998</v>
      </c>
      <c r="I15">
        <v>80378.100000000006</v>
      </c>
      <c r="J15">
        <f>SAM_HOMER_comparison_SAM_PV_ES_grid_target[[#This Row],[Annual energy imported from grid (kWh)_2]]/SAM_HOMER_comparison_SAM_PV_ES_grid_target[[#This Row],[Electricity load total in each year (kWh)_1]]</f>
        <v>1.8109480760529306E-7</v>
      </c>
    </row>
    <row r="16" spans="1:10" x14ac:dyDescent="0.3">
      <c r="A16">
        <v>15</v>
      </c>
      <c r="B16">
        <v>100</v>
      </c>
      <c r="C16">
        <v>15</v>
      </c>
      <c r="D16">
        <v>0</v>
      </c>
      <c r="E16">
        <v>10829.3</v>
      </c>
      <c r="F16">
        <v>0</v>
      </c>
      <c r="G16">
        <v>1.9611300000000002E-3</v>
      </c>
      <c r="H16">
        <v>282.36500000000001</v>
      </c>
      <c r="I16">
        <v>85764.2</v>
      </c>
      <c r="J16">
        <f>SAM_HOMER_comparison_SAM_PV_ES_grid_target[[#This Row],[Annual energy imported from grid (kWh)_2]]/SAM_HOMER_comparison_SAM_PV_ES_grid_target[[#This Row],[Electricity load total in each year (kWh)_1]]</f>
        <v>1.8109480760529306E-7</v>
      </c>
    </row>
    <row r="17" spans="1:10" x14ac:dyDescent="0.3">
      <c r="A17">
        <v>16</v>
      </c>
      <c r="B17">
        <v>20</v>
      </c>
      <c r="C17">
        <v>20</v>
      </c>
      <c r="D17">
        <v>0</v>
      </c>
      <c r="E17">
        <v>10829.3</v>
      </c>
      <c r="F17">
        <v>0</v>
      </c>
      <c r="G17">
        <v>559.01599999999996</v>
      </c>
      <c r="H17">
        <v>184.79599999999999</v>
      </c>
      <c r="I17">
        <v>75847.600000000006</v>
      </c>
      <c r="J17">
        <f>SAM_HOMER_comparison_SAM_PV_ES_grid_target[[#This Row],[Annual energy imported from grid (kWh)_2]]/SAM_HOMER_comparison_SAM_PV_ES_grid_target[[#This Row],[Electricity load total in each year (kWh)_1]]</f>
        <v>5.1620695705170236E-2</v>
      </c>
    </row>
    <row r="18" spans="1:10" x14ac:dyDescent="0.3">
      <c r="A18">
        <v>17</v>
      </c>
      <c r="B18">
        <v>40</v>
      </c>
      <c r="C18">
        <v>20</v>
      </c>
      <c r="D18">
        <v>0</v>
      </c>
      <c r="E18">
        <v>10829.3</v>
      </c>
      <c r="F18">
        <v>0</v>
      </c>
      <c r="G18">
        <v>30.9053</v>
      </c>
      <c r="H18">
        <v>201.411</v>
      </c>
      <c r="I18">
        <v>82488.5</v>
      </c>
      <c r="J18">
        <f>SAM_HOMER_comparison_SAM_PV_ES_grid_target[[#This Row],[Annual energy imported from grid (kWh)_2]]/SAM_HOMER_comparison_SAM_PV_ES_grid_target[[#This Row],[Electricity load total in each year (kWh)_1]]</f>
        <v>2.8538594368980453E-3</v>
      </c>
    </row>
    <row r="19" spans="1:10" x14ac:dyDescent="0.3">
      <c r="A19">
        <v>18</v>
      </c>
      <c r="B19">
        <v>60</v>
      </c>
      <c r="C19">
        <v>20</v>
      </c>
      <c r="D19">
        <v>0</v>
      </c>
      <c r="E19">
        <v>10829.3</v>
      </c>
      <c r="F19">
        <v>0</v>
      </c>
      <c r="G19">
        <v>2.3777300000000001</v>
      </c>
      <c r="H19">
        <v>214.59200000000001</v>
      </c>
      <c r="I19">
        <v>87786.3</v>
      </c>
      <c r="J19">
        <f>SAM_HOMER_comparison_SAM_PV_ES_grid_target[[#This Row],[Annual energy imported from grid (kWh)_2]]/SAM_HOMER_comparison_SAM_PV_ES_grid_target[[#This Row],[Electricity load total in each year (kWh)_1]]</f>
        <v>2.1956451478858286E-4</v>
      </c>
    </row>
    <row r="20" spans="1:10" x14ac:dyDescent="0.3">
      <c r="A20">
        <v>19</v>
      </c>
      <c r="B20">
        <v>80</v>
      </c>
      <c r="C20">
        <v>20</v>
      </c>
      <c r="D20">
        <v>0</v>
      </c>
      <c r="E20">
        <v>10829.3</v>
      </c>
      <c r="F20">
        <v>0</v>
      </c>
      <c r="G20">
        <v>1.6409899999999999E-3</v>
      </c>
      <c r="H20">
        <v>230.035</v>
      </c>
      <c r="I20">
        <v>93985.600000000006</v>
      </c>
      <c r="J20">
        <f>SAM_HOMER_comparison_SAM_PV_ES_grid_target[[#This Row],[Annual energy imported from grid (kWh)_2]]/SAM_HOMER_comparison_SAM_PV_ES_grid_target[[#This Row],[Electricity load total in each year (kWh)_1]]</f>
        <v>1.5153241668436557E-7</v>
      </c>
    </row>
    <row r="21" spans="1:10" x14ac:dyDescent="0.3">
      <c r="A21">
        <v>20</v>
      </c>
      <c r="B21">
        <v>100</v>
      </c>
      <c r="C21">
        <v>20</v>
      </c>
      <c r="D21">
        <v>0</v>
      </c>
      <c r="E21">
        <v>10829.3</v>
      </c>
      <c r="F21">
        <v>0</v>
      </c>
      <c r="G21">
        <v>1.6409899999999999E-3</v>
      </c>
      <c r="H21">
        <v>243.52500000000001</v>
      </c>
      <c r="I21">
        <v>99371.6</v>
      </c>
      <c r="J21">
        <f>SAM_HOMER_comparison_SAM_PV_ES_grid_target[[#This Row],[Annual energy imported from grid (kWh)_2]]/SAM_HOMER_comparison_SAM_PV_ES_grid_target[[#This Row],[Electricity load total in each year (kWh)_1]]</f>
        <v>1.5153241668436557E-7</v>
      </c>
    </row>
    <row r="22" spans="1:10" x14ac:dyDescent="0.3">
      <c r="A22">
        <v>21</v>
      </c>
      <c r="B22">
        <v>20</v>
      </c>
      <c r="C22">
        <v>25</v>
      </c>
      <c r="D22">
        <v>0</v>
      </c>
      <c r="E22">
        <v>10829.3</v>
      </c>
      <c r="F22">
        <v>0</v>
      </c>
      <c r="G22">
        <v>461.82799999999997</v>
      </c>
      <c r="H22">
        <v>173.75</v>
      </c>
      <c r="I22">
        <v>89455.1</v>
      </c>
      <c r="J22">
        <f>SAM_HOMER_comparison_SAM_PV_ES_grid_target[[#This Row],[Annual energy imported from grid (kWh)_2]]/SAM_HOMER_comparison_SAM_PV_ES_grid_target[[#This Row],[Electricity load total in each year (kWh)_1]]</f>
        <v>4.2646154414412753E-2</v>
      </c>
    </row>
    <row r="23" spans="1:10" x14ac:dyDescent="0.3">
      <c r="A23">
        <v>22</v>
      </c>
      <c r="B23">
        <v>40</v>
      </c>
      <c r="C23">
        <v>25</v>
      </c>
      <c r="D23">
        <v>0</v>
      </c>
      <c r="E23">
        <v>10829.3</v>
      </c>
      <c r="F23">
        <v>0</v>
      </c>
      <c r="G23">
        <v>15.345499999999999</v>
      </c>
      <c r="H23">
        <v>186.93299999999999</v>
      </c>
      <c r="I23">
        <v>96096</v>
      </c>
      <c r="J23">
        <f>SAM_HOMER_comparison_SAM_PV_ES_grid_target[[#This Row],[Annual energy imported from grid (kWh)_2]]/SAM_HOMER_comparison_SAM_PV_ES_grid_target[[#This Row],[Electricity load total in each year (kWh)_1]]</f>
        <v>1.4170352654372859E-3</v>
      </c>
    </row>
    <row r="24" spans="1:10" x14ac:dyDescent="0.3">
      <c r="A24">
        <v>23</v>
      </c>
      <c r="B24">
        <v>60</v>
      </c>
      <c r="C24">
        <v>25</v>
      </c>
      <c r="D24">
        <v>0</v>
      </c>
      <c r="E24">
        <v>10829.3</v>
      </c>
      <c r="F24">
        <v>0</v>
      </c>
      <c r="G24">
        <v>0</v>
      </c>
      <c r="H24">
        <v>197.423</v>
      </c>
      <c r="I24">
        <v>101394</v>
      </c>
      <c r="J24">
        <f>SAM_HOMER_comparison_SAM_PV_ES_grid_target[[#This Row],[Annual energy imported from grid (kWh)_2]]/SAM_HOMER_comparison_SAM_PV_ES_grid_target[[#This Row],[Electricity load total in each year (kWh)_1]]</f>
        <v>0</v>
      </c>
    </row>
    <row r="25" spans="1:10" x14ac:dyDescent="0.3">
      <c r="A25">
        <v>24</v>
      </c>
      <c r="B25">
        <v>80</v>
      </c>
      <c r="C25">
        <v>25</v>
      </c>
      <c r="D25">
        <v>0</v>
      </c>
      <c r="E25">
        <v>10829.3</v>
      </c>
      <c r="F25">
        <v>0</v>
      </c>
      <c r="G25">
        <v>0</v>
      </c>
      <c r="H25">
        <v>209.72399999999999</v>
      </c>
      <c r="I25">
        <v>107593</v>
      </c>
      <c r="J25">
        <f>SAM_HOMER_comparison_SAM_PV_ES_grid_target[[#This Row],[Annual energy imported from grid (kWh)_2]]/SAM_HOMER_comparison_SAM_PV_ES_grid_target[[#This Row],[Electricity load total in each year (kWh)_1]]</f>
        <v>0</v>
      </c>
    </row>
    <row r="26" spans="1:10" x14ac:dyDescent="0.3">
      <c r="A26">
        <v>25</v>
      </c>
      <c r="B26">
        <v>100</v>
      </c>
      <c r="C26">
        <v>25</v>
      </c>
      <c r="D26">
        <v>0</v>
      </c>
      <c r="E26">
        <v>10829.3</v>
      </c>
      <c r="F26">
        <v>0</v>
      </c>
      <c r="G26">
        <v>0</v>
      </c>
      <c r="H26">
        <v>220.471</v>
      </c>
      <c r="I26">
        <v>112979</v>
      </c>
      <c r="J26">
        <f>SAM_HOMER_comparison_SAM_PV_ES_grid_target[[#This Row],[Annual energy imported from grid (kWh)_2]]/SAM_HOMER_comparison_SAM_PV_ES_grid_target[[#This Row],[Electricity load total in each year (kWh)_1]]</f>
        <v>0</v>
      </c>
    </row>
    <row r="27" spans="1:10" x14ac:dyDescent="0.3">
      <c r="A27">
        <v>26</v>
      </c>
      <c r="B27">
        <v>20</v>
      </c>
      <c r="C27">
        <v>30</v>
      </c>
      <c r="D27">
        <v>0</v>
      </c>
      <c r="E27">
        <v>10829.3</v>
      </c>
      <c r="F27">
        <v>0</v>
      </c>
      <c r="G27">
        <v>394.28800000000001</v>
      </c>
      <c r="H27">
        <v>166.40100000000001</v>
      </c>
      <c r="I27">
        <v>103063</v>
      </c>
      <c r="J27">
        <f>SAM_HOMER_comparison_SAM_PV_ES_grid_target[[#This Row],[Annual energy imported from grid (kWh)_2]]/SAM_HOMER_comparison_SAM_PV_ES_grid_target[[#This Row],[Electricity load total in each year (kWh)_1]]</f>
        <v>3.6409370873463659E-2</v>
      </c>
    </row>
    <row r="28" spans="1:10" x14ac:dyDescent="0.3">
      <c r="A28">
        <v>27</v>
      </c>
      <c r="B28">
        <v>40</v>
      </c>
      <c r="C28">
        <v>30</v>
      </c>
      <c r="D28">
        <v>0</v>
      </c>
      <c r="E28">
        <v>10829.3</v>
      </c>
      <c r="F28">
        <v>0</v>
      </c>
      <c r="G28">
        <v>8.6010799999999996</v>
      </c>
      <c r="H28">
        <v>177.334</v>
      </c>
      <c r="I28">
        <v>109704</v>
      </c>
      <c r="J28">
        <f>SAM_HOMER_comparison_SAM_PV_ES_grid_target[[#This Row],[Annual energy imported from grid (kWh)_2]]/SAM_HOMER_comparison_SAM_PV_ES_grid_target[[#This Row],[Electricity load total in each year (kWh)_1]]</f>
        <v>7.9424154839186285E-4</v>
      </c>
    </row>
    <row r="29" spans="1:10" x14ac:dyDescent="0.3">
      <c r="A29">
        <v>28</v>
      </c>
      <c r="B29">
        <v>60</v>
      </c>
      <c r="C29">
        <v>30</v>
      </c>
      <c r="D29">
        <v>0</v>
      </c>
      <c r="E29">
        <v>10829.3</v>
      </c>
      <c r="F29">
        <v>0</v>
      </c>
      <c r="G29">
        <v>0</v>
      </c>
      <c r="H29">
        <v>186.047</v>
      </c>
      <c r="I29">
        <v>115001</v>
      </c>
      <c r="J29">
        <f>SAM_HOMER_comparison_SAM_PV_ES_grid_target[[#This Row],[Annual energy imported from grid (kWh)_2]]/SAM_HOMER_comparison_SAM_PV_ES_grid_target[[#This Row],[Electricity load total in each year (kWh)_1]]</f>
        <v>0</v>
      </c>
    </row>
    <row r="30" spans="1:10" x14ac:dyDescent="0.3">
      <c r="A30">
        <v>29</v>
      </c>
      <c r="B30">
        <v>80</v>
      </c>
      <c r="C30">
        <v>30</v>
      </c>
      <c r="D30">
        <v>0</v>
      </c>
      <c r="E30">
        <v>10829.3</v>
      </c>
      <c r="F30">
        <v>0</v>
      </c>
      <c r="G30">
        <v>0</v>
      </c>
      <c r="H30">
        <v>196.27199999999999</v>
      </c>
      <c r="I30">
        <v>121201</v>
      </c>
      <c r="J30">
        <f>SAM_HOMER_comparison_SAM_PV_ES_grid_target[[#This Row],[Annual energy imported from grid (kWh)_2]]/SAM_HOMER_comparison_SAM_PV_ES_grid_target[[#This Row],[Electricity load total in each year (kWh)_1]]</f>
        <v>0</v>
      </c>
    </row>
    <row r="31" spans="1:10" x14ac:dyDescent="0.3">
      <c r="A31">
        <v>30</v>
      </c>
      <c r="B31">
        <v>100</v>
      </c>
      <c r="C31">
        <v>30</v>
      </c>
      <c r="D31">
        <v>0</v>
      </c>
      <c r="E31">
        <v>10829.3</v>
      </c>
      <c r="F31">
        <v>0</v>
      </c>
      <c r="G31">
        <v>0</v>
      </c>
      <c r="H31">
        <v>205.203</v>
      </c>
      <c r="I31">
        <v>126587</v>
      </c>
      <c r="J31">
        <f>SAM_HOMER_comparison_SAM_PV_ES_grid_target[[#This Row],[Annual energy imported from grid (kWh)_2]]/SAM_HOMER_comparison_SAM_PV_ES_grid_target[[#This Row],[Electricity load total in each year (kWh)_1]]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3B2FC-298A-4D65-B9F7-0B1A0792D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HOMER_results_SAM_HOMER_compari</vt:lpstr>
      <vt:lpstr>SAM_HOMER_comparison_SAM_PV+ES </vt:lpstr>
      <vt:lpstr>SAM_HOMER_comparison_SAM_PV+ES_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Hobbs</dc:creator>
  <cp:lastModifiedBy>Will Hobbs</cp:lastModifiedBy>
  <dcterms:created xsi:type="dcterms:W3CDTF">2022-08-17T21:21:26Z</dcterms:created>
  <dcterms:modified xsi:type="dcterms:W3CDTF">2022-08-19T17:41:24Z</dcterms:modified>
</cp:coreProperties>
</file>